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1.xml" ContentType="application/vnd.openxmlformats-officedocument.drawing+xml"/>
  <Override PartName="/xl/comments4.xml" ContentType="application/vnd.openxmlformats-officedocument.spreadsheetml.comment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omments5.xml" ContentType="application/vnd.openxmlformats-officedocument.spreadsheetml.comments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5.xml" ContentType="application/vnd.openxmlformats-officedocument.drawing+xml"/>
  <Override PartName="/xl/comments6.xml" ContentType="application/vnd.openxmlformats-officedocument.spreadsheetml.comments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6.xml" ContentType="application/vnd.openxmlformats-officedocument.drawing+xml"/>
  <Override PartName="/xl/comments7.xml" ContentType="application/vnd.openxmlformats-officedocument.spreadsheetml.comments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8.xml" ContentType="application/vnd.openxmlformats-officedocument.drawing+xml"/>
  <Override PartName="/xl/charts/chart2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9.xml" ContentType="application/vnd.openxmlformats-officedocument.drawing+xml"/>
  <Override PartName="/xl/comments8.xml" ContentType="application/vnd.openxmlformats-officedocument.spreadsheetml.comments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20.xml" ContentType="application/vnd.openxmlformats-officedocument.drawing+xml"/>
  <Override PartName="/xl/comments9.xml" ContentType="application/vnd.openxmlformats-officedocument.spreadsheetml.comments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21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3.xml" ContentType="application/vnd.openxmlformats-officedocument.drawing+xml"/>
  <Override PartName="/xl/comments10.xml" ContentType="application/vnd.openxmlformats-officedocument.spreadsheetml.comments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24.xml" ContentType="application/vnd.openxmlformats-officedocument.drawing+xml"/>
  <Override PartName="/xl/comments11.xml" ContentType="application/vnd.openxmlformats-officedocument.spreadsheetml.comments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2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6.xml" ContentType="application/vnd.openxmlformats-officedocument.drawing+xml"/>
  <Override PartName="/xl/charts/chart3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7.xml" ContentType="application/vnd.openxmlformats-officedocument.drawing+xml"/>
  <Override PartName="/xl/comments12.xml" ContentType="application/vnd.openxmlformats-officedocument.spreadsheetml.comments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28.xml" ContentType="application/vnd.openxmlformats-officedocument.drawing+xml"/>
  <Override PartName="/xl/comments13.xml" ContentType="application/vnd.openxmlformats-officedocument.spreadsheetml.comments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29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0.xml" ContentType="application/vnd.openxmlformats-officedocument.drawing+xml"/>
  <Override PartName="/xl/charts/chart4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1.xml" ContentType="application/vnd.openxmlformats-officedocument.drawing+xml"/>
  <Override PartName="/xl/comments14.xml" ContentType="application/vnd.openxmlformats-officedocument.spreadsheetml.comments+xml"/>
  <Override PartName="/xl/drawings/drawing32.xml" ContentType="application/vnd.openxmlformats-officedocument.drawing+xml"/>
  <Override PartName="/xl/comments15.xml" ContentType="application/vnd.openxmlformats-officedocument.spreadsheetml.comments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000000000 - documenten Harrie\RIO eerder versie excel\"/>
    </mc:Choice>
  </mc:AlternateContent>
  <xr:revisionPtr revIDLastSave="0" documentId="13_ncr:1_{86C7CA89-20B7-4934-9602-4EEE527A313D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tabRatio="997" firstSheet="5" activeTab="5" xr2:uid="{00000000-000D-0000-FFFF-FFFF00000000}"/>
  </bookViews>
  <sheets>
    <sheet name="leerrendement" sheetId="44" r:id="rId1"/>
    <sheet name="blad verbergen" sheetId="42" r:id="rId2"/>
    <sheet name="schoolweging" sheetId="32" r:id="rId3"/>
    <sheet name="de indicatoren" sheetId="21" r:id="rId4"/>
    <sheet name="INTRO" sheetId="38" r:id="rId5"/>
    <sheet name="START" sheetId="69" r:id="rId6"/>
    <sheet name="M3" sheetId="13" r:id="rId7"/>
    <sheet name="E3" sheetId="52" r:id="rId8"/>
    <sheet name="OP-3" sheetId="85" r:id="rId9"/>
    <sheet name="KINDGESPREK-3" sheetId="89" r:id="rId10"/>
    <sheet name="M4" sheetId="8" r:id="rId11"/>
    <sheet name="E4" sheetId="53" r:id="rId12"/>
    <sheet name="OP-4" sheetId="86" r:id="rId13"/>
    <sheet name="KINDGESPREK-4" sheetId="90" r:id="rId14"/>
    <sheet name="M5" sheetId="14" r:id="rId15"/>
    <sheet name="E5" sheetId="56" r:id="rId16"/>
    <sheet name="OP-5" sheetId="87" r:id="rId17"/>
    <sheet name="KINDGESPREK-5" sheetId="91" r:id="rId18"/>
    <sheet name="M6" sheetId="15" r:id="rId19"/>
    <sheet name="E6" sheetId="59" r:id="rId20"/>
    <sheet name="OP-6" sheetId="84" r:id="rId21"/>
    <sheet name="KINDGESPREK-6" sheetId="83" r:id="rId22"/>
    <sheet name="M7" sheetId="17" r:id="rId23"/>
    <sheet name="E7" sheetId="62" r:id="rId24"/>
    <sheet name="OP-7" sheetId="82" r:id="rId25"/>
    <sheet name="KINDGESPREK-7" sheetId="81" r:id="rId26"/>
    <sheet name="8E7" sheetId="65" r:id="rId27"/>
    <sheet name="B8" sheetId="16" r:id="rId28"/>
    <sheet name="OP-8" sheetId="88" r:id="rId29"/>
    <sheet name="KINDGESPREK-8" sheetId="92" r:id="rId30"/>
    <sheet name="TOTAAL M-TOETSEN" sheetId="19" r:id="rId31"/>
    <sheet name="TOTAAL E-TOETSEN" sheetId="68" r:id="rId32"/>
    <sheet name="DOORGAANDE LIJN" sheetId="43" r:id="rId33"/>
    <sheet name="BASIS" sheetId="39" r:id="rId34"/>
    <sheet name="INTENSIEF" sheetId="40" r:id="rId35"/>
    <sheet name="VERRIJKT" sheetId="41" r:id="rId36"/>
  </sheets>
  <definedNames>
    <definedName name="_xlnm.Print_Area" localSheetId="26">'8E7'!$A$2:$BA$56</definedName>
    <definedName name="_xlnm.Print_Area" localSheetId="27">'B8'!$A$2:$BA$56</definedName>
    <definedName name="_xlnm.Print_Area" localSheetId="33">BASIS!$A$1:$I$40</definedName>
    <definedName name="_xlnm.Print_Area" localSheetId="3">'de indicatoren'!$A$1:$S$30</definedName>
    <definedName name="_xlnm.Print_Area" localSheetId="32">'DOORGAANDE LIJN'!$A$1:$I$40</definedName>
    <definedName name="_xlnm.Print_Area" localSheetId="7">'E3'!$A$2:$BA$56</definedName>
    <definedName name="_xlnm.Print_Area" localSheetId="11">'E4'!$A$2:$BA$56</definedName>
    <definedName name="_xlnm.Print_Area" localSheetId="15">'E5'!$A$2:$BA$56</definedName>
    <definedName name="_xlnm.Print_Area" localSheetId="19">'E6'!$A$2:$BA$56</definedName>
    <definedName name="_xlnm.Print_Area" localSheetId="23">'E7'!$A$2:$BA$56</definedName>
    <definedName name="_xlnm.Print_Area" localSheetId="34">INTENSIEF!$A$1:$I$40</definedName>
    <definedName name="_xlnm.Print_Area" localSheetId="4">INTRO!$A$1:$AB$47</definedName>
    <definedName name="_xlnm.Print_Area" localSheetId="9">'KINDGESPREK-3'!$F$1:$AO$252</definedName>
    <definedName name="_xlnm.Print_Area" localSheetId="13">'KINDGESPREK-4'!$F$1:$AO$250</definedName>
    <definedName name="_xlnm.Print_Area" localSheetId="17">'KINDGESPREK-5'!$F$1:$AO$251</definedName>
    <definedName name="_xlnm.Print_Area" localSheetId="21">'KINDGESPREK-6'!$F$1:$AO$250</definedName>
    <definedName name="_xlnm.Print_Area" localSheetId="25">'KINDGESPREK-7'!$E$1:$AO$250</definedName>
    <definedName name="_xlnm.Print_Area" localSheetId="29">'KINDGESPREK-8'!$F$1:$AO$250</definedName>
    <definedName name="_xlnm.Print_Area" localSheetId="6">'M3'!$A$2:$BA$56</definedName>
    <definedName name="_xlnm.Print_Area" localSheetId="10">'M4'!$A$2:$BA$56</definedName>
    <definedName name="_xlnm.Print_Area" localSheetId="14">'M5'!$A$2:$BA$56</definedName>
    <definedName name="_xlnm.Print_Area" localSheetId="18">'M6'!$A$2:$BA$56</definedName>
    <definedName name="_xlnm.Print_Area" localSheetId="22">'M7'!$A$2:$BA$56</definedName>
    <definedName name="_xlnm.Print_Area" localSheetId="8">'OP-3'!$C$3:$AI$43</definedName>
    <definedName name="_xlnm.Print_Area" localSheetId="12">'OP-4'!$C$3:$AI$42</definedName>
    <definedName name="_xlnm.Print_Area" localSheetId="16">'OP-5'!$C$3:$AI$94</definedName>
    <definedName name="_xlnm.Print_Area" localSheetId="20">'OP-6'!$C$2:$AI$94</definedName>
    <definedName name="_xlnm.Print_Area" localSheetId="24">'OP-7'!$C$3:$AI$94</definedName>
    <definedName name="_xlnm.Print_Area" localSheetId="28">'OP-8'!$C$3:$AI$94</definedName>
    <definedName name="_xlnm.Print_Area" localSheetId="5">START!$A$2:$U$35</definedName>
    <definedName name="_xlnm.Print_Area" localSheetId="31">'TOTAAL E-TOETSEN'!$A$2:$AB$49</definedName>
    <definedName name="_xlnm.Print_Area" localSheetId="30">'TOTAAL M-TOETSEN'!$A$2:$AB$49</definedName>
    <definedName name="_xlnm.Print_Area" localSheetId="35">VERRIJKT!$A$1:$I$40</definedName>
    <definedName name="n.v.t.">#REF!</definedName>
    <definedName name="waarde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92" l="1"/>
  <c r="C29" i="92"/>
  <c r="C30" i="92"/>
  <c r="C31" i="92"/>
  <c r="C32" i="92"/>
  <c r="C33" i="92"/>
  <c r="C34" i="92"/>
  <c r="C35" i="92"/>
  <c r="C36" i="92"/>
  <c r="C37" i="92"/>
  <c r="C38" i="92"/>
  <c r="C39" i="92"/>
  <c r="C40" i="92"/>
  <c r="AL140" i="92"/>
  <c r="AI140" i="92"/>
  <c r="H140" i="92"/>
  <c r="F140" i="92"/>
  <c r="C22" i="81"/>
  <c r="C23" i="81"/>
  <c r="C24" i="81"/>
  <c r="C25" i="81"/>
  <c r="C26" i="81"/>
  <c r="C27" i="81"/>
  <c r="C28" i="81"/>
  <c r="C29" i="81"/>
  <c r="C30" i="81"/>
  <c r="C31" i="81"/>
  <c r="C32" i="81"/>
  <c r="C33" i="81"/>
  <c r="C34" i="81"/>
  <c r="C35" i="81"/>
  <c r="C36" i="81"/>
  <c r="C37" i="81"/>
  <c r="C38" i="81"/>
  <c r="C39" i="81"/>
  <c r="C40" i="81"/>
  <c r="AL140" i="81"/>
  <c r="AI140" i="81"/>
  <c r="H140" i="81"/>
  <c r="F140" i="81"/>
  <c r="C19" i="83"/>
  <c r="C20" i="83"/>
  <c r="C21" i="83"/>
  <c r="C22" i="83"/>
  <c r="C23" i="83"/>
  <c r="C24" i="83"/>
  <c r="C25" i="83"/>
  <c r="C26" i="83"/>
  <c r="C27" i="83"/>
  <c r="C28" i="83"/>
  <c r="C29" i="83"/>
  <c r="C30" i="83"/>
  <c r="C31" i="83"/>
  <c r="C32" i="83"/>
  <c r="C33" i="83"/>
  <c r="C34" i="83"/>
  <c r="C35" i="83"/>
  <c r="C36" i="83"/>
  <c r="C37" i="83"/>
  <c r="C38" i="83"/>
  <c r="C39" i="83"/>
  <c r="C40" i="83"/>
  <c r="AL140" i="83"/>
  <c r="AI140" i="83"/>
  <c r="H140" i="83"/>
  <c r="F140" i="83"/>
  <c r="C19" i="91"/>
  <c r="C20" i="91"/>
  <c r="C21" i="91"/>
  <c r="C22" i="91"/>
  <c r="C23" i="91"/>
  <c r="C24" i="91"/>
  <c r="C25" i="91"/>
  <c r="C26" i="91"/>
  <c r="C27" i="91"/>
  <c r="C28" i="91"/>
  <c r="C29" i="91"/>
  <c r="C30" i="91"/>
  <c r="C31" i="91"/>
  <c r="C32" i="91"/>
  <c r="C33" i="91"/>
  <c r="C34" i="91"/>
  <c r="C35" i="91"/>
  <c r="C36" i="91"/>
  <c r="C37" i="91"/>
  <c r="C38" i="91"/>
  <c r="C39" i="91"/>
  <c r="C40" i="91"/>
  <c r="AL140" i="91"/>
  <c r="AI140" i="91"/>
  <c r="H140" i="91"/>
  <c r="F140" i="91"/>
  <c r="C18" i="90"/>
  <c r="C19" i="90"/>
  <c r="C20" i="90"/>
  <c r="C21" i="90"/>
  <c r="C22" i="90"/>
  <c r="C23" i="90"/>
  <c r="C24" i="90"/>
  <c r="C25" i="90"/>
  <c r="C26" i="90"/>
  <c r="C27" i="90"/>
  <c r="C28" i="90"/>
  <c r="C29" i="90"/>
  <c r="C30" i="90"/>
  <c r="C31" i="90"/>
  <c r="C32" i="90"/>
  <c r="C33" i="90"/>
  <c r="C34" i="90"/>
  <c r="C35" i="90"/>
  <c r="C36" i="90"/>
  <c r="C37" i="90"/>
  <c r="C38" i="90"/>
  <c r="C39" i="90"/>
  <c r="C40" i="90"/>
  <c r="AL140" i="90"/>
  <c r="AI140" i="90"/>
  <c r="H140" i="90"/>
  <c r="F140" i="90"/>
  <c r="C17" i="91"/>
  <c r="C18" i="91"/>
  <c r="AL3" i="92" l="1"/>
  <c r="H3" i="92"/>
  <c r="C6" i="92"/>
  <c r="C7" i="92"/>
  <c r="C8" i="92"/>
  <c r="C9" i="92"/>
  <c r="C10" i="92"/>
  <c r="C11" i="92"/>
  <c r="C12" i="92"/>
  <c r="C13" i="92"/>
  <c r="C14" i="92"/>
  <c r="C15" i="92"/>
  <c r="C16" i="92"/>
  <c r="C17" i="92"/>
  <c r="C18" i="92"/>
  <c r="C19" i="92"/>
  <c r="C20" i="92"/>
  <c r="C21" i="92"/>
  <c r="C22" i="92"/>
  <c r="C23" i="92"/>
  <c r="C24" i="92"/>
  <c r="C25" i="92"/>
  <c r="C26" i="92"/>
  <c r="C27" i="92"/>
  <c r="C5" i="92"/>
  <c r="W14" i="88"/>
  <c r="W15" i="88" s="1"/>
  <c r="U14" i="88"/>
  <c r="U15" i="88" s="1"/>
  <c r="R14" i="88"/>
  <c r="P14" i="88"/>
  <c r="P15" i="88" s="1"/>
  <c r="N14" i="88"/>
  <c r="N15" i="88" s="1"/>
  <c r="L14" i="88"/>
  <c r="L15" i="88" s="1"/>
  <c r="AA14" i="88"/>
  <c r="AA15" i="88" s="1"/>
  <c r="Y14" i="88"/>
  <c r="Y15" i="88" s="1"/>
  <c r="V14" i="88"/>
  <c r="V15" i="88" s="1"/>
  <c r="T14" i="88"/>
  <c r="T15" i="88" s="1"/>
  <c r="Q14" i="88"/>
  <c r="O14" i="88"/>
  <c r="O15" i="88" s="1"/>
  <c r="M14" i="88"/>
  <c r="M15" i="88" s="1"/>
  <c r="K14" i="88"/>
  <c r="K15" i="88" s="1"/>
  <c r="AH2" i="88"/>
  <c r="I2" i="88"/>
  <c r="B8" i="88"/>
  <c r="B9" i="88"/>
  <c r="B10" i="88"/>
  <c r="B11" i="88"/>
  <c r="B12" i="88"/>
  <c r="B13" i="88"/>
  <c r="B14" i="88"/>
  <c r="B15" i="88"/>
  <c r="B16" i="88"/>
  <c r="B17" i="88"/>
  <c r="B18" i="88"/>
  <c r="B19" i="88"/>
  <c r="B20" i="88"/>
  <c r="B21" i="88"/>
  <c r="B22" i="88"/>
  <c r="B23" i="88"/>
  <c r="B24" i="88"/>
  <c r="B25" i="88"/>
  <c r="B26" i="88"/>
  <c r="B27" i="88"/>
  <c r="B28" i="88"/>
  <c r="B29" i="88"/>
  <c r="B30" i="88"/>
  <c r="B31" i="88"/>
  <c r="B32" i="88"/>
  <c r="B33" i="88"/>
  <c r="B34" i="88"/>
  <c r="B35" i="88"/>
  <c r="B36" i="88"/>
  <c r="B37" i="88"/>
  <c r="B38" i="88"/>
  <c r="B39" i="88"/>
  <c r="B40" i="88"/>
  <c r="B41" i="88"/>
  <c r="B42" i="88"/>
  <c r="B7" i="88"/>
  <c r="X15" i="91"/>
  <c r="X14" i="91" s="1"/>
  <c r="X16" i="91" s="1"/>
  <c r="W15" i="91"/>
  <c r="W14" i="91" s="1"/>
  <c r="V15" i="91"/>
  <c r="V14" i="91" s="1"/>
  <c r="V16" i="91" s="1"/>
  <c r="U15" i="91"/>
  <c r="S15" i="91"/>
  <c r="S14" i="91" s="1"/>
  <c r="S16" i="91" s="1"/>
  <c r="Q15" i="91"/>
  <c r="Q14" i="91" s="1"/>
  <c r="Q16" i="91" s="1"/>
  <c r="O15" i="91"/>
  <c r="O14" i="91" s="1"/>
  <c r="O16" i="91" s="1"/>
  <c r="M15" i="91"/>
  <c r="M14" i="91" s="1"/>
  <c r="M16" i="91" s="1"/>
  <c r="K15" i="91"/>
  <c r="K14" i="91" s="1"/>
  <c r="K16" i="91" s="1"/>
  <c r="I15" i="91"/>
  <c r="T15" i="91"/>
  <c r="T14" i="91" s="1"/>
  <c r="T16" i="91" s="1"/>
  <c r="R15" i="91"/>
  <c r="R14" i="91" s="1"/>
  <c r="R16" i="91" s="1"/>
  <c r="P15" i="91"/>
  <c r="P14" i="91" s="1"/>
  <c r="P16" i="91" s="1"/>
  <c r="N15" i="91"/>
  <c r="N14" i="91" s="1"/>
  <c r="N16" i="91" s="1"/>
  <c r="L15" i="91"/>
  <c r="L14" i="91" s="1"/>
  <c r="L16" i="91" s="1"/>
  <c r="J15" i="91"/>
  <c r="J14" i="91" s="1"/>
  <c r="J16" i="91" s="1"/>
  <c r="AL3" i="91"/>
  <c r="H3" i="91"/>
  <c r="C6" i="91"/>
  <c r="C7" i="91"/>
  <c r="C8" i="91"/>
  <c r="C9" i="91"/>
  <c r="C10" i="91"/>
  <c r="C11" i="91"/>
  <c r="C12" i="91"/>
  <c r="C13" i="91"/>
  <c r="C14" i="91"/>
  <c r="C15" i="91"/>
  <c r="C16" i="91"/>
  <c r="C5" i="91"/>
  <c r="W14" i="87"/>
  <c r="U14" i="87"/>
  <c r="U15" i="87" s="1"/>
  <c r="R14" i="87"/>
  <c r="P14" i="87"/>
  <c r="P15" i="87" s="1"/>
  <c r="N14" i="87"/>
  <c r="N15" i="87" s="1"/>
  <c r="L14" i="87"/>
  <c r="L15" i="87" s="1"/>
  <c r="AA14" i="87"/>
  <c r="Y14" i="87"/>
  <c r="Y15" i="87" s="1"/>
  <c r="V14" i="87"/>
  <c r="T14" i="87"/>
  <c r="T15" i="87" s="1"/>
  <c r="Q14" i="87"/>
  <c r="Q15" i="87" s="1"/>
  <c r="O14" i="87"/>
  <c r="O15" i="87" s="1"/>
  <c r="M14" i="87"/>
  <c r="M15" i="87" s="1"/>
  <c r="K14" i="87"/>
  <c r="K15" i="87" s="1"/>
  <c r="AH2" i="87"/>
  <c r="I2" i="87"/>
  <c r="B8" i="87"/>
  <c r="B9" i="87"/>
  <c r="B10" i="87"/>
  <c r="B11" i="87"/>
  <c r="B12" i="87"/>
  <c r="B13" i="87"/>
  <c r="B14" i="87"/>
  <c r="B15" i="87"/>
  <c r="B16" i="87"/>
  <c r="B17" i="87"/>
  <c r="B18" i="87"/>
  <c r="B19" i="87"/>
  <c r="B20" i="87"/>
  <c r="B21" i="87"/>
  <c r="B22" i="87"/>
  <c r="B23" i="87"/>
  <c r="B24" i="87"/>
  <c r="B25" i="87"/>
  <c r="B26" i="87"/>
  <c r="B27" i="87"/>
  <c r="B28" i="87"/>
  <c r="B29" i="87"/>
  <c r="B30" i="87"/>
  <c r="B31" i="87"/>
  <c r="B32" i="87"/>
  <c r="B33" i="87"/>
  <c r="B34" i="87"/>
  <c r="B35" i="87"/>
  <c r="B36" i="87"/>
  <c r="B37" i="87"/>
  <c r="B38" i="87"/>
  <c r="B39" i="87"/>
  <c r="B40" i="87"/>
  <c r="B41" i="87"/>
  <c r="B42" i="87"/>
  <c r="B7" i="87"/>
  <c r="X15" i="90"/>
  <c r="X14" i="90" s="1"/>
  <c r="X16" i="90" s="1"/>
  <c r="W15" i="90"/>
  <c r="W14" i="90" s="1"/>
  <c r="V15" i="90"/>
  <c r="V14" i="90" s="1"/>
  <c r="V16" i="90" s="1"/>
  <c r="U15" i="90"/>
  <c r="S15" i="90"/>
  <c r="S14" i="90" s="1"/>
  <c r="S16" i="90" s="1"/>
  <c r="Q15" i="90"/>
  <c r="Q14" i="90" s="1"/>
  <c r="Q16" i="90" s="1"/>
  <c r="O15" i="90"/>
  <c r="O14" i="90" s="1"/>
  <c r="O16" i="90" s="1"/>
  <c r="M15" i="90"/>
  <c r="M14" i="90" s="1"/>
  <c r="M16" i="90" s="1"/>
  <c r="K15" i="90"/>
  <c r="I15" i="90"/>
  <c r="I14" i="90" s="1"/>
  <c r="I16" i="90" s="1"/>
  <c r="T15" i="90"/>
  <c r="T14" i="90" s="1"/>
  <c r="T16" i="90" s="1"/>
  <c r="R15" i="90"/>
  <c r="R14" i="90" s="1"/>
  <c r="R16" i="90" s="1"/>
  <c r="P15" i="90"/>
  <c r="N15" i="90"/>
  <c r="N14" i="90" s="1"/>
  <c r="N16" i="90" s="1"/>
  <c r="L15" i="90"/>
  <c r="L14" i="90" s="1"/>
  <c r="L16" i="90" s="1"/>
  <c r="J15" i="90"/>
  <c r="J14" i="90" s="1"/>
  <c r="J16" i="90" s="1"/>
  <c r="AL3" i="90"/>
  <c r="H3" i="90"/>
  <c r="C6" i="90"/>
  <c r="C7" i="90"/>
  <c r="C8" i="90"/>
  <c r="C9" i="90"/>
  <c r="C10" i="90"/>
  <c r="C11" i="90"/>
  <c r="C12" i="90"/>
  <c r="C13" i="90"/>
  <c r="C14" i="90"/>
  <c r="C15" i="90"/>
  <c r="C16" i="90"/>
  <c r="C17" i="90"/>
  <c r="C5" i="90"/>
  <c r="W14" i="86"/>
  <c r="W15" i="86" s="1"/>
  <c r="U14" i="86"/>
  <c r="U15" i="86" s="1"/>
  <c r="R14" i="86"/>
  <c r="R15" i="86" s="1"/>
  <c r="P14" i="86"/>
  <c r="P15" i="86" s="1"/>
  <c r="N14" i="86"/>
  <c r="N15" i="86" s="1"/>
  <c r="L14" i="86"/>
  <c r="L15" i="86" s="1"/>
  <c r="AA14" i="86"/>
  <c r="AA15" i="86" s="1"/>
  <c r="Y14" i="86"/>
  <c r="Y15" i="86" s="1"/>
  <c r="V14" i="86"/>
  <c r="T14" i="86"/>
  <c r="T15" i="86" s="1"/>
  <c r="Q14" i="86"/>
  <c r="Q15" i="86" s="1"/>
  <c r="O14" i="86"/>
  <c r="O15" i="86" s="1"/>
  <c r="M14" i="86"/>
  <c r="M15" i="86" s="1"/>
  <c r="K14" i="86"/>
  <c r="K15" i="86" s="1"/>
  <c r="AH2" i="86"/>
  <c r="I2" i="86"/>
  <c r="B8" i="86"/>
  <c r="B9" i="86"/>
  <c r="B10" i="86"/>
  <c r="B11" i="86"/>
  <c r="B12" i="86"/>
  <c r="B13" i="86"/>
  <c r="B14" i="86"/>
  <c r="B15" i="86"/>
  <c r="B16" i="86"/>
  <c r="B17" i="86"/>
  <c r="B18" i="86"/>
  <c r="B19" i="86"/>
  <c r="B20" i="86"/>
  <c r="B21" i="86"/>
  <c r="B22" i="86"/>
  <c r="B23" i="86"/>
  <c r="B24" i="86"/>
  <c r="B25" i="86"/>
  <c r="B26" i="86"/>
  <c r="B27" i="86"/>
  <c r="B28" i="86"/>
  <c r="B29" i="86"/>
  <c r="B30" i="86"/>
  <c r="B31" i="86"/>
  <c r="B32" i="86"/>
  <c r="B33" i="86"/>
  <c r="B34" i="86"/>
  <c r="B35" i="86"/>
  <c r="B36" i="86"/>
  <c r="B37" i="86"/>
  <c r="B38" i="86"/>
  <c r="B39" i="86"/>
  <c r="B40" i="86"/>
  <c r="B41" i="86"/>
  <c r="B42" i="86"/>
  <c r="B7" i="86"/>
  <c r="X15" i="89"/>
  <c r="X14" i="89" s="1"/>
  <c r="X16" i="89" s="1"/>
  <c r="W15" i="89"/>
  <c r="W14" i="89" s="1"/>
  <c r="V15" i="89"/>
  <c r="V14" i="89" s="1"/>
  <c r="V16" i="89" s="1"/>
  <c r="U15" i="89"/>
  <c r="S15" i="89"/>
  <c r="S14" i="89" s="1"/>
  <c r="S16" i="89" s="1"/>
  <c r="Q15" i="89"/>
  <c r="Q14" i="89" s="1"/>
  <c r="Q16" i="89" s="1"/>
  <c r="O15" i="89"/>
  <c r="O14" i="89" s="1"/>
  <c r="O16" i="89" s="1"/>
  <c r="M15" i="89"/>
  <c r="M14" i="89" s="1"/>
  <c r="M16" i="89" s="1"/>
  <c r="K15" i="89"/>
  <c r="K14" i="89" s="1"/>
  <c r="K16" i="89" s="1"/>
  <c r="I15" i="89"/>
  <c r="I14" i="89" s="1"/>
  <c r="I16" i="89" s="1"/>
  <c r="T15" i="89"/>
  <c r="T14" i="89" s="1"/>
  <c r="T16" i="89" s="1"/>
  <c r="R15" i="89"/>
  <c r="R14" i="89" s="1"/>
  <c r="R16" i="89" s="1"/>
  <c r="P15" i="89"/>
  <c r="P14" i="89" s="1"/>
  <c r="P16" i="89" s="1"/>
  <c r="N15" i="89"/>
  <c r="N14" i="89" s="1"/>
  <c r="N16" i="89" s="1"/>
  <c r="L15" i="89"/>
  <c r="L14" i="89" s="1"/>
  <c r="L16" i="89" s="1"/>
  <c r="J15" i="89"/>
  <c r="J14" i="89" s="1"/>
  <c r="J16" i="89" s="1"/>
  <c r="AL3" i="89"/>
  <c r="H3" i="89"/>
  <c r="H140" i="89" s="1"/>
  <c r="C6" i="89"/>
  <c r="C7" i="89"/>
  <c r="C8" i="89"/>
  <c r="C9" i="89"/>
  <c r="C10" i="89"/>
  <c r="C11" i="89"/>
  <c r="C12" i="89"/>
  <c r="C13" i="89"/>
  <c r="C14" i="89"/>
  <c r="C15" i="89"/>
  <c r="C16" i="89"/>
  <c r="C17" i="89"/>
  <c r="C18" i="89"/>
  <c r="C19" i="89"/>
  <c r="C20" i="89"/>
  <c r="C21" i="89"/>
  <c r="C22" i="89"/>
  <c r="C23" i="89"/>
  <c r="C24" i="89"/>
  <c r="C25" i="89"/>
  <c r="C26" i="89"/>
  <c r="C27" i="89"/>
  <c r="C28" i="89"/>
  <c r="C29" i="89"/>
  <c r="C30" i="89"/>
  <c r="C31" i="89"/>
  <c r="C32" i="89"/>
  <c r="C33" i="89"/>
  <c r="C34" i="89"/>
  <c r="C35" i="89"/>
  <c r="C36" i="89"/>
  <c r="C37" i="89"/>
  <c r="C38" i="89"/>
  <c r="C39" i="89"/>
  <c r="C40" i="89"/>
  <c r="C5" i="89"/>
  <c r="W14" i="85"/>
  <c r="W15" i="85" s="1"/>
  <c r="U14" i="85"/>
  <c r="U15" i="85" s="1"/>
  <c r="R14" i="85"/>
  <c r="R15" i="85" s="1"/>
  <c r="P14" i="85"/>
  <c r="P15" i="85" s="1"/>
  <c r="N14" i="85"/>
  <c r="N15" i="85" s="1"/>
  <c r="L14" i="85"/>
  <c r="L15" i="85" s="1"/>
  <c r="AA14" i="85"/>
  <c r="AA15" i="85" s="1"/>
  <c r="Y14" i="85"/>
  <c r="Y15" i="85" s="1"/>
  <c r="V14" i="85"/>
  <c r="V15" i="85" s="1"/>
  <c r="T14" i="85"/>
  <c r="T15" i="85" s="1"/>
  <c r="Q14" i="85"/>
  <c r="Q15" i="85" s="1"/>
  <c r="O14" i="85"/>
  <c r="O15" i="85" s="1"/>
  <c r="M14" i="85"/>
  <c r="M15" i="85" s="1"/>
  <c r="K14" i="85"/>
  <c r="K15" i="85" s="1"/>
  <c r="AH2" i="85"/>
  <c r="I2" i="85"/>
  <c r="B8" i="85"/>
  <c r="B9" i="85"/>
  <c r="B10" i="85"/>
  <c r="B11" i="85"/>
  <c r="B12" i="85"/>
  <c r="B13" i="85"/>
  <c r="B14" i="85"/>
  <c r="B15" i="85"/>
  <c r="B16" i="85"/>
  <c r="B17" i="85"/>
  <c r="B18" i="85"/>
  <c r="B19" i="85"/>
  <c r="B20" i="85"/>
  <c r="B21" i="85"/>
  <c r="B22" i="85"/>
  <c r="B23" i="85"/>
  <c r="B24" i="85"/>
  <c r="B25" i="85"/>
  <c r="B26" i="85"/>
  <c r="B27" i="85"/>
  <c r="B28" i="85"/>
  <c r="B29" i="85"/>
  <c r="B30" i="85"/>
  <c r="B31" i="85"/>
  <c r="B32" i="85"/>
  <c r="B33" i="85"/>
  <c r="B34" i="85"/>
  <c r="B35" i="85"/>
  <c r="B36" i="85"/>
  <c r="B37" i="85"/>
  <c r="B38" i="85"/>
  <c r="B39" i="85"/>
  <c r="B40" i="85"/>
  <c r="B41" i="85"/>
  <c r="B42" i="85"/>
  <c r="B7" i="85"/>
  <c r="Z15" i="92"/>
  <c r="X15" i="92"/>
  <c r="X14" i="92" s="1"/>
  <c r="X16" i="92" s="1"/>
  <c r="W15" i="92"/>
  <c r="W14" i="92" s="1"/>
  <c r="V15" i="92"/>
  <c r="V14" i="92" s="1"/>
  <c r="V16" i="92" s="1"/>
  <c r="U15" i="92"/>
  <c r="T15" i="92"/>
  <c r="T14" i="92" s="1"/>
  <c r="T16" i="92" s="1"/>
  <c r="S15" i="92"/>
  <c r="S14" i="92" s="1"/>
  <c r="S16" i="92" s="1"/>
  <c r="R15" i="92"/>
  <c r="R14" i="92" s="1"/>
  <c r="R16" i="92" s="1"/>
  <c r="Q15" i="92"/>
  <c r="Q14" i="92" s="1"/>
  <c r="Q16" i="92" s="1"/>
  <c r="P15" i="92"/>
  <c r="P14" i="92" s="1"/>
  <c r="P16" i="92" s="1"/>
  <c r="O15" i="92"/>
  <c r="O14" i="92" s="1"/>
  <c r="O16" i="92" s="1"/>
  <c r="N15" i="92"/>
  <c r="N14" i="92" s="1"/>
  <c r="N16" i="92" s="1"/>
  <c r="M15" i="92"/>
  <c r="M14" i="92" s="1"/>
  <c r="M16" i="92" s="1"/>
  <c r="L15" i="92"/>
  <c r="L14" i="92" s="1"/>
  <c r="L16" i="92" s="1"/>
  <c r="K15" i="92"/>
  <c r="K14" i="92" s="1"/>
  <c r="K16" i="92" s="1"/>
  <c r="J15" i="92"/>
  <c r="J14" i="92" s="1"/>
  <c r="J16" i="92" s="1"/>
  <c r="I15" i="92"/>
  <c r="I14" i="92" s="1"/>
  <c r="I16" i="92" s="1"/>
  <c r="Z14" i="92"/>
  <c r="Z16" i="92" s="1"/>
  <c r="W16" i="92" s="1"/>
  <c r="Z15" i="91"/>
  <c r="I14" i="91"/>
  <c r="I16" i="91" s="1"/>
  <c r="Z14" i="91"/>
  <c r="Z16" i="91" s="1"/>
  <c r="W16" i="91" s="1"/>
  <c r="Z15" i="90"/>
  <c r="K14" i="90"/>
  <c r="K16" i="90" s="1"/>
  <c r="Z14" i="90"/>
  <c r="Z16" i="90" s="1"/>
  <c r="W16" i="90" s="1"/>
  <c r="P14" i="90"/>
  <c r="P16" i="90" s="1"/>
  <c r="AI140" i="89"/>
  <c r="F140" i="89"/>
  <c r="Z15" i="89"/>
  <c r="Z14" i="89"/>
  <c r="Z16" i="89" s="1"/>
  <c r="W16" i="89" s="1"/>
  <c r="AL140" i="89"/>
  <c r="Z15" i="88"/>
  <c r="Z14" i="88"/>
  <c r="R15" i="88"/>
  <c r="Q15" i="88"/>
  <c r="Z15" i="87"/>
  <c r="AA15" i="87"/>
  <c r="Z14" i="87"/>
  <c r="W15" i="87"/>
  <c r="V15" i="87"/>
  <c r="R15" i="87"/>
  <c r="Z14" i="86"/>
  <c r="Z15" i="86" s="1"/>
  <c r="V15" i="86"/>
  <c r="Z14" i="85"/>
  <c r="Z15" i="85" s="1"/>
  <c r="AA14" i="84"/>
  <c r="AA15" i="84" s="1"/>
  <c r="Y14" i="84"/>
  <c r="Y15" i="84" s="1"/>
  <c r="V14" i="84"/>
  <c r="V15" i="84" s="1"/>
  <c r="T14" i="84"/>
  <c r="T15" i="84" s="1"/>
  <c r="Q14" i="84"/>
  <c r="Q15" i="84" s="1"/>
  <c r="O14" i="84"/>
  <c r="O15" i="84" s="1"/>
  <c r="M14" i="84"/>
  <c r="M15" i="84" s="1"/>
  <c r="K14" i="84"/>
  <c r="K15" i="84" s="1"/>
  <c r="W14" i="84"/>
  <c r="W15" i="84" s="1"/>
  <c r="U14" i="84"/>
  <c r="U15" i="84" s="1"/>
  <c r="R14" i="84"/>
  <c r="R15" i="84" s="1"/>
  <c r="P14" i="84"/>
  <c r="P15" i="84" s="1"/>
  <c r="N14" i="84"/>
  <c r="N15" i="84" s="1"/>
  <c r="L14" i="84"/>
  <c r="L15" i="84" s="1"/>
  <c r="B8" i="84"/>
  <c r="B9" i="84"/>
  <c r="B10" i="84"/>
  <c r="B11" i="84"/>
  <c r="B12" i="84"/>
  <c r="B13" i="84"/>
  <c r="B14" i="84"/>
  <c r="B15" i="84"/>
  <c r="B16" i="84"/>
  <c r="B17" i="84"/>
  <c r="B18" i="84"/>
  <c r="B19" i="84"/>
  <c r="B20" i="84"/>
  <c r="B21" i="84"/>
  <c r="B22" i="84"/>
  <c r="B23" i="84"/>
  <c r="B24" i="84"/>
  <c r="B25" i="84"/>
  <c r="B26" i="84"/>
  <c r="B27" i="84"/>
  <c r="B28" i="84"/>
  <c r="B29" i="84"/>
  <c r="B30" i="84"/>
  <c r="B31" i="84"/>
  <c r="B32" i="84"/>
  <c r="B33" i="84"/>
  <c r="B34" i="84"/>
  <c r="B35" i="84"/>
  <c r="B36" i="84"/>
  <c r="B37" i="84"/>
  <c r="B38" i="84"/>
  <c r="B39" i="84"/>
  <c r="B40" i="84"/>
  <c r="B41" i="84"/>
  <c r="B42" i="84"/>
  <c r="B7" i="84"/>
  <c r="AH2" i="84"/>
  <c r="I2" i="84"/>
  <c r="T15" i="83"/>
  <c r="T14" i="83" s="1"/>
  <c r="T16" i="83" s="1"/>
  <c r="R15" i="83"/>
  <c r="R14" i="83" s="1"/>
  <c r="R16" i="83" s="1"/>
  <c r="P15" i="83"/>
  <c r="P14" i="83" s="1"/>
  <c r="P16" i="83" s="1"/>
  <c r="N15" i="83"/>
  <c r="N14" i="83" s="1"/>
  <c r="N16" i="83" s="1"/>
  <c r="L15" i="83"/>
  <c r="L14" i="83" s="1"/>
  <c r="L16" i="83" s="1"/>
  <c r="J15" i="83"/>
  <c r="J14" i="83" s="1"/>
  <c r="J16" i="83" s="1"/>
  <c r="X15" i="83"/>
  <c r="X14" i="83" s="1"/>
  <c r="X16" i="83" s="1"/>
  <c r="W15" i="83"/>
  <c r="W14" i="83" s="1"/>
  <c r="V15" i="83"/>
  <c r="V14" i="83" s="1"/>
  <c r="V16" i="83" s="1"/>
  <c r="U15" i="83"/>
  <c r="S15" i="83"/>
  <c r="S14" i="83" s="1"/>
  <c r="S16" i="83" s="1"/>
  <c r="Q15" i="83"/>
  <c r="Q14" i="83" s="1"/>
  <c r="Q16" i="83" s="1"/>
  <c r="O15" i="83"/>
  <c r="O14" i="83" s="1"/>
  <c r="O16" i="83" s="1"/>
  <c r="M15" i="83"/>
  <c r="M14" i="83" s="1"/>
  <c r="M16" i="83" s="1"/>
  <c r="K15" i="83"/>
  <c r="K14" i="83" s="1"/>
  <c r="K16" i="83" s="1"/>
  <c r="I15" i="83"/>
  <c r="I14" i="83" s="1"/>
  <c r="I16" i="83" s="1"/>
  <c r="C6" i="83"/>
  <c r="C7" i="83"/>
  <c r="C8" i="83"/>
  <c r="C9" i="83"/>
  <c r="C10" i="83"/>
  <c r="C11" i="83"/>
  <c r="C12" i="83"/>
  <c r="C13" i="83"/>
  <c r="C14" i="83"/>
  <c r="C15" i="83"/>
  <c r="C16" i="83"/>
  <c r="C17" i="83"/>
  <c r="C18" i="83"/>
  <c r="C5" i="83"/>
  <c r="AL3" i="83"/>
  <c r="H3" i="83"/>
  <c r="Z14" i="84"/>
  <c r="Z15" i="84" s="1"/>
  <c r="Z15" i="83"/>
  <c r="Z14" i="83"/>
  <c r="Z16" i="83" s="1"/>
  <c r="W16" i="83" s="1"/>
  <c r="C6" i="81"/>
  <c r="C7" i="81"/>
  <c r="C8" i="81"/>
  <c r="C9" i="81"/>
  <c r="C10" i="81"/>
  <c r="C11" i="81"/>
  <c r="C12" i="81"/>
  <c r="C13" i="81"/>
  <c r="C14" i="81"/>
  <c r="C15" i="81"/>
  <c r="C16" i="81"/>
  <c r="C17" i="81"/>
  <c r="C18" i="81"/>
  <c r="C19" i="81"/>
  <c r="C20" i="81"/>
  <c r="C21" i="81"/>
  <c r="C5" i="81"/>
  <c r="B8" i="82"/>
  <c r="B9" i="82"/>
  <c r="B10" i="82"/>
  <c r="B11" i="82"/>
  <c r="B12" i="82"/>
  <c r="B13" i="82"/>
  <c r="B14" i="82"/>
  <c r="B15" i="82"/>
  <c r="B16" i="82"/>
  <c r="B17" i="82"/>
  <c r="B18" i="82"/>
  <c r="B19" i="82"/>
  <c r="B20" i="82"/>
  <c r="B21" i="82"/>
  <c r="B22" i="82"/>
  <c r="B23" i="82"/>
  <c r="B24" i="82"/>
  <c r="B25" i="82"/>
  <c r="B26" i="82"/>
  <c r="B27" i="82"/>
  <c r="B28" i="82"/>
  <c r="B29" i="82"/>
  <c r="B30" i="82"/>
  <c r="B31" i="82"/>
  <c r="B32" i="82"/>
  <c r="B33" i="82"/>
  <c r="B34" i="82"/>
  <c r="B35" i="82"/>
  <c r="B36" i="82"/>
  <c r="B37" i="82"/>
  <c r="B38" i="82"/>
  <c r="B39" i="82"/>
  <c r="B40" i="82"/>
  <c r="B41" i="82"/>
  <c r="B42" i="82"/>
  <c r="B7" i="82"/>
  <c r="W14" i="82"/>
  <c r="W15" i="82" s="1"/>
  <c r="U14" i="82"/>
  <c r="U15" i="82" s="1"/>
  <c r="R14" i="82"/>
  <c r="R15" i="82" s="1"/>
  <c r="P14" i="82"/>
  <c r="P15" i="82" s="1"/>
  <c r="N14" i="82"/>
  <c r="N15" i="82" s="1"/>
  <c r="L14" i="82"/>
  <c r="L15" i="82" s="1"/>
  <c r="AA14" i="82"/>
  <c r="AA15" i="82" s="1"/>
  <c r="Y14" i="82"/>
  <c r="Y15" i="82" s="1"/>
  <c r="V14" i="82"/>
  <c r="V15" i="82" s="1"/>
  <c r="T14" i="82"/>
  <c r="T15" i="82" s="1"/>
  <c r="Q14" i="82"/>
  <c r="Q15" i="82" s="1"/>
  <c r="O14" i="82"/>
  <c r="O15" i="82" s="1"/>
  <c r="M14" i="82"/>
  <c r="M15" i="82" s="1"/>
  <c r="K14" i="82"/>
  <c r="K15" i="82" s="1"/>
  <c r="AH2" i="82"/>
  <c r="I2" i="82"/>
  <c r="Z14" i="82"/>
  <c r="Z15" i="82" s="1"/>
  <c r="AL3" i="81"/>
  <c r="H3" i="81"/>
  <c r="T15" i="81"/>
  <c r="T14" i="81" s="1"/>
  <c r="T16" i="81" s="1"/>
  <c r="R15" i="81"/>
  <c r="R14" i="81" s="1"/>
  <c r="R16" i="81" s="1"/>
  <c r="P15" i="81"/>
  <c r="P14" i="81" s="1"/>
  <c r="P16" i="81" s="1"/>
  <c r="N15" i="81"/>
  <c r="N14" i="81" s="1"/>
  <c r="N16" i="81" s="1"/>
  <c r="L15" i="81"/>
  <c r="L14" i="81" s="1"/>
  <c r="L16" i="81" s="1"/>
  <c r="J15" i="81"/>
  <c r="J14" i="81" s="1"/>
  <c r="J16" i="81" s="1"/>
  <c r="X15" i="81"/>
  <c r="X14" i="81" s="1"/>
  <c r="X16" i="81" s="1"/>
  <c r="W15" i="81"/>
  <c r="W14" i="81" s="1"/>
  <c r="V15" i="81"/>
  <c r="V14" i="81" s="1"/>
  <c r="V16" i="81" s="1"/>
  <c r="U15" i="81"/>
  <c r="S15" i="81"/>
  <c r="Q15" i="81"/>
  <c r="Q14" i="81" s="1"/>
  <c r="Q16" i="81" s="1"/>
  <c r="O15" i="81"/>
  <c r="O14" i="81" s="1"/>
  <c r="O16" i="81" s="1"/>
  <c r="M15" i="81"/>
  <c r="M14" i="81" s="1"/>
  <c r="M16" i="81" s="1"/>
  <c r="K15" i="81"/>
  <c r="K14" i="81" s="1"/>
  <c r="K16" i="81" s="1"/>
  <c r="I15" i="81"/>
  <c r="I14" i="81" s="1"/>
  <c r="I16" i="81" s="1"/>
  <c r="Z15" i="81"/>
  <c r="S14" i="81"/>
  <c r="S16" i="81" s="1"/>
  <c r="Z14" i="81"/>
  <c r="Z16" i="81" s="1"/>
  <c r="W16" i="81" s="1"/>
  <c r="C18" i="59"/>
  <c r="C19" i="59"/>
  <c r="C20" i="59"/>
  <c r="C21" i="59"/>
  <c r="C22" i="59"/>
  <c r="C23" i="59"/>
  <c r="C24" i="59"/>
  <c r="C25" i="59"/>
  <c r="C26" i="59"/>
  <c r="C27" i="59"/>
  <c r="C28" i="59"/>
  <c r="C29" i="59"/>
  <c r="C30" i="59"/>
  <c r="C31" i="59"/>
  <c r="C32" i="59"/>
  <c r="C33" i="59"/>
  <c r="C34" i="59"/>
  <c r="C35" i="59"/>
  <c r="C36" i="59"/>
  <c r="C37" i="59"/>
  <c r="C38" i="59"/>
  <c r="C39" i="59"/>
  <c r="C40" i="59"/>
  <c r="C41" i="59"/>
  <c r="C42" i="59"/>
  <c r="C43" i="59"/>
  <c r="C44" i="59"/>
  <c r="C45" i="59"/>
  <c r="C46" i="59"/>
  <c r="C47" i="59"/>
  <c r="C48" i="59"/>
  <c r="C49" i="59"/>
  <c r="C50" i="59"/>
  <c r="C51" i="59"/>
  <c r="C52" i="59"/>
  <c r="C53" i="59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18" i="62"/>
  <c r="C19" i="62"/>
  <c r="C20" i="62"/>
  <c r="C21" i="62"/>
  <c r="C22" i="62"/>
  <c r="C23" i="62"/>
  <c r="C24" i="62"/>
  <c r="C25" i="62"/>
  <c r="C26" i="62"/>
  <c r="C27" i="62"/>
  <c r="C28" i="62"/>
  <c r="C29" i="62"/>
  <c r="C30" i="62"/>
  <c r="C31" i="62"/>
  <c r="C32" i="62"/>
  <c r="C33" i="62"/>
  <c r="C34" i="62"/>
  <c r="C35" i="62"/>
  <c r="C36" i="62"/>
  <c r="C37" i="62"/>
  <c r="C38" i="62"/>
  <c r="C39" i="62"/>
  <c r="C40" i="62"/>
  <c r="C41" i="62"/>
  <c r="C42" i="62"/>
  <c r="C43" i="62"/>
  <c r="C44" i="62"/>
  <c r="C45" i="62"/>
  <c r="C46" i="62"/>
  <c r="C47" i="62"/>
  <c r="C48" i="62"/>
  <c r="C49" i="62"/>
  <c r="C50" i="62"/>
  <c r="C51" i="62"/>
  <c r="C52" i="62"/>
  <c r="C53" i="62"/>
  <c r="C18" i="56"/>
  <c r="C19" i="56"/>
  <c r="C20" i="56"/>
  <c r="C21" i="56"/>
  <c r="C22" i="56"/>
  <c r="C23" i="56"/>
  <c r="C24" i="56"/>
  <c r="C25" i="56"/>
  <c r="C26" i="56"/>
  <c r="C27" i="56"/>
  <c r="C28" i="56"/>
  <c r="C29" i="56"/>
  <c r="C30" i="56"/>
  <c r="C31" i="56"/>
  <c r="C32" i="56"/>
  <c r="C33" i="56"/>
  <c r="C34" i="56"/>
  <c r="C35" i="56"/>
  <c r="C36" i="56"/>
  <c r="C37" i="56"/>
  <c r="C38" i="56"/>
  <c r="C39" i="56"/>
  <c r="C40" i="56"/>
  <c r="C41" i="56"/>
  <c r="C42" i="56"/>
  <c r="C43" i="56"/>
  <c r="C44" i="56"/>
  <c r="C45" i="56"/>
  <c r="C46" i="56"/>
  <c r="C47" i="56"/>
  <c r="C48" i="56"/>
  <c r="C49" i="56"/>
  <c r="C50" i="56"/>
  <c r="C51" i="56"/>
  <c r="C52" i="56"/>
  <c r="C53" i="56"/>
  <c r="C18" i="53"/>
  <c r="C19" i="53"/>
  <c r="C20" i="53"/>
  <c r="C21" i="53"/>
  <c r="C22" i="53"/>
  <c r="C23" i="53"/>
  <c r="C24" i="53"/>
  <c r="C25" i="53"/>
  <c r="C26" i="53"/>
  <c r="C27" i="53"/>
  <c r="C28" i="53"/>
  <c r="C29" i="53"/>
  <c r="C30" i="53"/>
  <c r="C31" i="53"/>
  <c r="C32" i="53"/>
  <c r="C33" i="53"/>
  <c r="C34" i="53"/>
  <c r="C35" i="53"/>
  <c r="C36" i="53"/>
  <c r="C37" i="53"/>
  <c r="C38" i="53"/>
  <c r="C39" i="53"/>
  <c r="C40" i="53"/>
  <c r="C41" i="53"/>
  <c r="C42" i="53"/>
  <c r="C43" i="53"/>
  <c r="C44" i="53"/>
  <c r="C45" i="53"/>
  <c r="C46" i="53"/>
  <c r="C47" i="53"/>
  <c r="C48" i="53"/>
  <c r="C49" i="53"/>
  <c r="C50" i="53"/>
  <c r="C51" i="53"/>
  <c r="C52" i="53"/>
  <c r="C53" i="53"/>
  <c r="C19" i="52"/>
  <c r="C20" i="52"/>
  <c r="C21" i="52"/>
  <c r="C22" i="52"/>
  <c r="C23" i="52"/>
  <c r="C24" i="52"/>
  <c r="C25" i="52"/>
  <c r="C26" i="52"/>
  <c r="C27" i="52"/>
  <c r="C28" i="52"/>
  <c r="C29" i="52"/>
  <c r="C30" i="52"/>
  <c r="C31" i="52"/>
  <c r="C32" i="52"/>
  <c r="C33" i="52"/>
  <c r="C34" i="52"/>
  <c r="C35" i="52"/>
  <c r="C36" i="52"/>
  <c r="C37" i="52"/>
  <c r="C38" i="52"/>
  <c r="C39" i="52"/>
  <c r="C40" i="52"/>
  <c r="C41" i="52"/>
  <c r="C42" i="52"/>
  <c r="C43" i="52"/>
  <c r="C44" i="52"/>
  <c r="C45" i="52"/>
  <c r="C46" i="52"/>
  <c r="C47" i="52"/>
  <c r="C48" i="52"/>
  <c r="C49" i="52"/>
  <c r="C50" i="52"/>
  <c r="C51" i="52"/>
  <c r="C52" i="52"/>
  <c r="C53" i="52"/>
  <c r="C18" i="52"/>
  <c r="L3" i="16"/>
  <c r="J3" i="16"/>
  <c r="S2" i="16"/>
  <c r="M2" i="16"/>
  <c r="L2" i="16"/>
  <c r="K2" i="16"/>
  <c r="J2" i="16"/>
  <c r="L3" i="65"/>
  <c r="J3" i="65"/>
  <c r="S2" i="65"/>
  <c r="M2" i="65"/>
  <c r="L2" i="65"/>
  <c r="K2" i="65"/>
  <c r="J2" i="65"/>
  <c r="L3" i="62"/>
  <c r="J3" i="62"/>
  <c r="S2" i="62"/>
  <c r="M2" i="62"/>
  <c r="L2" i="62"/>
  <c r="K2" i="62"/>
  <c r="J2" i="62"/>
  <c r="L3" i="17"/>
  <c r="J3" i="17"/>
  <c r="S2" i="17"/>
  <c r="M2" i="17"/>
  <c r="L2" i="17"/>
  <c r="K2" i="17"/>
  <c r="J2" i="17"/>
  <c r="L3" i="59"/>
  <c r="J3" i="59"/>
  <c r="S2" i="59"/>
  <c r="M2" i="59"/>
  <c r="L2" i="59"/>
  <c r="K2" i="59"/>
  <c r="J2" i="59"/>
  <c r="L3" i="15"/>
  <c r="J3" i="15"/>
  <c r="S2" i="15"/>
  <c r="M2" i="15"/>
  <c r="L2" i="15"/>
  <c r="K2" i="15"/>
  <c r="J2" i="15"/>
  <c r="L3" i="56"/>
  <c r="J3" i="56"/>
  <c r="S2" i="56"/>
  <c r="M2" i="56"/>
  <c r="L2" i="56"/>
  <c r="K2" i="56"/>
  <c r="J2" i="56"/>
  <c r="L3" i="14"/>
  <c r="J3" i="14"/>
  <c r="S2" i="14"/>
  <c r="M2" i="14"/>
  <c r="L2" i="14"/>
  <c r="K2" i="14"/>
  <c r="J2" i="14"/>
  <c r="L3" i="53"/>
  <c r="J3" i="53"/>
  <c r="S2" i="53"/>
  <c r="M2" i="53"/>
  <c r="L2" i="53"/>
  <c r="K2" i="53"/>
  <c r="J2" i="53"/>
  <c r="L3" i="8"/>
  <c r="J3" i="8"/>
  <c r="S2" i="8"/>
  <c r="M2" i="8"/>
  <c r="L2" i="8"/>
  <c r="K2" i="8"/>
  <c r="J2" i="8"/>
  <c r="L3" i="52"/>
  <c r="J3" i="52"/>
  <c r="S2" i="52"/>
  <c r="M2" i="52"/>
  <c r="L2" i="52"/>
  <c r="K2" i="52"/>
  <c r="J2" i="52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18" i="16"/>
  <c r="D53" i="62"/>
  <c r="D52" i="62"/>
  <c r="D51" i="62"/>
  <c r="D50" i="62"/>
  <c r="D49" i="62"/>
  <c r="D48" i="62"/>
  <c r="D47" i="62"/>
  <c r="D46" i="62"/>
  <c r="D45" i="62"/>
  <c r="D44" i="62"/>
  <c r="D43" i="62"/>
  <c r="D42" i="62"/>
  <c r="D41" i="62"/>
  <c r="D40" i="62"/>
  <c r="D39" i="62"/>
  <c r="D38" i="62"/>
  <c r="D37" i="62"/>
  <c r="D36" i="62"/>
  <c r="D35" i="62"/>
  <c r="D34" i="62"/>
  <c r="D33" i="62"/>
  <c r="D32" i="62"/>
  <c r="D31" i="62"/>
  <c r="D30" i="62"/>
  <c r="D29" i="62"/>
  <c r="D28" i="62"/>
  <c r="D27" i="62"/>
  <c r="D26" i="62"/>
  <c r="D25" i="62"/>
  <c r="D24" i="62"/>
  <c r="D23" i="62"/>
  <c r="D22" i="62"/>
  <c r="D21" i="62"/>
  <c r="D20" i="62"/>
  <c r="D19" i="62"/>
  <c r="D18" i="62"/>
  <c r="D53" i="59"/>
  <c r="D52" i="59"/>
  <c r="D51" i="59"/>
  <c r="D50" i="59"/>
  <c r="D49" i="59"/>
  <c r="D48" i="59"/>
  <c r="D47" i="59"/>
  <c r="D46" i="59"/>
  <c r="D45" i="59"/>
  <c r="D44" i="59"/>
  <c r="D43" i="59"/>
  <c r="D42" i="59"/>
  <c r="D41" i="59"/>
  <c r="D40" i="59"/>
  <c r="D39" i="59"/>
  <c r="D38" i="59"/>
  <c r="D37" i="59"/>
  <c r="D36" i="59"/>
  <c r="D35" i="59"/>
  <c r="D34" i="59"/>
  <c r="D33" i="59"/>
  <c r="D32" i="59"/>
  <c r="D31" i="59"/>
  <c r="D30" i="59"/>
  <c r="D29" i="59"/>
  <c r="D28" i="59"/>
  <c r="D27" i="59"/>
  <c r="D26" i="59"/>
  <c r="D25" i="59"/>
  <c r="D24" i="59"/>
  <c r="D23" i="59"/>
  <c r="D22" i="59"/>
  <c r="D21" i="59"/>
  <c r="D20" i="59"/>
  <c r="D19" i="59"/>
  <c r="D18" i="59"/>
  <c r="D53" i="56"/>
  <c r="D52" i="56"/>
  <c r="D51" i="56"/>
  <c r="D50" i="56"/>
  <c r="D49" i="56"/>
  <c r="D48" i="56"/>
  <c r="D47" i="56"/>
  <c r="D46" i="56"/>
  <c r="D45" i="56"/>
  <c r="D44" i="56"/>
  <c r="D43" i="56"/>
  <c r="D42" i="56"/>
  <c r="D41" i="56"/>
  <c r="D40" i="56"/>
  <c r="D39" i="56"/>
  <c r="D38" i="56"/>
  <c r="D37" i="56"/>
  <c r="D36" i="56"/>
  <c r="D35" i="56"/>
  <c r="D34" i="56"/>
  <c r="D33" i="56"/>
  <c r="D32" i="56"/>
  <c r="D31" i="56"/>
  <c r="D30" i="56"/>
  <c r="D29" i="56"/>
  <c r="D28" i="56"/>
  <c r="D27" i="56"/>
  <c r="D26" i="56"/>
  <c r="D25" i="56"/>
  <c r="D24" i="56"/>
  <c r="D23" i="56"/>
  <c r="D22" i="56"/>
  <c r="D21" i="56"/>
  <c r="D20" i="56"/>
  <c r="D19" i="56"/>
  <c r="D18" i="56"/>
  <c r="D53" i="53"/>
  <c r="D52" i="53"/>
  <c r="D51" i="53"/>
  <c r="D50" i="53"/>
  <c r="D49" i="53"/>
  <c r="D48" i="53"/>
  <c r="D47" i="53"/>
  <c r="D46" i="53"/>
  <c r="D45" i="53"/>
  <c r="D44" i="53"/>
  <c r="D43" i="53"/>
  <c r="D42" i="53"/>
  <c r="D41" i="53"/>
  <c r="D40" i="53"/>
  <c r="D39" i="53"/>
  <c r="D38" i="53"/>
  <c r="D37" i="53"/>
  <c r="D36" i="53"/>
  <c r="D35" i="53"/>
  <c r="D34" i="53"/>
  <c r="D33" i="53"/>
  <c r="D32" i="53"/>
  <c r="D31" i="53"/>
  <c r="D30" i="53"/>
  <c r="D29" i="53"/>
  <c r="D28" i="53"/>
  <c r="D27" i="53"/>
  <c r="D26" i="53"/>
  <c r="D25" i="53"/>
  <c r="D24" i="53"/>
  <c r="D23" i="53"/>
  <c r="D22" i="53"/>
  <c r="D21" i="53"/>
  <c r="D20" i="53"/>
  <c r="D19" i="53"/>
  <c r="D18" i="53"/>
  <c r="D19" i="52"/>
  <c r="D20" i="52"/>
  <c r="D21" i="52"/>
  <c r="D22" i="52"/>
  <c r="D23" i="52"/>
  <c r="D24" i="52"/>
  <c r="D25" i="52"/>
  <c r="D26" i="52"/>
  <c r="D27" i="52"/>
  <c r="D28" i="52"/>
  <c r="D29" i="52"/>
  <c r="D30" i="52"/>
  <c r="D31" i="52"/>
  <c r="D32" i="52"/>
  <c r="D33" i="52"/>
  <c r="D34" i="52"/>
  <c r="D35" i="52"/>
  <c r="D36" i="52"/>
  <c r="D37" i="52"/>
  <c r="D38" i="52"/>
  <c r="D39" i="52"/>
  <c r="D40" i="52"/>
  <c r="D41" i="52"/>
  <c r="D42" i="52"/>
  <c r="D43" i="52"/>
  <c r="D44" i="52"/>
  <c r="D45" i="52"/>
  <c r="D46" i="52"/>
  <c r="D47" i="52"/>
  <c r="D48" i="52"/>
  <c r="D49" i="52"/>
  <c r="D50" i="52"/>
  <c r="D51" i="52"/>
  <c r="D52" i="52"/>
  <c r="D53" i="52"/>
  <c r="D18" i="52"/>
  <c r="S18" i="68"/>
  <c r="S16" i="68"/>
  <c r="E29" i="68"/>
  <c r="T27" i="68"/>
  <c r="U27" i="68" s="1"/>
  <c r="S27" i="68"/>
  <c r="Q27" i="68"/>
  <c r="T26" i="68"/>
  <c r="U26" i="68" s="1"/>
  <c r="S26" i="68"/>
  <c r="P26" i="68"/>
  <c r="C26" i="68"/>
  <c r="B26" i="68"/>
  <c r="U25" i="68"/>
  <c r="T25" i="68"/>
  <c r="S25" i="68"/>
  <c r="Q25" i="68"/>
  <c r="T24" i="68"/>
  <c r="U24" i="68" s="1"/>
  <c r="S24" i="68"/>
  <c r="P24" i="68"/>
  <c r="C24" i="68"/>
  <c r="B24" i="68"/>
  <c r="U23" i="68"/>
  <c r="T23" i="68"/>
  <c r="S23" i="68"/>
  <c r="Q23" i="68"/>
  <c r="U22" i="68"/>
  <c r="T22" i="68"/>
  <c r="S22" i="68"/>
  <c r="P22" i="68"/>
  <c r="C22" i="68"/>
  <c r="B22" i="68"/>
  <c r="T21" i="68"/>
  <c r="U21" i="68" s="1"/>
  <c r="S21" i="68"/>
  <c r="Q21" i="68"/>
  <c r="U20" i="68"/>
  <c r="T20" i="68"/>
  <c r="S20" i="68"/>
  <c r="P20" i="68"/>
  <c r="C20" i="68"/>
  <c r="B20" i="68"/>
  <c r="U19" i="68"/>
  <c r="T19" i="68"/>
  <c r="S19" i="68"/>
  <c r="Q19" i="68"/>
  <c r="T18" i="68"/>
  <c r="U18" i="68" s="1"/>
  <c r="P18" i="68"/>
  <c r="C18" i="68"/>
  <c r="B18" i="68"/>
  <c r="U17" i="68"/>
  <c r="T17" i="68"/>
  <c r="Q17" i="68"/>
  <c r="T16" i="68"/>
  <c r="U16" i="68" s="1"/>
  <c r="U29" i="68" s="1"/>
  <c r="C16" i="68"/>
  <c r="B16" i="68"/>
  <c r="E6" i="68"/>
  <c r="AB16" i="92" l="1"/>
  <c r="AA16" i="92"/>
  <c r="AA16" i="91"/>
  <c r="AB16" i="91"/>
  <c r="AB16" i="90"/>
  <c r="AA16" i="90"/>
  <c r="AB16" i="89"/>
  <c r="AA16" i="89"/>
  <c r="AE15" i="88"/>
  <c r="AC15" i="88"/>
  <c r="AE15" i="87"/>
  <c r="AC15" i="87"/>
  <c r="AC15" i="86"/>
  <c r="AE15" i="86"/>
  <c r="AE15" i="85"/>
  <c r="AC15" i="85"/>
  <c r="AE15" i="84"/>
  <c r="AC15" i="84"/>
  <c r="AA16" i="83"/>
  <c r="AB16" i="83"/>
  <c r="AE15" i="82"/>
  <c r="AC15" i="82"/>
  <c r="AB16" i="81"/>
  <c r="AA16" i="81"/>
  <c r="B29" i="68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B50" i="16"/>
  <c r="B51" i="16"/>
  <c r="B52" i="16"/>
  <c r="B53" i="16"/>
  <c r="H69" i="65"/>
  <c r="G69" i="65"/>
  <c r="F69" i="65"/>
  <c r="E69" i="65"/>
  <c r="D69" i="65"/>
  <c r="H68" i="65"/>
  <c r="G68" i="65"/>
  <c r="F68" i="65"/>
  <c r="E68" i="65"/>
  <c r="D68" i="65"/>
  <c r="H67" i="65"/>
  <c r="G67" i="65"/>
  <c r="F67" i="65"/>
  <c r="E67" i="65"/>
  <c r="D67" i="65"/>
  <c r="H66" i="65"/>
  <c r="G66" i="65"/>
  <c r="F66" i="65"/>
  <c r="E66" i="65"/>
  <c r="D66" i="65"/>
  <c r="D58" i="65"/>
  <c r="E57" i="65"/>
  <c r="D57" i="65"/>
  <c r="X56" i="65"/>
  <c r="W56" i="65"/>
  <c r="V56" i="65"/>
  <c r="U56" i="65"/>
  <c r="T56" i="65"/>
  <c r="S56" i="65"/>
  <c r="AY55" i="65"/>
  <c r="AV55" i="65"/>
  <c r="AQ55" i="65"/>
  <c r="F55" i="65"/>
  <c r="E55" i="65"/>
  <c r="AL54" i="65"/>
  <c r="B54" i="65"/>
  <c r="AZ53" i="65"/>
  <c r="BA53" i="65" s="1"/>
  <c r="AW53" i="65"/>
  <c r="AX53" i="65" s="1"/>
  <c r="AR53" i="65"/>
  <c r="AP53" i="65"/>
  <c r="AO53" i="65"/>
  <c r="AJ53" i="65"/>
  <c r="AK53" i="65" s="1"/>
  <c r="AI53" i="65"/>
  <c r="AH53" i="65"/>
  <c r="AG53" i="65"/>
  <c r="AF53" i="65"/>
  <c r="AE53" i="65"/>
  <c r="AD53" i="65"/>
  <c r="AC53" i="65"/>
  <c r="AB53" i="65"/>
  <c r="AA53" i="65"/>
  <c r="Z53" i="65"/>
  <c r="X53" i="65"/>
  <c r="W53" i="65"/>
  <c r="V53" i="65"/>
  <c r="U53" i="65"/>
  <c r="T53" i="65"/>
  <c r="S53" i="65"/>
  <c r="Q53" i="65"/>
  <c r="P53" i="65"/>
  <c r="O53" i="65"/>
  <c r="N53" i="65"/>
  <c r="AU53" i="65" s="1"/>
  <c r="AZ52" i="65"/>
  <c r="BA52" i="65" s="1"/>
  <c r="AW52" i="65"/>
  <c r="AX52" i="65" s="1"/>
  <c r="AR52" i="65"/>
  <c r="AP52" i="65"/>
  <c r="AO52" i="65"/>
  <c r="AJ52" i="65"/>
  <c r="AK52" i="65" s="1"/>
  <c r="AI52" i="65"/>
  <c r="AH52" i="65"/>
  <c r="AG52" i="65"/>
  <c r="AF52" i="65"/>
  <c r="AE52" i="65"/>
  <c r="AD52" i="65"/>
  <c r="AC52" i="65"/>
  <c r="AB52" i="65"/>
  <c r="AA52" i="65"/>
  <c r="Z52" i="65"/>
  <c r="X52" i="65"/>
  <c r="W52" i="65"/>
  <c r="V52" i="65"/>
  <c r="U52" i="65"/>
  <c r="T52" i="65"/>
  <c r="S52" i="65"/>
  <c r="Q52" i="65"/>
  <c r="P52" i="65"/>
  <c r="O52" i="65"/>
  <c r="N52" i="65"/>
  <c r="AS52" i="65" s="1"/>
  <c r="AZ51" i="65"/>
  <c r="BA51" i="65" s="1"/>
  <c r="AW51" i="65"/>
  <c r="AX51" i="65" s="1"/>
  <c r="AR51" i="65"/>
  <c r="AP51" i="65"/>
  <c r="AO51" i="65"/>
  <c r="AJ51" i="65"/>
  <c r="AK51" i="65" s="1"/>
  <c r="AI51" i="65"/>
  <c r="AH51" i="65"/>
  <c r="AG51" i="65"/>
  <c r="AF51" i="65"/>
  <c r="AE51" i="65"/>
  <c r="AD51" i="65"/>
  <c r="AC51" i="65"/>
  <c r="AB51" i="65"/>
  <c r="AA51" i="65"/>
  <c r="Z51" i="65"/>
  <c r="X51" i="65"/>
  <c r="W51" i="65"/>
  <c r="V51" i="65"/>
  <c r="U51" i="65"/>
  <c r="T51" i="65"/>
  <c r="S51" i="65"/>
  <c r="Q51" i="65"/>
  <c r="P51" i="65"/>
  <c r="O51" i="65"/>
  <c r="N51" i="65"/>
  <c r="AU51" i="65" s="1"/>
  <c r="AZ50" i="65"/>
  <c r="BA50" i="65" s="1"/>
  <c r="AW50" i="65"/>
  <c r="AX50" i="65" s="1"/>
  <c r="AR50" i="65"/>
  <c r="AP50" i="65"/>
  <c r="AO50" i="65"/>
  <c r="AJ50" i="65"/>
  <c r="AK50" i="65" s="1"/>
  <c r="AI50" i="65"/>
  <c r="AH50" i="65"/>
  <c r="AG50" i="65"/>
  <c r="AF50" i="65"/>
  <c r="AE50" i="65"/>
  <c r="AD50" i="65"/>
  <c r="AC50" i="65"/>
  <c r="AB50" i="65"/>
  <c r="AA50" i="65"/>
  <c r="Z50" i="65"/>
  <c r="X50" i="65"/>
  <c r="W50" i="65"/>
  <c r="V50" i="65"/>
  <c r="U50" i="65"/>
  <c r="T50" i="65"/>
  <c r="S50" i="65"/>
  <c r="Q50" i="65"/>
  <c r="P50" i="65"/>
  <c r="O50" i="65"/>
  <c r="N50" i="65"/>
  <c r="AU50" i="65" s="1"/>
  <c r="AZ49" i="65"/>
  <c r="BA49" i="65" s="1"/>
  <c r="AW49" i="65"/>
  <c r="AX49" i="65" s="1"/>
  <c r="AR49" i="65"/>
  <c r="AP49" i="65"/>
  <c r="AO49" i="65"/>
  <c r="AJ49" i="65"/>
  <c r="AK49" i="65" s="1"/>
  <c r="AI49" i="65"/>
  <c r="AH49" i="65"/>
  <c r="AG49" i="65"/>
  <c r="AF49" i="65"/>
  <c r="AE49" i="65"/>
  <c r="AD49" i="65"/>
  <c r="AC49" i="65"/>
  <c r="AB49" i="65"/>
  <c r="AA49" i="65"/>
  <c r="Z49" i="65"/>
  <c r="X49" i="65"/>
  <c r="W49" i="65"/>
  <c r="V49" i="65"/>
  <c r="U49" i="65"/>
  <c r="T49" i="65"/>
  <c r="S49" i="65"/>
  <c r="Q49" i="65"/>
  <c r="P49" i="65"/>
  <c r="O49" i="65"/>
  <c r="N49" i="65"/>
  <c r="AU49" i="65" s="1"/>
  <c r="AZ48" i="65"/>
  <c r="BA48" i="65" s="1"/>
  <c r="AW48" i="65"/>
  <c r="AX48" i="65" s="1"/>
  <c r="AR48" i="65"/>
  <c r="AP48" i="65"/>
  <c r="AO48" i="65"/>
  <c r="AJ48" i="65"/>
  <c r="AK48" i="65" s="1"/>
  <c r="AI48" i="65"/>
  <c r="AH48" i="65"/>
  <c r="AG48" i="65"/>
  <c r="AF48" i="65"/>
  <c r="AE48" i="65"/>
  <c r="AD48" i="65"/>
  <c r="AC48" i="65"/>
  <c r="AB48" i="65"/>
  <c r="AA48" i="65"/>
  <c r="Z48" i="65"/>
  <c r="X48" i="65"/>
  <c r="W48" i="65"/>
  <c r="V48" i="65"/>
  <c r="U48" i="65"/>
  <c r="T48" i="65"/>
  <c r="S48" i="65"/>
  <c r="Q48" i="65"/>
  <c r="P48" i="65"/>
  <c r="O48" i="65"/>
  <c r="N48" i="65"/>
  <c r="AU48" i="65" s="1"/>
  <c r="AZ47" i="65"/>
  <c r="BA47" i="65" s="1"/>
  <c r="AW47" i="65"/>
  <c r="AX47" i="65" s="1"/>
  <c r="AR47" i="65"/>
  <c r="AP47" i="65"/>
  <c r="AO47" i="65"/>
  <c r="AJ47" i="65"/>
  <c r="AK47" i="65" s="1"/>
  <c r="AI47" i="65"/>
  <c r="AH47" i="65"/>
  <c r="AG47" i="65"/>
  <c r="AF47" i="65"/>
  <c r="AE47" i="65"/>
  <c r="AD47" i="65"/>
  <c r="AC47" i="65"/>
  <c r="AB47" i="65"/>
  <c r="AA47" i="65"/>
  <c r="Z47" i="65"/>
  <c r="X47" i="65"/>
  <c r="W47" i="65"/>
  <c r="V47" i="65"/>
  <c r="U47" i="65"/>
  <c r="T47" i="65"/>
  <c r="S47" i="65"/>
  <c r="Q47" i="65"/>
  <c r="P47" i="65"/>
  <c r="O47" i="65"/>
  <c r="N47" i="65"/>
  <c r="AU47" i="65" s="1"/>
  <c r="AZ46" i="65"/>
  <c r="BA46" i="65" s="1"/>
  <c r="AW46" i="65"/>
  <c r="AX46" i="65" s="1"/>
  <c r="AR46" i="65"/>
  <c r="AP46" i="65"/>
  <c r="AO46" i="65"/>
  <c r="AJ46" i="65"/>
  <c r="AK46" i="65" s="1"/>
  <c r="AI46" i="65"/>
  <c r="AH46" i="65"/>
  <c r="AG46" i="65"/>
  <c r="AF46" i="65"/>
  <c r="AE46" i="65"/>
  <c r="AD46" i="65"/>
  <c r="AC46" i="65"/>
  <c r="AB46" i="65"/>
  <c r="AA46" i="65"/>
  <c r="Z46" i="65"/>
  <c r="X46" i="65"/>
  <c r="W46" i="65"/>
  <c r="V46" i="65"/>
  <c r="U46" i="65"/>
  <c r="T46" i="65"/>
  <c r="S46" i="65"/>
  <c r="Q46" i="65"/>
  <c r="P46" i="65"/>
  <c r="O46" i="65"/>
  <c r="N46" i="65"/>
  <c r="AU46" i="65" s="1"/>
  <c r="AZ45" i="65"/>
  <c r="BA45" i="65" s="1"/>
  <c r="AW45" i="65"/>
  <c r="AX45" i="65" s="1"/>
  <c r="AR45" i="65"/>
  <c r="AP45" i="65"/>
  <c r="AO45" i="65"/>
  <c r="AJ45" i="65"/>
  <c r="AK45" i="65" s="1"/>
  <c r="AI45" i="65"/>
  <c r="AH45" i="65"/>
  <c r="AG45" i="65"/>
  <c r="AF45" i="65"/>
  <c r="AE45" i="65"/>
  <c r="AD45" i="65"/>
  <c r="AC45" i="65"/>
  <c r="AB45" i="65"/>
  <c r="AA45" i="65"/>
  <c r="Z45" i="65"/>
  <c r="X45" i="65"/>
  <c r="W45" i="65"/>
  <c r="V45" i="65"/>
  <c r="U45" i="65"/>
  <c r="T45" i="65"/>
  <c r="S45" i="65"/>
  <c r="Q45" i="65"/>
  <c r="P45" i="65"/>
  <c r="O45" i="65"/>
  <c r="N45" i="65"/>
  <c r="AU45" i="65" s="1"/>
  <c r="AZ44" i="65"/>
  <c r="BA44" i="65" s="1"/>
  <c r="AW44" i="65"/>
  <c r="AX44" i="65" s="1"/>
  <c r="AR44" i="65"/>
  <c r="AP44" i="65"/>
  <c r="AO44" i="65"/>
  <c r="AJ44" i="65"/>
  <c r="AK44" i="65" s="1"/>
  <c r="AI44" i="65"/>
  <c r="AH44" i="65"/>
  <c r="AG44" i="65"/>
  <c r="AF44" i="65"/>
  <c r="AE44" i="65"/>
  <c r="AD44" i="65"/>
  <c r="AC44" i="65"/>
  <c r="AB44" i="65"/>
  <c r="AA44" i="65"/>
  <c r="Z44" i="65"/>
  <c r="X44" i="65"/>
  <c r="W44" i="65"/>
  <c r="V44" i="65"/>
  <c r="U44" i="65"/>
  <c r="T44" i="65"/>
  <c r="S44" i="65"/>
  <c r="Q44" i="65"/>
  <c r="P44" i="65"/>
  <c r="O44" i="65"/>
  <c r="N44" i="65"/>
  <c r="AS44" i="65" s="1"/>
  <c r="AZ43" i="65"/>
  <c r="BA43" i="65" s="1"/>
  <c r="AW43" i="65"/>
  <c r="AX43" i="65" s="1"/>
  <c r="AR43" i="65"/>
  <c r="AP43" i="65"/>
  <c r="AO43" i="65"/>
  <c r="AJ43" i="65"/>
  <c r="AK43" i="65" s="1"/>
  <c r="AI43" i="65"/>
  <c r="AH43" i="65"/>
  <c r="AG43" i="65"/>
  <c r="AF43" i="65"/>
  <c r="AE43" i="65"/>
  <c r="AD43" i="65"/>
  <c r="AC43" i="65"/>
  <c r="AB43" i="65"/>
  <c r="AA43" i="65"/>
  <c r="Z43" i="65"/>
  <c r="X43" i="65"/>
  <c r="W43" i="65"/>
  <c r="V43" i="65"/>
  <c r="U43" i="65"/>
  <c r="T43" i="65"/>
  <c r="S43" i="65"/>
  <c r="Q43" i="65"/>
  <c r="P43" i="65"/>
  <c r="O43" i="65"/>
  <c r="N43" i="65"/>
  <c r="AU43" i="65" s="1"/>
  <c r="AZ42" i="65"/>
  <c r="BA42" i="65" s="1"/>
  <c r="AW42" i="65"/>
  <c r="AX42" i="65" s="1"/>
  <c r="AR42" i="65"/>
  <c r="AP42" i="65"/>
  <c r="AO42" i="65"/>
  <c r="AJ42" i="65"/>
  <c r="AK42" i="65" s="1"/>
  <c r="AI42" i="65"/>
  <c r="AH42" i="65"/>
  <c r="AG42" i="65"/>
  <c r="AF42" i="65"/>
  <c r="AE42" i="65"/>
  <c r="AD42" i="65"/>
  <c r="AC42" i="65"/>
  <c r="AB42" i="65"/>
  <c r="AA42" i="65"/>
  <c r="Z42" i="65"/>
  <c r="X42" i="65"/>
  <c r="W42" i="65"/>
  <c r="V42" i="65"/>
  <c r="U42" i="65"/>
  <c r="T42" i="65"/>
  <c r="S42" i="65"/>
  <c r="Q42" i="65"/>
  <c r="P42" i="65"/>
  <c r="O42" i="65"/>
  <c r="N42" i="65"/>
  <c r="AU42" i="65" s="1"/>
  <c r="AZ41" i="65"/>
  <c r="BA41" i="65" s="1"/>
  <c r="AW41" i="65"/>
  <c r="AX41" i="65" s="1"/>
  <c r="AR41" i="65"/>
  <c r="AP41" i="65"/>
  <c r="AO41" i="65"/>
  <c r="AJ41" i="65"/>
  <c r="AK41" i="65" s="1"/>
  <c r="AI41" i="65"/>
  <c r="AH41" i="65"/>
  <c r="AG41" i="65"/>
  <c r="AF41" i="65"/>
  <c r="AE41" i="65"/>
  <c r="AD41" i="65"/>
  <c r="AC41" i="65"/>
  <c r="AB41" i="65"/>
  <c r="AA41" i="65"/>
  <c r="Z41" i="65"/>
  <c r="X41" i="65"/>
  <c r="W41" i="65"/>
  <c r="V41" i="65"/>
  <c r="U41" i="65"/>
  <c r="T41" i="65"/>
  <c r="S41" i="65"/>
  <c r="Q41" i="65"/>
  <c r="P41" i="65"/>
  <c r="O41" i="65"/>
  <c r="N41" i="65"/>
  <c r="AU41" i="65" s="1"/>
  <c r="AZ40" i="65"/>
  <c r="BA40" i="65" s="1"/>
  <c r="AW40" i="65"/>
  <c r="AX40" i="65" s="1"/>
  <c r="AR40" i="65"/>
  <c r="AP40" i="65"/>
  <c r="AO40" i="65"/>
  <c r="AJ40" i="65"/>
  <c r="AK40" i="65" s="1"/>
  <c r="AI40" i="65"/>
  <c r="AH40" i="65"/>
  <c r="AG40" i="65"/>
  <c r="AF40" i="65"/>
  <c r="AE40" i="65"/>
  <c r="AD40" i="65"/>
  <c r="AC40" i="65"/>
  <c r="AB40" i="65"/>
  <c r="AA40" i="65"/>
  <c r="Z40" i="65"/>
  <c r="X40" i="65"/>
  <c r="W40" i="65"/>
  <c r="V40" i="65"/>
  <c r="U40" i="65"/>
  <c r="T40" i="65"/>
  <c r="S40" i="65"/>
  <c r="Q40" i="65"/>
  <c r="P40" i="65"/>
  <c r="O40" i="65"/>
  <c r="N40" i="65"/>
  <c r="AU40" i="65" s="1"/>
  <c r="AZ39" i="65"/>
  <c r="BA39" i="65" s="1"/>
  <c r="AW39" i="65"/>
  <c r="AX39" i="65" s="1"/>
  <c r="AR39" i="65"/>
  <c r="AP39" i="65"/>
  <c r="AO39" i="65"/>
  <c r="AJ39" i="65"/>
  <c r="AK39" i="65" s="1"/>
  <c r="AI39" i="65"/>
  <c r="AH39" i="65"/>
  <c r="AG39" i="65"/>
  <c r="AF39" i="65"/>
  <c r="AE39" i="65"/>
  <c r="AD39" i="65"/>
  <c r="AC39" i="65"/>
  <c r="AB39" i="65"/>
  <c r="AA39" i="65"/>
  <c r="Z39" i="65"/>
  <c r="X39" i="65"/>
  <c r="W39" i="65"/>
  <c r="V39" i="65"/>
  <c r="U39" i="65"/>
  <c r="T39" i="65"/>
  <c r="S39" i="65"/>
  <c r="Q39" i="65"/>
  <c r="P39" i="65"/>
  <c r="O39" i="65"/>
  <c r="N39" i="65"/>
  <c r="AU39" i="65" s="1"/>
  <c r="AZ38" i="65"/>
  <c r="BA38" i="65" s="1"/>
  <c r="AW38" i="65"/>
  <c r="AX38" i="65" s="1"/>
  <c r="AR38" i="65"/>
  <c r="AP38" i="65"/>
  <c r="AO38" i="65"/>
  <c r="AJ38" i="65"/>
  <c r="AK38" i="65" s="1"/>
  <c r="AI38" i="65"/>
  <c r="AH38" i="65"/>
  <c r="AG38" i="65"/>
  <c r="AF38" i="65"/>
  <c r="AE38" i="65"/>
  <c r="AD38" i="65"/>
  <c r="AC38" i="65"/>
  <c r="AB38" i="65"/>
  <c r="AA38" i="65"/>
  <c r="Z38" i="65"/>
  <c r="X38" i="65"/>
  <c r="W38" i="65"/>
  <c r="V38" i="65"/>
  <c r="U38" i="65"/>
  <c r="T38" i="65"/>
  <c r="S38" i="65"/>
  <c r="Q38" i="65"/>
  <c r="P38" i="65"/>
  <c r="O38" i="65"/>
  <c r="N38" i="65"/>
  <c r="AU38" i="65" s="1"/>
  <c r="AZ37" i="65"/>
  <c r="BA37" i="65" s="1"/>
  <c r="AW37" i="65"/>
  <c r="AX37" i="65" s="1"/>
  <c r="AR37" i="65"/>
  <c r="AP37" i="65"/>
  <c r="AO37" i="65"/>
  <c r="AJ37" i="65"/>
  <c r="AK37" i="65" s="1"/>
  <c r="AI37" i="65"/>
  <c r="AH37" i="65"/>
  <c r="AG37" i="65"/>
  <c r="AF37" i="65"/>
  <c r="AE37" i="65"/>
  <c r="AD37" i="65"/>
  <c r="AC37" i="65"/>
  <c r="AB37" i="65"/>
  <c r="AA37" i="65"/>
  <c r="Z37" i="65"/>
  <c r="X37" i="65"/>
  <c r="W37" i="65"/>
  <c r="V37" i="65"/>
  <c r="U37" i="65"/>
  <c r="T37" i="65"/>
  <c r="S37" i="65"/>
  <c r="Q37" i="65"/>
  <c r="P37" i="65"/>
  <c r="O37" i="65"/>
  <c r="N37" i="65"/>
  <c r="AU37" i="65" s="1"/>
  <c r="AZ36" i="65"/>
  <c r="BA36" i="65" s="1"/>
  <c r="AW36" i="65"/>
  <c r="AX36" i="65" s="1"/>
  <c r="AR36" i="65"/>
  <c r="AP36" i="65"/>
  <c r="AO36" i="65"/>
  <c r="AJ36" i="65"/>
  <c r="AK36" i="65" s="1"/>
  <c r="AI36" i="65"/>
  <c r="AH36" i="65"/>
  <c r="AG36" i="65"/>
  <c r="AF36" i="65"/>
  <c r="AE36" i="65"/>
  <c r="AD36" i="65"/>
  <c r="AC36" i="65"/>
  <c r="AB36" i="65"/>
  <c r="AA36" i="65"/>
  <c r="Z36" i="65"/>
  <c r="X36" i="65"/>
  <c r="W36" i="65"/>
  <c r="V36" i="65"/>
  <c r="U36" i="65"/>
  <c r="T36" i="65"/>
  <c r="S36" i="65"/>
  <c r="Q36" i="65"/>
  <c r="P36" i="65"/>
  <c r="O36" i="65"/>
  <c r="N36" i="65"/>
  <c r="AS36" i="65" s="1"/>
  <c r="AZ35" i="65"/>
  <c r="BA35" i="65" s="1"/>
  <c r="AW35" i="65"/>
  <c r="AX35" i="65" s="1"/>
  <c r="AR35" i="65"/>
  <c r="AP35" i="65"/>
  <c r="AO35" i="65"/>
  <c r="AJ35" i="65"/>
  <c r="AK35" i="65" s="1"/>
  <c r="AI35" i="65"/>
  <c r="AH35" i="65"/>
  <c r="AG35" i="65"/>
  <c r="AF35" i="65"/>
  <c r="AE35" i="65"/>
  <c r="AD35" i="65"/>
  <c r="AC35" i="65"/>
  <c r="AB35" i="65"/>
  <c r="AA35" i="65"/>
  <c r="Z35" i="65"/>
  <c r="X35" i="65"/>
  <c r="W35" i="65"/>
  <c r="V35" i="65"/>
  <c r="U35" i="65"/>
  <c r="T35" i="65"/>
  <c r="S35" i="65"/>
  <c r="Q35" i="65"/>
  <c r="P35" i="65"/>
  <c r="O35" i="65"/>
  <c r="N35" i="65"/>
  <c r="AU35" i="65" s="1"/>
  <c r="AZ34" i="65"/>
  <c r="BA34" i="65" s="1"/>
  <c r="AW34" i="65"/>
  <c r="AX34" i="65" s="1"/>
  <c r="AR34" i="65"/>
  <c r="AP34" i="65"/>
  <c r="AO34" i="65"/>
  <c r="AJ34" i="65"/>
  <c r="AK34" i="65" s="1"/>
  <c r="AI34" i="65"/>
  <c r="AH34" i="65"/>
  <c r="AG34" i="65"/>
  <c r="AF34" i="65"/>
  <c r="AE34" i="65"/>
  <c r="AD34" i="65"/>
  <c r="AC34" i="65"/>
  <c r="AB34" i="65"/>
  <c r="AA34" i="65"/>
  <c r="Z34" i="65"/>
  <c r="X34" i="65"/>
  <c r="W34" i="65"/>
  <c r="V34" i="65"/>
  <c r="U34" i="65"/>
  <c r="T34" i="65"/>
  <c r="S34" i="65"/>
  <c r="Q34" i="65"/>
  <c r="P34" i="65"/>
  <c r="O34" i="65"/>
  <c r="N34" i="65"/>
  <c r="AU34" i="65" s="1"/>
  <c r="AZ33" i="65"/>
  <c r="BA33" i="65" s="1"/>
  <c r="AW33" i="65"/>
  <c r="AX33" i="65" s="1"/>
  <c r="AR33" i="65"/>
  <c r="AP33" i="65"/>
  <c r="AO33" i="65"/>
  <c r="AJ33" i="65"/>
  <c r="AK33" i="65" s="1"/>
  <c r="AI33" i="65"/>
  <c r="AH33" i="65"/>
  <c r="AG33" i="65"/>
  <c r="AF33" i="65"/>
  <c r="AE33" i="65"/>
  <c r="AD33" i="65"/>
  <c r="AC33" i="65"/>
  <c r="AB33" i="65"/>
  <c r="AA33" i="65"/>
  <c r="Z33" i="65"/>
  <c r="X33" i="65"/>
  <c r="W33" i="65"/>
  <c r="V33" i="65"/>
  <c r="U33" i="65"/>
  <c r="T33" i="65"/>
  <c r="S33" i="65"/>
  <c r="Q33" i="65"/>
  <c r="P33" i="65"/>
  <c r="O33" i="65"/>
  <c r="N33" i="65"/>
  <c r="AU33" i="65" s="1"/>
  <c r="AZ32" i="65"/>
  <c r="BA32" i="65" s="1"/>
  <c r="AW32" i="65"/>
  <c r="AX32" i="65" s="1"/>
  <c r="AR32" i="65"/>
  <c r="AP32" i="65"/>
  <c r="AO32" i="65"/>
  <c r="AJ32" i="65"/>
  <c r="AK32" i="65" s="1"/>
  <c r="AI32" i="65"/>
  <c r="AH32" i="65"/>
  <c r="AG32" i="65"/>
  <c r="AF32" i="65"/>
  <c r="AE32" i="65"/>
  <c r="AD32" i="65"/>
  <c r="AC32" i="65"/>
  <c r="AB32" i="65"/>
  <c r="AA32" i="65"/>
  <c r="Z32" i="65"/>
  <c r="X32" i="65"/>
  <c r="W32" i="65"/>
  <c r="V32" i="65"/>
  <c r="U32" i="65"/>
  <c r="T32" i="65"/>
  <c r="S32" i="65"/>
  <c r="Q32" i="65"/>
  <c r="P32" i="65"/>
  <c r="O32" i="65"/>
  <c r="N32" i="65"/>
  <c r="AU32" i="65" s="1"/>
  <c r="AZ31" i="65"/>
  <c r="BA31" i="65" s="1"/>
  <c r="AW31" i="65"/>
  <c r="AX31" i="65" s="1"/>
  <c r="AR31" i="65"/>
  <c r="AP31" i="65"/>
  <c r="AO31" i="65"/>
  <c r="AJ31" i="65"/>
  <c r="AK31" i="65" s="1"/>
  <c r="AI31" i="65"/>
  <c r="AH31" i="65"/>
  <c r="AG31" i="65"/>
  <c r="AF31" i="65"/>
  <c r="AE31" i="65"/>
  <c r="AD31" i="65"/>
  <c r="AC31" i="65"/>
  <c r="AB31" i="65"/>
  <c r="AA31" i="65"/>
  <c r="Z31" i="65"/>
  <c r="X31" i="65"/>
  <c r="W31" i="65"/>
  <c r="V31" i="65"/>
  <c r="U31" i="65"/>
  <c r="T31" i="65"/>
  <c r="S31" i="65"/>
  <c r="Q31" i="65"/>
  <c r="P31" i="65"/>
  <c r="O31" i="65"/>
  <c r="N31" i="65"/>
  <c r="AU31" i="65" s="1"/>
  <c r="AZ30" i="65"/>
  <c r="BA30" i="65" s="1"/>
  <c r="AW30" i="65"/>
  <c r="AX30" i="65" s="1"/>
  <c r="AR30" i="65"/>
  <c r="AP30" i="65"/>
  <c r="AO30" i="65"/>
  <c r="AJ30" i="65"/>
  <c r="AK30" i="65" s="1"/>
  <c r="AI30" i="65"/>
  <c r="AH30" i="65"/>
  <c r="AG30" i="65"/>
  <c r="AF30" i="65"/>
  <c r="AE30" i="65"/>
  <c r="AD30" i="65"/>
  <c r="AC30" i="65"/>
  <c r="AB30" i="65"/>
  <c r="AA30" i="65"/>
  <c r="Z30" i="65"/>
  <c r="X30" i="65"/>
  <c r="W30" i="65"/>
  <c r="V30" i="65"/>
  <c r="U30" i="65"/>
  <c r="T30" i="65"/>
  <c r="S30" i="65"/>
  <c r="Q30" i="65"/>
  <c r="P30" i="65"/>
  <c r="O30" i="65"/>
  <c r="N30" i="65"/>
  <c r="AU30" i="65" s="1"/>
  <c r="AZ29" i="65"/>
  <c r="BA29" i="65" s="1"/>
  <c r="AW29" i="65"/>
  <c r="AX29" i="65" s="1"/>
  <c r="AR29" i="65"/>
  <c r="AP29" i="65"/>
  <c r="AO29" i="65"/>
  <c r="AJ29" i="65"/>
  <c r="AK29" i="65" s="1"/>
  <c r="AI29" i="65"/>
  <c r="AH29" i="65"/>
  <c r="AG29" i="65"/>
  <c r="AF29" i="65"/>
  <c r="AE29" i="65"/>
  <c r="AD29" i="65"/>
  <c r="AC29" i="65"/>
  <c r="AB29" i="65"/>
  <c r="AA29" i="65"/>
  <c r="Z29" i="65"/>
  <c r="X29" i="65"/>
  <c r="W29" i="65"/>
  <c r="V29" i="65"/>
  <c r="U29" i="65"/>
  <c r="T29" i="65"/>
  <c r="S29" i="65"/>
  <c r="Q29" i="65"/>
  <c r="P29" i="65"/>
  <c r="O29" i="65"/>
  <c r="N29" i="65"/>
  <c r="AU29" i="65" s="1"/>
  <c r="AZ28" i="65"/>
  <c r="BA28" i="65" s="1"/>
  <c r="AW28" i="65"/>
  <c r="AX28" i="65" s="1"/>
  <c r="AR28" i="65"/>
  <c r="AP28" i="65"/>
  <c r="AO28" i="65"/>
  <c r="AJ28" i="65"/>
  <c r="AI28" i="65"/>
  <c r="AH28" i="65"/>
  <c r="AG28" i="65"/>
  <c r="AF28" i="65"/>
  <c r="AE28" i="65"/>
  <c r="AD28" i="65"/>
  <c r="AC28" i="65"/>
  <c r="AA28" i="65"/>
  <c r="Z28" i="65"/>
  <c r="X28" i="65"/>
  <c r="W28" i="65"/>
  <c r="V28" i="65"/>
  <c r="U28" i="65"/>
  <c r="T28" i="65"/>
  <c r="S28" i="65"/>
  <c r="Q28" i="65"/>
  <c r="P28" i="65"/>
  <c r="O28" i="65"/>
  <c r="N28" i="65"/>
  <c r="AS28" i="65" s="1"/>
  <c r="AZ27" i="65"/>
  <c r="BA27" i="65" s="1"/>
  <c r="AW27" i="65"/>
  <c r="AX27" i="65" s="1"/>
  <c r="AR27" i="65"/>
  <c r="AP27" i="65"/>
  <c r="AO27" i="65"/>
  <c r="AJ27" i="65"/>
  <c r="AI27" i="65"/>
  <c r="AH27" i="65"/>
  <c r="AG27" i="65"/>
  <c r="AF27" i="65"/>
  <c r="AE27" i="65"/>
  <c r="AD27" i="65"/>
  <c r="AC27" i="65"/>
  <c r="AA27" i="65"/>
  <c r="X27" i="65"/>
  <c r="W27" i="65"/>
  <c r="V27" i="65"/>
  <c r="U27" i="65"/>
  <c r="T27" i="65"/>
  <c r="S27" i="65"/>
  <c r="Q27" i="65"/>
  <c r="P27" i="65"/>
  <c r="O27" i="65"/>
  <c r="N27" i="65"/>
  <c r="AU27" i="65" s="1"/>
  <c r="AZ26" i="65"/>
  <c r="BA26" i="65" s="1"/>
  <c r="AW26" i="65"/>
  <c r="AX26" i="65" s="1"/>
  <c r="AR26" i="65"/>
  <c r="AP26" i="65"/>
  <c r="AO26" i="65"/>
  <c r="AJ26" i="65"/>
  <c r="AI26" i="65"/>
  <c r="AH26" i="65"/>
  <c r="AG26" i="65"/>
  <c r="AF26" i="65"/>
  <c r="AE26" i="65"/>
  <c r="AD26" i="65"/>
  <c r="AC26" i="65"/>
  <c r="Z26" i="65"/>
  <c r="X26" i="65"/>
  <c r="W26" i="65"/>
  <c r="V26" i="65"/>
  <c r="U26" i="65"/>
  <c r="T26" i="65"/>
  <c r="S26" i="65"/>
  <c r="Q26" i="65"/>
  <c r="P26" i="65"/>
  <c r="O26" i="65"/>
  <c r="N26" i="65"/>
  <c r="AU26" i="65" s="1"/>
  <c r="AZ25" i="65"/>
  <c r="BA25" i="65" s="1"/>
  <c r="AW25" i="65"/>
  <c r="AX25" i="65" s="1"/>
  <c r="AR25" i="65"/>
  <c r="AP25" i="65"/>
  <c r="AO25" i="65"/>
  <c r="AJ25" i="65"/>
  <c r="AI25" i="65"/>
  <c r="AH25" i="65"/>
  <c r="AG25" i="65"/>
  <c r="AF25" i="65"/>
  <c r="AE25" i="65"/>
  <c r="AD25" i="65"/>
  <c r="AC25" i="65"/>
  <c r="Z25" i="65"/>
  <c r="X25" i="65"/>
  <c r="W25" i="65"/>
  <c r="V25" i="65"/>
  <c r="U25" i="65"/>
  <c r="T25" i="65"/>
  <c r="S25" i="65"/>
  <c r="Q25" i="65"/>
  <c r="P25" i="65"/>
  <c r="O25" i="65"/>
  <c r="N25" i="65"/>
  <c r="AZ24" i="65"/>
  <c r="BA24" i="65" s="1"/>
  <c r="AR24" i="65"/>
  <c r="AP24" i="65"/>
  <c r="AO24" i="65"/>
  <c r="AJ24" i="65"/>
  <c r="AI24" i="65"/>
  <c r="AH24" i="65"/>
  <c r="AG24" i="65"/>
  <c r="AF24" i="65"/>
  <c r="AE24" i="65"/>
  <c r="AD24" i="65"/>
  <c r="AC24" i="65"/>
  <c r="X24" i="65"/>
  <c r="W24" i="65"/>
  <c r="V24" i="65"/>
  <c r="U24" i="65"/>
  <c r="T24" i="65"/>
  <c r="S24" i="65"/>
  <c r="Q24" i="65"/>
  <c r="P24" i="65"/>
  <c r="O24" i="65"/>
  <c r="N24" i="65"/>
  <c r="AZ23" i="65"/>
  <c r="BA23" i="65" s="1"/>
  <c r="AR23" i="65"/>
  <c r="AP23" i="65"/>
  <c r="AO23" i="65"/>
  <c r="AJ23" i="65"/>
  <c r="AI23" i="65"/>
  <c r="AF23" i="65"/>
  <c r="AE23" i="65"/>
  <c r="AD23" i="65"/>
  <c r="AA23" i="65"/>
  <c r="X23" i="65"/>
  <c r="W23" i="65"/>
  <c r="V23" i="65"/>
  <c r="U23" i="65"/>
  <c r="T23" i="65"/>
  <c r="S23" i="65"/>
  <c r="Q23" i="65"/>
  <c r="P23" i="65"/>
  <c r="O23" i="65"/>
  <c r="N23" i="65"/>
  <c r="AZ22" i="65"/>
  <c r="BA22" i="65" s="1"/>
  <c r="AR22" i="65"/>
  <c r="AP22" i="65"/>
  <c r="AO22" i="65"/>
  <c r="AJ22" i="65"/>
  <c r="AI22" i="65"/>
  <c r="AH22" i="65"/>
  <c r="AE22" i="65"/>
  <c r="AD22" i="65"/>
  <c r="AC22" i="65"/>
  <c r="AB22" i="65"/>
  <c r="Z22" i="65"/>
  <c r="X22" i="65"/>
  <c r="W22" i="65"/>
  <c r="V22" i="65"/>
  <c r="U22" i="65"/>
  <c r="T22" i="65"/>
  <c r="S22" i="65"/>
  <c r="Q22" i="65"/>
  <c r="P22" i="65"/>
  <c r="O22" i="65"/>
  <c r="N22" i="65"/>
  <c r="AZ21" i="65"/>
  <c r="BA21" i="65" s="1"/>
  <c r="AR21" i="65"/>
  <c r="AP21" i="65"/>
  <c r="AO21" i="65"/>
  <c r="AJ21" i="65"/>
  <c r="AI21" i="65"/>
  <c r="AH21" i="65"/>
  <c r="AG21" i="65"/>
  <c r="AE21" i="65"/>
  <c r="AD21" i="65"/>
  <c r="AC21" i="65"/>
  <c r="X21" i="65"/>
  <c r="W21" i="65"/>
  <c r="V21" i="65"/>
  <c r="U21" i="65"/>
  <c r="T21" i="65"/>
  <c r="S21" i="65"/>
  <c r="Q21" i="65"/>
  <c r="P21" i="65"/>
  <c r="O21" i="65"/>
  <c r="N21" i="65"/>
  <c r="AZ20" i="65"/>
  <c r="BA20" i="65" s="1"/>
  <c r="AR20" i="65"/>
  <c r="AP20" i="65"/>
  <c r="AO20" i="65"/>
  <c r="AJ20" i="65"/>
  <c r="AI20" i="65"/>
  <c r="AH20" i="65"/>
  <c r="AF20" i="65"/>
  <c r="AE20" i="65"/>
  <c r="AD20" i="65"/>
  <c r="AC20" i="65"/>
  <c r="X20" i="65"/>
  <c r="W20" i="65"/>
  <c r="V20" i="65"/>
  <c r="U20" i="65"/>
  <c r="T20" i="65"/>
  <c r="S20" i="65"/>
  <c r="Q20" i="65"/>
  <c r="P20" i="65"/>
  <c r="O20" i="65"/>
  <c r="N20" i="65"/>
  <c r="AZ19" i="65"/>
  <c r="BA19" i="65" s="1"/>
  <c r="AR19" i="65"/>
  <c r="AP19" i="65"/>
  <c r="AO19" i="65"/>
  <c r="AJ19" i="65"/>
  <c r="AI19" i="65"/>
  <c r="AH19" i="65"/>
  <c r="AE19" i="65"/>
  <c r="AD19" i="65"/>
  <c r="AC19" i="65"/>
  <c r="Z19" i="65"/>
  <c r="X19" i="65"/>
  <c r="W19" i="65"/>
  <c r="V19" i="65"/>
  <c r="U19" i="65"/>
  <c r="T19" i="65"/>
  <c r="S19" i="65"/>
  <c r="Q19" i="65"/>
  <c r="P19" i="65"/>
  <c r="O19" i="65"/>
  <c r="N19" i="65"/>
  <c r="AZ18" i="65"/>
  <c r="BA18" i="65" s="1"/>
  <c r="AR18" i="65"/>
  <c r="AP18" i="65"/>
  <c r="AO18" i="65"/>
  <c r="AJ18" i="65"/>
  <c r="AI18" i="65"/>
  <c r="AH18" i="65"/>
  <c r="AG18" i="65"/>
  <c r="AD18" i="65"/>
  <c r="AC18" i="65"/>
  <c r="AB18" i="65"/>
  <c r="X18" i="65"/>
  <c r="W18" i="65"/>
  <c r="V18" i="65"/>
  <c r="U18" i="65"/>
  <c r="T18" i="65"/>
  <c r="S18" i="65"/>
  <c r="Q18" i="65"/>
  <c r="P18" i="65"/>
  <c r="O18" i="65"/>
  <c r="N18" i="65"/>
  <c r="E8" i="65"/>
  <c r="B18" i="62"/>
  <c r="B19" i="62"/>
  <c r="F68" i="62"/>
  <c r="B20" i="62"/>
  <c r="B21" i="62"/>
  <c r="AD21" i="62"/>
  <c r="B22" i="62"/>
  <c r="B23" i="62"/>
  <c r="AG23" i="62"/>
  <c r="B24" i="62"/>
  <c r="B25" i="62"/>
  <c r="AF25" i="62"/>
  <c r="B26" i="62"/>
  <c r="B27" i="62"/>
  <c r="B28" i="62"/>
  <c r="B29" i="62"/>
  <c r="AJ29" i="62"/>
  <c r="B30" i="62"/>
  <c r="B31" i="62"/>
  <c r="AE31" i="62"/>
  <c r="B32" i="62"/>
  <c r="B33" i="62"/>
  <c r="AE33" i="62"/>
  <c r="B34" i="62"/>
  <c r="B35" i="62"/>
  <c r="AE35" i="62"/>
  <c r="B36" i="62"/>
  <c r="B37" i="62"/>
  <c r="AF37" i="62"/>
  <c r="B38" i="62"/>
  <c r="B39" i="62"/>
  <c r="AF39" i="62"/>
  <c r="B40" i="62"/>
  <c r="B41" i="62"/>
  <c r="AE41" i="62"/>
  <c r="B42" i="62"/>
  <c r="B43" i="62"/>
  <c r="AE43" i="62"/>
  <c r="B44" i="62"/>
  <c r="B45" i="62"/>
  <c r="AF45" i="62"/>
  <c r="B46" i="62"/>
  <c r="B47" i="62"/>
  <c r="AF47" i="62"/>
  <c r="B48" i="62"/>
  <c r="B49" i="62"/>
  <c r="AG49" i="62"/>
  <c r="B50" i="62"/>
  <c r="B51" i="62"/>
  <c r="AG51" i="62"/>
  <c r="B52" i="62"/>
  <c r="B53" i="62"/>
  <c r="AH53" i="62"/>
  <c r="H67" i="62"/>
  <c r="G67" i="62"/>
  <c r="F67" i="62"/>
  <c r="E67" i="62"/>
  <c r="D67" i="62"/>
  <c r="H66" i="62"/>
  <c r="G66" i="62"/>
  <c r="F66" i="62"/>
  <c r="E66" i="62"/>
  <c r="D66" i="62"/>
  <c r="D58" i="62"/>
  <c r="E57" i="62"/>
  <c r="D57" i="62"/>
  <c r="X56" i="62"/>
  <c r="W56" i="62"/>
  <c r="V56" i="62"/>
  <c r="U56" i="62"/>
  <c r="T56" i="62"/>
  <c r="S56" i="62"/>
  <c r="AY55" i="62"/>
  <c r="AV55" i="62"/>
  <c r="AQ55" i="62"/>
  <c r="F55" i="62"/>
  <c r="E55" i="62"/>
  <c r="AL54" i="62"/>
  <c r="AZ53" i="62"/>
  <c r="BA53" i="62" s="1"/>
  <c r="AW53" i="62"/>
  <c r="AX53" i="62" s="1"/>
  <c r="AR53" i="62"/>
  <c r="AP53" i="62"/>
  <c r="AO53" i="62"/>
  <c r="AI53" i="62"/>
  <c r="AA53" i="62"/>
  <c r="Q53" i="62"/>
  <c r="P53" i="62"/>
  <c r="O53" i="62"/>
  <c r="R53" i="62" s="1"/>
  <c r="N53" i="62"/>
  <c r="AU53" i="62" s="1"/>
  <c r="AZ52" i="62"/>
  <c r="BA52" i="62" s="1"/>
  <c r="AW52" i="62"/>
  <c r="AX52" i="62" s="1"/>
  <c r="AR52" i="62"/>
  <c r="AP52" i="62"/>
  <c r="AO52" i="62"/>
  <c r="AJ52" i="62"/>
  <c r="AI52" i="62"/>
  <c r="AH52" i="62"/>
  <c r="AG52" i="62"/>
  <c r="AF52" i="62"/>
  <c r="AE52" i="62"/>
  <c r="AD52" i="62"/>
  <c r="AC52" i="62"/>
  <c r="AB52" i="62"/>
  <c r="AA52" i="62"/>
  <c r="Z52" i="62"/>
  <c r="X52" i="62"/>
  <c r="W52" i="62"/>
  <c r="V52" i="62"/>
  <c r="U52" i="62"/>
  <c r="T52" i="62"/>
  <c r="S52" i="62"/>
  <c r="Q52" i="62"/>
  <c r="P52" i="62"/>
  <c r="O52" i="62"/>
  <c r="N52" i="62"/>
  <c r="AS52" i="62" s="1"/>
  <c r="AZ51" i="62"/>
  <c r="BA51" i="62" s="1"/>
  <c r="AW51" i="62"/>
  <c r="AX51" i="62" s="1"/>
  <c r="AR51" i="62"/>
  <c r="AP51" i="62"/>
  <c r="AO51" i="62"/>
  <c r="AI51" i="62"/>
  <c r="AH51" i="62"/>
  <c r="AD51" i="62"/>
  <c r="AC51" i="62"/>
  <c r="AA51" i="62"/>
  <c r="Z51" i="62"/>
  <c r="U51" i="62"/>
  <c r="T51" i="62"/>
  <c r="Q51" i="62"/>
  <c r="R51" i="62" s="1"/>
  <c r="P51" i="62"/>
  <c r="O51" i="62"/>
  <c r="N51" i="62"/>
  <c r="AU51" i="62" s="1"/>
  <c r="AZ50" i="62"/>
  <c r="BA50" i="62" s="1"/>
  <c r="AW50" i="62"/>
  <c r="AX50" i="62" s="1"/>
  <c r="AR50" i="62"/>
  <c r="AP50" i="62"/>
  <c r="AO50" i="62"/>
  <c r="AJ50" i="62"/>
  <c r="AI50" i="62"/>
  <c r="AH50" i="62"/>
  <c r="AG50" i="62"/>
  <c r="AF50" i="62"/>
  <c r="AE50" i="62"/>
  <c r="AD50" i="62"/>
  <c r="AC50" i="62"/>
  <c r="AB50" i="62"/>
  <c r="AA50" i="62"/>
  <c r="Z50" i="62"/>
  <c r="X50" i="62"/>
  <c r="W50" i="62"/>
  <c r="V50" i="62"/>
  <c r="U50" i="62"/>
  <c r="T50" i="62"/>
  <c r="S50" i="62"/>
  <c r="Q50" i="62"/>
  <c r="P50" i="62"/>
  <c r="O50" i="62"/>
  <c r="R50" i="62" s="1"/>
  <c r="N50" i="62"/>
  <c r="AU50" i="62" s="1"/>
  <c r="AZ49" i="62"/>
  <c r="BA49" i="62" s="1"/>
  <c r="AX49" i="62"/>
  <c r="AW49" i="62"/>
  <c r="AR49" i="62"/>
  <c r="AP49" i="62"/>
  <c r="AO49" i="62"/>
  <c r="AH49" i="62"/>
  <c r="Z49" i="62"/>
  <c r="Q49" i="62"/>
  <c r="P49" i="62"/>
  <c r="O49" i="62"/>
  <c r="N49" i="62"/>
  <c r="AU49" i="62" s="1"/>
  <c r="AZ48" i="62"/>
  <c r="BA48" i="62" s="1"/>
  <c r="AW48" i="62"/>
  <c r="AX48" i="62" s="1"/>
  <c r="AR48" i="62"/>
  <c r="AP48" i="62"/>
  <c r="AO48" i="62"/>
  <c r="AJ48" i="62"/>
  <c r="AI48" i="62"/>
  <c r="AH48" i="62"/>
  <c r="AG48" i="62"/>
  <c r="AF48" i="62"/>
  <c r="AE48" i="62"/>
  <c r="AD48" i="62"/>
  <c r="AC48" i="62"/>
  <c r="AB48" i="62"/>
  <c r="AA48" i="62"/>
  <c r="Z48" i="62"/>
  <c r="X48" i="62"/>
  <c r="W48" i="62"/>
  <c r="V48" i="62"/>
  <c r="U48" i="62"/>
  <c r="T48" i="62"/>
  <c r="S48" i="62"/>
  <c r="Q48" i="62"/>
  <c r="P48" i="62"/>
  <c r="O48" i="62"/>
  <c r="N48" i="62"/>
  <c r="AU48" i="62" s="1"/>
  <c r="AZ47" i="62"/>
  <c r="BA47" i="62" s="1"/>
  <c r="AW47" i="62"/>
  <c r="AX47" i="62" s="1"/>
  <c r="AR47" i="62"/>
  <c r="AP47" i="62"/>
  <c r="AO47" i="62"/>
  <c r="AJ47" i="62"/>
  <c r="AH47" i="62"/>
  <c r="AG47" i="62"/>
  <c r="AC47" i="62"/>
  <c r="AB47" i="62"/>
  <c r="Z47" i="62"/>
  <c r="X47" i="62"/>
  <c r="T47" i="62"/>
  <c r="S47" i="62"/>
  <c r="Q47" i="62"/>
  <c r="P47" i="62"/>
  <c r="O47" i="62"/>
  <c r="R47" i="62" s="1"/>
  <c r="N47" i="62"/>
  <c r="AT47" i="62" s="1"/>
  <c r="AZ46" i="62"/>
  <c r="BA46" i="62" s="1"/>
  <c r="AW46" i="62"/>
  <c r="AX46" i="62" s="1"/>
  <c r="AR46" i="62"/>
  <c r="AP46" i="62"/>
  <c r="AO46" i="62"/>
  <c r="AJ46" i="62"/>
  <c r="AI46" i="62"/>
  <c r="AH46" i="62"/>
  <c r="AG46" i="62"/>
  <c r="AF46" i="62"/>
  <c r="AE46" i="62"/>
  <c r="AD46" i="62"/>
  <c r="AC46" i="62"/>
  <c r="AB46" i="62"/>
  <c r="AA46" i="62"/>
  <c r="Z46" i="62"/>
  <c r="X46" i="62"/>
  <c r="W46" i="62"/>
  <c r="V46" i="62"/>
  <c r="U46" i="62"/>
  <c r="T46" i="62"/>
  <c r="S46" i="62"/>
  <c r="Q46" i="62"/>
  <c r="P46" i="62"/>
  <c r="O46" i="62"/>
  <c r="N46" i="62"/>
  <c r="AU46" i="62" s="1"/>
  <c r="AZ45" i="62"/>
  <c r="BA45" i="62" s="1"/>
  <c r="AW45" i="62"/>
  <c r="AX45" i="62" s="1"/>
  <c r="AT45" i="62"/>
  <c r="AS45" i="62"/>
  <c r="AR45" i="62"/>
  <c r="AP45" i="62"/>
  <c r="AO45" i="62"/>
  <c r="AG45" i="62"/>
  <c r="X45" i="62"/>
  <c r="Q45" i="62"/>
  <c r="P45" i="62"/>
  <c r="O45" i="62"/>
  <c r="R45" i="62" s="1"/>
  <c r="N45" i="62"/>
  <c r="AU45" i="62" s="1"/>
  <c r="AZ44" i="62"/>
  <c r="BA44" i="62" s="1"/>
  <c r="AW44" i="62"/>
  <c r="AX44" i="62" s="1"/>
  <c r="AR44" i="62"/>
  <c r="AP44" i="62"/>
  <c r="AO44" i="62"/>
  <c r="AJ44" i="62"/>
  <c r="AI44" i="62"/>
  <c r="AH44" i="62"/>
  <c r="AG44" i="62"/>
  <c r="AF44" i="62"/>
  <c r="AE44" i="62"/>
  <c r="AD44" i="62"/>
  <c r="AC44" i="62"/>
  <c r="AB44" i="62"/>
  <c r="AA44" i="62"/>
  <c r="Z44" i="62"/>
  <c r="X44" i="62"/>
  <c r="W44" i="62"/>
  <c r="V44" i="62"/>
  <c r="U44" i="62"/>
  <c r="T44" i="62"/>
  <c r="S44" i="62"/>
  <c r="Q44" i="62"/>
  <c r="P44" i="62"/>
  <c r="O44" i="62"/>
  <c r="N44" i="62"/>
  <c r="AS44" i="62" s="1"/>
  <c r="AZ43" i="62"/>
  <c r="BA43" i="62" s="1"/>
  <c r="AW43" i="62"/>
  <c r="AX43" i="62" s="1"/>
  <c r="AR43" i="62"/>
  <c r="AP43" i="62"/>
  <c r="AO43" i="62"/>
  <c r="AJ43" i="62"/>
  <c r="AI43" i="62"/>
  <c r="AG43" i="62"/>
  <c r="AF43" i="62"/>
  <c r="AB43" i="62"/>
  <c r="AA43" i="62"/>
  <c r="X43" i="62"/>
  <c r="W43" i="62"/>
  <c r="S43" i="62"/>
  <c r="Q43" i="62"/>
  <c r="P43" i="62"/>
  <c r="O43" i="62"/>
  <c r="R43" i="62" s="1"/>
  <c r="N43" i="62"/>
  <c r="AU43" i="62" s="1"/>
  <c r="AZ42" i="62"/>
  <c r="BA42" i="62" s="1"/>
  <c r="AW42" i="62"/>
  <c r="AX42" i="62" s="1"/>
  <c r="AR42" i="62"/>
  <c r="AP42" i="62"/>
  <c r="AO42" i="62"/>
  <c r="AJ42" i="62"/>
  <c r="AI42" i="62"/>
  <c r="AH42" i="62"/>
  <c r="AG42" i="62"/>
  <c r="AF42" i="62"/>
  <c r="AE42" i="62"/>
  <c r="AD42" i="62"/>
  <c r="AC42" i="62"/>
  <c r="AB42" i="62"/>
  <c r="AA42" i="62"/>
  <c r="Z42" i="62"/>
  <c r="X42" i="62"/>
  <c r="W42" i="62"/>
  <c r="V42" i="62"/>
  <c r="U42" i="62"/>
  <c r="T42" i="62"/>
  <c r="S42" i="62"/>
  <c r="Q42" i="62"/>
  <c r="P42" i="62"/>
  <c r="O42" i="62"/>
  <c r="N42" i="62"/>
  <c r="AU42" i="62" s="1"/>
  <c r="AZ41" i="62"/>
  <c r="BA41" i="62" s="1"/>
  <c r="AW41" i="62"/>
  <c r="AX41" i="62" s="1"/>
  <c r="AR41" i="62"/>
  <c r="AP41" i="62"/>
  <c r="AO41" i="62"/>
  <c r="AF41" i="62"/>
  <c r="W41" i="62"/>
  <c r="Q41" i="62"/>
  <c r="P41" i="62"/>
  <c r="O41" i="62"/>
  <c r="R41" i="62" s="1"/>
  <c r="N41" i="62"/>
  <c r="AU41" i="62" s="1"/>
  <c r="AZ40" i="62"/>
  <c r="BA40" i="62" s="1"/>
  <c r="AW40" i="62"/>
  <c r="AX40" i="62" s="1"/>
  <c r="AR40" i="62"/>
  <c r="AP40" i="62"/>
  <c r="AO40" i="62"/>
  <c r="AJ40" i="62"/>
  <c r="AI40" i="62"/>
  <c r="AH40" i="62"/>
  <c r="AG40" i="62"/>
  <c r="AF40" i="62"/>
  <c r="AE40" i="62"/>
  <c r="AD40" i="62"/>
  <c r="AC40" i="62"/>
  <c r="AB40" i="62"/>
  <c r="AA40" i="62"/>
  <c r="Z40" i="62"/>
  <c r="X40" i="62"/>
  <c r="W40" i="62"/>
  <c r="V40" i="62"/>
  <c r="U40" i="62"/>
  <c r="T40" i="62"/>
  <c r="S40" i="62"/>
  <c r="Q40" i="62"/>
  <c r="P40" i="62"/>
  <c r="O40" i="62"/>
  <c r="R40" i="62" s="1"/>
  <c r="N40" i="62"/>
  <c r="AU40" i="62" s="1"/>
  <c r="AZ39" i="62"/>
  <c r="BA39" i="62" s="1"/>
  <c r="AW39" i="62"/>
  <c r="AX39" i="62" s="1"/>
  <c r="AR39" i="62"/>
  <c r="AP39" i="62"/>
  <c r="AO39" i="62"/>
  <c r="AJ39" i="62"/>
  <c r="AH39" i="62"/>
  <c r="AG39" i="62"/>
  <c r="AC39" i="62"/>
  <c r="AB39" i="62"/>
  <c r="Z39" i="62"/>
  <c r="X39" i="62"/>
  <c r="T39" i="62"/>
  <c r="S39" i="62"/>
  <c r="Q39" i="62"/>
  <c r="P39" i="62"/>
  <c r="O39" i="62"/>
  <c r="R39" i="62" s="1"/>
  <c r="N39" i="62"/>
  <c r="AT39" i="62" s="1"/>
  <c r="AZ38" i="62"/>
  <c r="BA38" i="62" s="1"/>
  <c r="AW38" i="62"/>
  <c r="AX38" i="62" s="1"/>
  <c r="AR38" i="62"/>
  <c r="AP38" i="62"/>
  <c r="AO38" i="62"/>
  <c r="AJ38" i="62"/>
  <c r="AI38" i="62"/>
  <c r="AH38" i="62"/>
  <c r="AG38" i="62"/>
  <c r="AF38" i="62"/>
  <c r="AE38" i="62"/>
  <c r="AD38" i="62"/>
  <c r="AC38" i="62"/>
  <c r="AB38" i="62"/>
  <c r="AA38" i="62"/>
  <c r="Z38" i="62"/>
  <c r="X38" i="62"/>
  <c r="W38" i="62"/>
  <c r="V38" i="62"/>
  <c r="U38" i="62"/>
  <c r="T38" i="62"/>
  <c r="S38" i="62"/>
  <c r="Q38" i="62"/>
  <c r="P38" i="62"/>
  <c r="O38" i="62"/>
  <c r="N38" i="62"/>
  <c r="AU38" i="62" s="1"/>
  <c r="AZ37" i="62"/>
  <c r="BA37" i="62" s="1"/>
  <c r="AW37" i="62"/>
  <c r="AX37" i="62" s="1"/>
  <c r="AR37" i="62"/>
  <c r="AP37" i="62"/>
  <c r="AO37" i="62"/>
  <c r="AG37" i="62"/>
  <c r="X37" i="62"/>
  <c r="Q37" i="62"/>
  <c r="P37" i="62"/>
  <c r="O37" i="62"/>
  <c r="N37" i="62"/>
  <c r="AU37" i="62" s="1"/>
  <c r="AZ36" i="62"/>
  <c r="BA36" i="62" s="1"/>
  <c r="AW36" i="62"/>
  <c r="AX36" i="62" s="1"/>
  <c r="AR36" i="62"/>
  <c r="AP36" i="62"/>
  <c r="AO36" i="62"/>
  <c r="AJ36" i="62"/>
  <c r="AI36" i="62"/>
  <c r="AH36" i="62"/>
  <c r="AG36" i="62"/>
  <c r="AF36" i="62"/>
  <c r="AE36" i="62"/>
  <c r="AD36" i="62"/>
  <c r="AC36" i="62"/>
  <c r="AB36" i="62"/>
  <c r="AA36" i="62"/>
  <c r="Z36" i="62"/>
  <c r="X36" i="62"/>
  <c r="W36" i="62"/>
  <c r="V36" i="62"/>
  <c r="U36" i="62"/>
  <c r="T36" i="62"/>
  <c r="S36" i="62"/>
  <c r="Q36" i="62"/>
  <c r="R36" i="62" s="1"/>
  <c r="P36" i="62"/>
  <c r="O36" i="62"/>
  <c r="N36" i="62"/>
  <c r="AS36" i="62" s="1"/>
  <c r="AZ35" i="62"/>
  <c r="BA35" i="62" s="1"/>
  <c r="AW35" i="62"/>
  <c r="AX35" i="62" s="1"/>
  <c r="AR35" i="62"/>
  <c r="AP35" i="62"/>
  <c r="AO35" i="62"/>
  <c r="AJ35" i="62"/>
  <c r="AI35" i="62"/>
  <c r="AG35" i="62"/>
  <c r="AF35" i="62"/>
  <c r="AB35" i="62"/>
  <c r="AA35" i="62"/>
  <c r="X35" i="62"/>
  <c r="W35" i="62"/>
  <c r="S35" i="62"/>
  <c r="Q35" i="62"/>
  <c r="P35" i="62"/>
  <c r="O35" i="62"/>
  <c r="R35" i="62" s="1"/>
  <c r="N35" i="62"/>
  <c r="AU35" i="62" s="1"/>
  <c r="AZ34" i="62"/>
  <c r="BA34" i="62" s="1"/>
  <c r="AW34" i="62"/>
  <c r="AX34" i="62" s="1"/>
  <c r="AR34" i="62"/>
  <c r="AP34" i="62"/>
  <c r="AO34" i="62"/>
  <c r="AJ34" i="62"/>
  <c r="AI34" i="62"/>
  <c r="AH34" i="62"/>
  <c r="AG34" i="62"/>
  <c r="AF34" i="62"/>
  <c r="AE34" i="62"/>
  <c r="AD34" i="62"/>
  <c r="AC34" i="62"/>
  <c r="AB34" i="62"/>
  <c r="AA34" i="62"/>
  <c r="Z34" i="62"/>
  <c r="X34" i="62"/>
  <c r="W34" i="62"/>
  <c r="V34" i="62"/>
  <c r="U34" i="62"/>
  <c r="T34" i="62"/>
  <c r="S34" i="62"/>
  <c r="Q34" i="62"/>
  <c r="P34" i="62"/>
  <c r="O34" i="62"/>
  <c r="N34" i="62"/>
  <c r="AU34" i="62" s="1"/>
  <c r="AZ33" i="62"/>
  <c r="BA33" i="62" s="1"/>
  <c r="AW33" i="62"/>
  <c r="AX33" i="62" s="1"/>
  <c r="AR33" i="62"/>
  <c r="AP33" i="62"/>
  <c r="AO33" i="62"/>
  <c r="AF33" i="62"/>
  <c r="W33" i="62"/>
  <c r="Q33" i="62"/>
  <c r="P33" i="62"/>
  <c r="O33" i="62"/>
  <c r="R33" i="62" s="1"/>
  <c r="N33" i="62"/>
  <c r="AU33" i="62" s="1"/>
  <c r="AZ32" i="62"/>
  <c r="BA32" i="62" s="1"/>
  <c r="AW32" i="62"/>
  <c r="AX32" i="62" s="1"/>
  <c r="AR32" i="62"/>
  <c r="AP32" i="62"/>
  <c r="AO32" i="62"/>
  <c r="AJ32" i="62"/>
  <c r="AK32" i="62" s="1"/>
  <c r="AI32" i="62"/>
  <c r="AH32" i="62"/>
  <c r="AG32" i="62"/>
  <c r="AF32" i="62"/>
  <c r="AE32" i="62"/>
  <c r="AD32" i="62"/>
  <c r="AC32" i="62"/>
  <c r="AB32" i="62"/>
  <c r="AA32" i="62"/>
  <c r="Z32" i="62"/>
  <c r="X32" i="62"/>
  <c r="W32" i="62"/>
  <c r="V32" i="62"/>
  <c r="U32" i="62"/>
  <c r="T32" i="62"/>
  <c r="S32" i="62"/>
  <c r="Q32" i="62"/>
  <c r="P32" i="62"/>
  <c r="O32" i="62"/>
  <c r="N32" i="62"/>
  <c r="AU32" i="62" s="1"/>
  <c r="AZ31" i="62"/>
  <c r="BA31" i="62" s="1"/>
  <c r="AW31" i="62"/>
  <c r="AX31" i="62" s="1"/>
  <c r="AR31" i="62"/>
  <c r="AP31" i="62"/>
  <c r="AO31" i="62"/>
  <c r="AJ31" i="62"/>
  <c r="AI31" i="62"/>
  <c r="AG31" i="62"/>
  <c r="AF31" i="62"/>
  <c r="AB31" i="62"/>
  <c r="Z31" i="62"/>
  <c r="W31" i="62"/>
  <c r="V31" i="62"/>
  <c r="Q31" i="62"/>
  <c r="P31" i="62"/>
  <c r="O31" i="62"/>
  <c r="R31" i="62" s="1"/>
  <c r="N31" i="62"/>
  <c r="AT31" i="62" s="1"/>
  <c r="AZ30" i="62"/>
  <c r="BA30" i="62" s="1"/>
  <c r="AW30" i="62"/>
  <c r="AX30" i="62" s="1"/>
  <c r="AR30" i="62"/>
  <c r="AP30" i="62"/>
  <c r="AO30" i="62"/>
  <c r="AJ30" i="62"/>
  <c r="AI30" i="62"/>
  <c r="AH30" i="62"/>
  <c r="AG30" i="62"/>
  <c r="AF30" i="62"/>
  <c r="AE30" i="62"/>
  <c r="AD30" i="62"/>
  <c r="AC30" i="62"/>
  <c r="AA30" i="62"/>
  <c r="Z30" i="62"/>
  <c r="X30" i="62"/>
  <c r="W30" i="62"/>
  <c r="V30" i="62"/>
  <c r="U30" i="62"/>
  <c r="T30" i="62"/>
  <c r="S30" i="62"/>
  <c r="Q30" i="62"/>
  <c r="P30" i="62"/>
  <c r="O30" i="62"/>
  <c r="R30" i="62" s="1"/>
  <c r="N30" i="62"/>
  <c r="AU30" i="62" s="1"/>
  <c r="AZ29" i="62"/>
  <c r="BA29" i="62" s="1"/>
  <c r="AX29" i="62"/>
  <c r="AW29" i="62"/>
  <c r="AR29" i="62"/>
  <c r="AP29" i="62"/>
  <c r="AO29" i="62"/>
  <c r="AC29" i="62"/>
  <c r="S29" i="62"/>
  <c r="Q29" i="62"/>
  <c r="P29" i="62"/>
  <c r="AS29" i="62" s="1"/>
  <c r="O29" i="62"/>
  <c r="N29" i="62"/>
  <c r="AU29" i="62" s="1"/>
  <c r="AZ28" i="62"/>
  <c r="BA28" i="62" s="1"/>
  <c r="AW28" i="62"/>
  <c r="AX28" i="62" s="1"/>
  <c r="AR28" i="62"/>
  <c r="AP28" i="62"/>
  <c r="AO28" i="62"/>
  <c r="AJ28" i="62"/>
  <c r="AI28" i="62"/>
  <c r="AH28" i="62"/>
  <c r="AG28" i="62"/>
  <c r="AF28" i="62"/>
  <c r="AE28" i="62"/>
  <c r="AD28" i="62"/>
  <c r="AC28" i="62"/>
  <c r="X28" i="62"/>
  <c r="W28" i="62"/>
  <c r="V28" i="62"/>
  <c r="U28" i="62"/>
  <c r="T28" i="62"/>
  <c r="S28" i="62"/>
  <c r="Q28" i="62"/>
  <c r="P28" i="62"/>
  <c r="O28" i="62"/>
  <c r="N28" i="62"/>
  <c r="AS28" i="62" s="1"/>
  <c r="AZ27" i="62"/>
  <c r="BA27" i="62" s="1"/>
  <c r="AW27" i="62"/>
  <c r="AX27" i="62" s="1"/>
  <c r="AR27" i="62"/>
  <c r="AP27" i="62"/>
  <c r="AO27" i="62"/>
  <c r="AI27" i="62"/>
  <c r="AH27" i="62"/>
  <c r="AD27" i="62"/>
  <c r="AC27" i="62"/>
  <c r="Z27" i="62"/>
  <c r="X27" i="62"/>
  <c r="T27" i="62"/>
  <c r="S27" i="62"/>
  <c r="Q27" i="62"/>
  <c r="P27" i="62"/>
  <c r="O27" i="62"/>
  <c r="R27" i="62" s="1"/>
  <c r="N27" i="62"/>
  <c r="AU27" i="62" s="1"/>
  <c r="AZ26" i="62"/>
  <c r="BA26" i="62" s="1"/>
  <c r="AW26" i="62"/>
  <c r="AX26" i="62" s="1"/>
  <c r="AR26" i="62"/>
  <c r="AP26" i="62"/>
  <c r="AO26" i="62"/>
  <c r="AJ26" i="62"/>
  <c r="AI26" i="62"/>
  <c r="AG26" i="62"/>
  <c r="AF26" i="62"/>
  <c r="AE26" i="62"/>
  <c r="AD26" i="62"/>
  <c r="Z26" i="62"/>
  <c r="X26" i="62"/>
  <c r="W26" i="62"/>
  <c r="V26" i="62"/>
  <c r="U26" i="62"/>
  <c r="T26" i="62"/>
  <c r="S26" i="62"/>
  <c r="Q26" i="62"/>
  <c r="P26" i="62"/>
  <c r="O26" i="62"/>
  <c r="N26" i="62"/>
  <c r="AU26" i="62" s="1"/>
  <c r="AZ25" i="62"/>
  <c r="BA25" i="62" s="1"/>
  <c r="AW25" i="62"/>
  <c r="AX25" i="62" s="1"/>
  <c r="AR25" i="62"/>
  <c r="AP25" i="62"/>
  <c r="AO25" i="62"/>
  <c r="W25" i="62"/>
  <c r="Q25" i="62"/>
  <c r="P25" i="62"/>
  <c r="O25" i="62"/>
  <c r="N25" i="62"/>
  <c r="AU25" i="62" s="1"/>
  <c r="AZ24" i="62"/>
  <c r="BA24" i="62" s="1"/>
  <c r="AR24" i="62"/>
  <c r="AP24" i="62"/>
  <c r="AO24" i="62"/>
  <c r="AJ24" i="62"/>
  <c r="AI24" i="62"/>
  <c r="AG24" i="62"/>
  <c r="AF24" i="62"/>
  <c r="AE24" i="62"/>
  <c r="Z24" i="62"/>
  <c r="X24" i="62"/>
  <c r="W24" i="62"/>
  <c r="V24" i="62"/>
  <c r="U24" i="62"/>
  <c r="T24" i="62"/>
  <c r="S24" i="62"/>
  <c r="Q24" i="62"/>
  <c r="P24" i="62"/>
  <c r="O24" i="62"/>
  <c r="R24" i="62" s="1"/>
  <c r="N24" i="62"/>
  <c r="AU24" i="62" s="1"/>
  <c r="AZ23" i="62"/>
  <c r="BA23" i="62" s="1"/>
  <c r="AR23" i="62"/>
  <c r="AP23" i="62"/>
  <c r="AO23" i="62"/>
  <c r="AI23" i="62"/>
  <c r="AD23" i="62"/>
  <c r="Z23" i="62"/>
  <c r="X23" i="62"/>
  <c r="T23" i="62"/>
  <c r="S23" i="62"/>
  <c r="Q23" i="62"/>
  <c r="P23" i="62"/>
  <c r="O23" i="62"/>
  <c r="N23" i="62"/>
  <c r="AU23" i="62" s="1"/>
  <c r="AZ22" i="62"/>
  <c r="BA22" i="62" s="1"/>
  <c r="AR22" i="62"/>
  <c r="AP22" i="62"/>
  <c r="AO22" i="62"/>
  <c r="AJ22" i="62"/>
  <c r="AH22" i="62"/>
  <c r="AG22" i="62"/>
  <c r="AF22" i="62"/>
  <c r="AE22" i="62"/>
  <c r="X22" i="62"/>
  <c r="W22" i="62"/>
  <c r="V22" i="62"/>
  <c r="U22" i="62"/>
  <c r="T22" i="62"/>
  <c r="S22" i="62"/>
  <c r="Q22" i="62"/>
  <c r="P22" i="62"/>
  <c r="O22" i="62"/>
  <c r="R22" i="62" s="1"/>
  <c r="N22" i="62"/>
  <c r="AU22" i="62" s="1"/>
  <c r="AZ21" i="62"/>
  <c r="BA21" i="62" s="1"/>
  <c r="AR21" i="62"/>
  <c r="AP21" i="62"/>
  <c r="AO21" i="62"/>
  <c r="AE21" i="62"/>
  <c r="U21" i="62"/>
  <c r="Q21" i="62"/>
  <c r="P21" i="62"/>
  <c r="O21" i="62"/>
  <c r="N21" i="62"/>
  <c r="AU21" i="62" s="1"/>
  <c r="AZ20" i="62"/>
  <c r="BA20" i="62" s="1"/>
  <c r="AR20" i="62"/>
  <c r="AP20" i="62"/>
  <c r="AO20" i="62"/>
  <c r="AJ20" i="62"/>
  <c r="AI20" i="62"/>
  <c r="AH20" i="62"/>
  <c r="AG20" i="62"/>
  <c r="AE20" i="62"/>
  <c r="AD20" i="62"/>
  <c r="X20" i="62"/>
  <c r="W20" i="62"/>
  <c r="V20" i="62"/>
  <c r="U20" i="62"/>
  <c r="T20" i="62"/>
  <c r="S20" i="62"/>
  <c r="Q20" i="62"/>
  <c r="P20" i="62"/>
  <c r="O20" i="62"/>
  <c r="N20" i="62"/>
  <c r="AU20" i="62" s="1"/>
  <c r="AZ19" i="62"/>
  <c r="BA19" i="62" s="1"/>
  <c r="AR19" i="62"/>
  <c r="AP19" i="62"/>
  <c r="AO19" i="62"/>
  <c r="AJ19" i="62"/>
  <c r="AH19" i="62"/>
  <c r="AC19" i="62"/>
  <c r="X19" i="62"/>
  <c r="W19" i="62"/>
  <c r="S19" i="62"/>
  <c r="Q19" i="62"/>
  <c r="P19" i="62"/>
  <c r="O19" i="62"/>
  <c r="R19" i="62" s="1"/>
  <c r="N19" i="62"/>
  <c r="AT19" i="62" s="1"/>
  <c r="AZ18" i="62"/>
  <c r="BA18" i="62" s="1"/>
  <c r="AR18" i="62"/>
  <c r="AP18" i="62"/>
  <c r="AO18" i="62"/>
  <c r="AJ18" i="62"/>
  <c r="AI18" i="62"/>
  <c r="AG18" i="62"/>
  <c r="AF18" i="62"/>
  <c r="AE18" i="62"/>
  <c r="AD18" i="62"/>
  <c r="X18" i="62"/>
  <c r="W18" i="62"/>
  <c r="V18" i="62"/>
  <c r="U18" i="62"/>
  <c r="T18" i="62"/>
  <c r="S18" i="62"/>
  <c r="Q18" i="62"/>
  <c r="P18" i="62"/>
  <c r="O18" i="62"/>
  <c r="N18" i="62"/>
  <c r="AU18" i="62" s="1"/>
  <c r="E8" i="62"/>
  <c r="B18" i="59"/>
  <c r="H69" i="59"/>
  <c r="B19" i="59"/>
  <c r="B20" i="59"/>
  <c r="B21" i="59"/>
  <c r="B22" i="59"/>
  <c r="AH22" i="59"/>
  <c r="B23" i="59"/>
  <c r="B24" i="59"/>
  <c r="B25" i="59"/>
  <c r="B26" i="59"/>
  <c r="B27" i="59"/>
  <c r="B28" i="59"/>
  <c r="B29" i="59"/>
  <c r="B30" i="59"/>
  <c r="AJ30" i="59"/>
  <c r="B31" i="59"/>
  <c r="B32" i="59"/>
  <c r="B33" i="59"/>
  <c r="B34" i="59"/>
  <c r="AF34" i="59"/>
  <c r="B35" i="59"/>
  <c r="B36" i="59"/>
  <c r="B37" i="59"/>
  <c r="B38" i="59"/>
  <c r="AE38" i="59"/>
  <c r="B39" i="59"/>
  <c r="B40" i="59"/>
  <c r="B41" i="59"/>
  <c r="B42" i="59"/>
  <c r="AH42" i="59"/>
  <c r="B43" i="59"/>
  <c r="B44" i="59"/>
  <c r="B45" i="59"/>
  <c r="B46" i="59"/>
  <c r="AH46" i="59"/>
  <c r="B47" i="59"/>
  <c r="B48" i="59"/>
  <c r="B49" i="59"/>
  <c r="B50" i="59"/>
  <c r="AG50" i="59"/>
  <c r="B51" i="59"/>
  <c r="B52" i="59"/>
  <c r="B53" i="59"/>
  <c r="B18" i="53"/>
  <c r="B19" i="53"/>
  <c r="B20" i="53"/>
  <c r="E69" i="53"/>
  <c r="B21" i="53"/>
  <c r="AI21" i="53"/>
  <c r="B22" i="53"/>
  <c r="B23" i="53"/>
  <c r="B24" i="53"/>
  <c r="AG24" i="53"/>
  <c r="B25" i="53"/>
  <c r="AJ25" i="53"/>
  <c r="B26" i="53"/>
  <c r="B27" i="53"/>
  <c r="B28" i="53"/>
  <c r="AE28" i="53"/>
  <c r="B29" i="53"/>
  <c r="AD29" i="53"/>
  <c r="B30" i="53"/>
  <c r="B31" i="53"/>
  <c r="B32" i="53"/>
  <c r="AD32" i="53"/>
  <c r="B33" i="53"/>
  <c r="AJ33" i="53"/>
  <c r="B34" i="53"/>
  <c r="B35" i="53"/>
  <c r="B36" i="53"/>
  <c r="AC36" i="53"/>
  <c r="B37" i="53"/>
  <c r="AJ37" i="53"/>
  <c r="B38" i="53"/>
  <c r="B39" i="53"/>
  <c r="B40" i="53"/>
  <c r="AJ40" i="53"/>
  <c r="B41" i="53"/>
  <c r="AH41" i="53"/>
  <c r="B42" i="53"/>
  <c r="B43" i="53"/>
  <c r="B44" i="53"/>
  <c r="AH44" i="53"/>
  <c r="B45" i="53"/>
  <c r="AG45" i="53"/>
  <c r="B46" i="53"/>
  <c r="B47" i="53"/>
  <c r="B48" i="53"/>
  <c r="AI48" i="53"/>
  <c r="B49" i="53"/>
  <c r="AG49" i="53"/>
  <c r="B50" i="53"/>
  <c r="B51" i="53"/>
  <c r="B52" i="53"/>
  <c r="AG52" i="53"/>
  <c r="B53" i="53"/>
  <c r="AF53" i="53"/>
  <c r="B18" i="56"/>
  <c r="B19" i="56"/>
  <c r="B20" i="56"/>
  <c r="G68" i="56"/>
  <c r="B21" i="56"/>
  <c r="B22" i="56"/>
  <c r="B23" i="56"/>
  <c r="B24" i="56"/>
  <c r="AJ24" i="56"/>
  <c r="B25" i="56"/>
  <c r="B26" i="56"/>
  <c r="B27" i="56"/>
  <c r="B28" i="56"/>
  <c r="B29" i="56"/>
  <c r="B30" i="56"/>
  <c r="B31" i="56"/>
  <c r="B32" i="56"/>
  <c r="AH32" i="56"/>
  <c r="B33" i="56"/>
  <c r="B34" i="56"/>
  <c r="B35" i="56"/>
  <c r="B36" i="56"/>
  <c r="AH36" i="56"/>
  <c r="B37" i="56"/>
  <c r="B38" i="56"/>
  <c r="B39" i="56"/>
  <c r="B40" i="56"/>
  <c r="AI40" i="56"/>
  <c r="B41" i="56"/>
  <c r="B42" i="56"/>
  <c r="B43" i="56"/>
  <c r="B44" i="56"/>
  <c r="AE44" i="56"/>
  <c r="B45" i="56"/>
  <c r="B46" i="56"/>
  <c r="B47" i="56"/>
  <c r="B48" i="56"/>
  <c r="AG48" i="56"/>
  <c r="B49" i="56"/>
  <c r="B50" i="56"/>
  <c r="B51" i="56"/>
  <c r="B52" i="56"/>
  <c r="AC52" i="56"/>
  <c r="B53" i="56"/>
  <c r="G69" i="59"/>
  <c r="F69" i="59"/>
  <c r="D68" i="59"/>
  <c r="H67" i="59"/>
  <c r="G67" i="59"/>
  <c r="F67" i="59"/>
  <c r="E67" i="59"/>
  <c r="D67" i="59"/>
  <c r="H66" i="59"/>
  <c r="G66" i="59"/>
  <c r="F66" i="59"/>
  <c r="E66" i="59"/>
  <c r="D66" i="59"/>
  <c r="D58" i="59"/>
  <c r="E57" i="59"/>
  <c r="D57" i="59"/>
  <c r="X56" i="59"/>
  <c r="W56" i="59"/>
  <c r="V56" i="59"/>
  <c r="K54" i="59" s="1"/>
  <c r="I22" i="68" s="1"/>
  <c r="U56" i="59"/>
  <c r="T56" i="59"/>
  <c r="S56" i="59"/>
  <c r="AY55" i="59"/>
  <c r="AV55" i="59"/>
  <c r="AQ55" i="59"/>
  <c r="F55" i="59"/>
  <c r="E55" i="59"/>
  <c r="AL54" i="59"/>
  <c r="AZ53" i="59"/>
  <c r="BA53" i="59" s="1"/>
  <c r="AW53" i="59"/>
  <c r="AX53" i="59" s="1"/>
  <c r="AR53" i="59"/>
  <c r="AP53" i="59"/>
  <c r="AO53" i="59"/>
  <c r="AJ53" i="59"/>
  <c r="AI53" i="59"/>
  <c r="AH53" i="59"/>
  <c r="AG53" i="59"/>
  <c r="AF53" i="59"/>
  <c r="AE53" i="59"/>
  <c r="AD53" i="59"/>
  <c r="AC53" i="59"/>
  <c r="AB53" i="59"/>
  <c r="AA53" i="59"/>
  <c r="Z53" i="59"/>
  <c r="X53" i="59"/>
  <c r="W53" i="59"/>
  <c r="V53" i="59"/>
  <c r="U53" i="59"/>
  <c r="T53" i="59"/>
  <c r="S53" i="59"/>
  <c r="Q53" i="59"/>
  <c r="P53" i="59"/>
  <c r="O53" i="59"/>
  <c r="R53" i="59" s="1"/>
  <c r="N53" i="59"/>
  <c r="AU53" i="59" s="1"/>
  <c r="AZ52" i="59"/>
  <c r="BA52" i="59" s="1"/>
  <c r="AW52" i="59"/>
  <c r="AX52" i="59" s="1"/>
  <c r="AR52" i="59"/>
  <c r="AP52" i="59"/>
  <c r="AO52" i="59"/>
  <c r="AJ52" i="59"/>
  <c r="AI52" i="59"/>
  <c r="AH52" i="59"/>
  <c r="AG52" i="59"/>
  <c r="AF52" i="59"/>
  <c r="AE52" i="59"/>
  <c r="AD52" i="59"/>
  <c r="AC52" i="59"/>
  <c r="AB52" i="59"/>
  <c r="AA52" i="59"/>
  <c r="Z52" i="59"/>
  <c r="X52" i="59"/>
  <c r="W52" i="59"/>
  <c r="V52" i="59"/>
  <c r="U52" i="59"/>
  <c r="T52" i="59"/>
  <c r="S52" i="59"/>
  <c r="Q52" i="59"/>
  <c r="P52" i="59"/>
  <c r="O52" i="59"/>
  <c r="N52" i="59"/>
  <c r="AT52" i="59" s="1"/>
  <c r="AZ51" i="59"/>
  <c r="BA51" i="59" s="1"/>
  <c r="AW51" i="59"/>
  <c r="AX51" i="59" s="1"/>
  <c r="AR51" i="59"/>
  <c r="AP51" i="59"/>
  <c r="AO51" i="59"/>
  <c r="AJ51" i="59"/>
  <c r="AI51" i="59"/>
  <c r="AH51" i="59"/>
  <c r="AG51" i="59"/>
  <c r="AF51" i="59"/>
  <c r="AE51" i="59"/>
  <c r="AD51" i="59"/>
  <c r="AC51" i="59"/>
  <c r="AB51" i="59"/>
  <c r="AA51" i="59"/>
  <c r="Z51" i="59"/>
  <c r="X51" i="59"/>
  <c r="W51" i="59"/>
  <c r="V51" i="59"/>
  <c r="U51" i="59"/>
  <c r="T51" i="59"/>
  <c r="S51" i="59"/>
  <c r="Q51" i="59"/>
  <c r="P51" i="59"/>
  <c r="O51" i="59"/>
  <c r="N51" i="59"/>
  <c r="AU51" i="59" s="1"/>
  <c r="AZ50" i="59"/>
  <c r="BA50" i="59" s="1"/>
  <c r="AW50" i="59"/>
  <c r="AX50" i="59" s="1"/>
  <c r="AR50" i="59"/>
  <c r="AP50" i="59"/>
  <c r="AO50" i="59"/>
  <c r="AF50" i="59"/>
  <c r="AE50" i="59"/>
  <c r="X50" i="59"/>
  <c r="W50" i="59"/>
  <c r="Q50" i="59"/>
  <c r="P50" i="59"/>
  <c r="O50" i="59"/>
  <c r="N50" i="59"/>
  <c r="AU50" i="59" s="1"/>
  <c r="AZ49" i="59"/>
  <c r="BA49" i="59" s="1"/>
  <c r="AW49" i="59"/>
  <c r="AX49" i="59" s="1"/>
  <c r="AR49" i="59"/>
  <c r="AP49" i="59"/>
  <c r="AO49" i="59"/>
  <c r="AJ49" i="59"/>
  <c r="AI49" i="59"/>
  <c r="AH49" i="59"/>
  <c r="AG49" i="59"/>
  <c r="AF49" i="59"/>
  <c r="AE49" i="59"/>
  <c r="AD49" i="59"/>
  <c r="AC49" i="59"/>
  <c r="AB49" i="59"/>
  <c r="AA49" i="59"/>
  <c r="Z49" i="59"/>
  <c r="X49" i="59"/>
  <c r="W49" i="59"/>
  <c r="V49" i="59"/>
  <c r="U49" i="59"/>
  <c r="T49" i="59"/>
  <c r="S49" i="59"/>
  <c r="Q49" i="59"/>
  <c r="P49" i="59"/>
  <c r="O49" i="59"/>
  <c r="R49" i="59" s="1"/>
  <c r="N49" i="59"/>
  <c r="AS49" i="59" s="1"/>
  <c r="AZ48" i="59"/>
  <c r="BA48" i="59" s="1"/>
  <c r="AW48" i="59"/>
  <c r="AX48" i="59" s="1"/>
  <c r="AR48" i="59"/>
  <c r="AP48" i="59"/>
  <c r="AO48" i="59"/>
  <c r="AJ48" i="59"/>
  <c r="AI48" i="59"/>
  <c r="AH48" i="59"/>
  <c r="AG48" i="59"/>
  <c r="AF48" i="59"/>
  <c r="AE48" i="59"/>
  <c r="AD48" i="59"/>
  <c r="AC48" i="59"/>
  <c r="AB48" i="59"/>
  <c r="AA48" i="59"/>
  <c r="Z48" i="59"/>
  <c r="X48" i="59"/>
  <c r="W48" i="59"/>
  <c r="V48" i="59"/>
  <c r="U48" i="59"/>
  <c r="T48" i="59"/>
  <c r="S48" i="59"/>
  <c r="Q48" i="59"/>
  <c r="P48" i="59"/>
  <c r="O48" i="59"/>
  <c r="N48" i="59"/>
  <c r="AU48" i="59" s="1"/>
  <c r="AZ47" i="59"/>
  <c r="BA47" i="59" s="1"/>
  <c r="AW47" i="59"/>
  <c r="AX47" i="59" s="1"/>
  <c r="AR47" i="59"/>
  <c r="AP47" i="59"/>
  <c r="AO47" i="59"/>
  <c r="AJ47" i="59"/>
  <c r="AI47" i="59"/>
  <c r="AH47" i="59"/>
  <c r="AG47" i="59"/>
  <c r="AF47" i="59"/>
  <c r="AE47" i="59"/>
  <c r="AD47" i="59"/>
  <c r="AC47" i="59"/>
  <c r="AB47" i="59"/>
  <c r="AA47" i="59"/>
  <c r="Z47" i="59"/>
  <c r="X47" i="59"/>
  <c r="W47" i="59"/>
  <c r="V47" i="59"/>
  <c r="U47" i="59"/>
  <c r="T47" i="59"/>
  <c r="S47" i="59"/>
  <c r="Q47" i="59"/>
  <c r="P47" i="59"/>
  <c r="O47" i="59"/>
  <c r="N47" i="59"/>
  <c r="AU47" i="59" s="1"/>
  <c r="AZ46" i="59"/>
  <c r="BA46" i="59" s="1"/>
  <c r="AW46" i="59"/>
  <c r="AX46" i="59" s="1"/>
  <c r="AR46" i="59"/>
  <c r="AP46" i="59"/>
  <c r="AO46" i="59"/>
  <c r="AG46" i="59"/>
  <c r="AF46" i="59"/>
  <c r="X46" i="59"/>
  <c r="W46" i="59"/>
  <c r="Q46" i="59"/>
  <c r="P46" i="59"/>
  <c r="O46" i="59"/>
  <c r="N46" i="59"/>
  <c r="AU46" i="59" s="1"/>
  <c r="AZ45" i="59"/>
  <c r="BA45" i="59" s="1"/>
  <c r="AW45" i="59"/>
  <c r="AX45" i="59" s="1"/>
  <c r="AR45" i="59"/>
  <c r="AP45" i="59"/>
  <c r="AO45" i="59"/>
  <c r="AJ45" i="59"/>
  <c r="AI45" i="59"/>
  <c r="AH45" i="59"/>
  <c r="AG45" i="59"/>
  <c r="AF45" i="59"/>
  <c r="AE45" i="59"/>
  <c r="AD45" i="59"/>
  <c r="AC45" i="59"/>
  <c r="AB45" i="59"/>
  <c r="AA45" i="59"/>
  <c r="Z45" i="59"/>
  <c r="X45" i="59"/>
  <c r="W45" i="59"/>
  <c r="V45" i="59"/>
  <c r="U45" i="59"/>
  <c r="T45" i="59"/>
  <c r="S45" i="59"/>
  <c r="Q45" i="59"/>
  <c r="P45" i="59"/>
  <c r="O45" i="59"/>
  <c r="N45" i="59"/>
  <c r="AU45" i="59" s="1"/>
  <c r="AZ44" i="59"/>
  <c r="BA44" i="59" s="1"/>
  <c r="AW44" i="59"/>
  <c r="AX44" i="59" s="1"/>
  <c r="AR44" i="59"/>
  <c r="AP44" i="59"/>
  <c r="AO44" i="59"/>
  <c r="AJ44" i="59"/>
  <c r="AI44" i="59"/>
  <c r="AH44" i="59"/>
  <c r="AG44" i="59"/>
  <c r="AF44" i="59"/>
  <c r="AE44" i="59"/>
  <c r="AD44" i="59"/>
  <c r="AC44" i="59"/>
  <c r="AB44" i="59"/>
  <c r="AA44" i="59"/>
  <c r="Z44" i="59"/>
  <c r="X44" i="59"/>
  <c r="W44" i="59"/>
  <c r="V44" i="59"/>
  <c r="U44" i="59"/>
  <c r="T44" i="59"/>
  <c r="S44" i="59"/>
  <c r="Q44" i="59"/>
  <c r="P44" i="59"/>
  <c r="O44" i="59"/>
  <c r="R44" i="59" s="1"/>
  <c r="N44" i="59"/>
  <c r="AT44" i="59" s="1"/>
  <c r="AZ43" i="59"/>
  <c r="BA43" i="59" s="1"/>
  <c r="AW43" i="59"/>
  <c r="AX43" i="59" s="1"/>
  <c r="AR43" i="59"/>
  <c r="AP43" i="59"/>
  <c r="AO43" i="59"/>
  <c r="AJ43" i="59"/>
  <c r="AI43" i="59"/>
  <c r="AH43" i="59"/>
  <c r="AG43" i="59"/>
  <c r="AF43" i="59"/>
  <c r="AE43" i="59"/>
  <c r="AD43" i="59"/>
  <c r="AC43" i="59"/>
  <c r="AB43" i="59"/>
  <c r="AA43" i="59"/>
  <c r="Z43" i="59"/>
  <c r="X43" i="59"/>
  <c r="W43" i="59"/>
  <c r="V43" i="59"/>
  <c r="U43" i="59"/>
  <c r="T43" i="59"/>
  <c r="S43" i="59"/>
  <c r="Q43" i="59"/>
  <c r="P43" i="59"/>
  <c r="O43" i="59"/>
  <c r="N43" i="59"/>
  <c r="AU43" i="59" s="1"/>
  <c r="AZ42" i="59"/>
  <c r="BA42" i="59" s="1"/>
  <c r="AW42" i="59"/>
  <c r="AX42" i="59" s="1"/>
  <c r="AR42" i="59"/>
  <c r="AP42" i="59"/>
  <c r="AO42" i="59"/>
  <c r="AG42" i="59"/>
  <c r="AF42" i="59"/>
  <c r="X42" i="59"/>
  <c r="Q42" i="59"/>
  <c r="P42" i="59"/>
  <c r="O42" i="59"/>
  <c r="N42" i="59"/>
  <c r="AU42" i="59" s="1"/>
  <c r="AZ41" i="59"/>
  <c r="BA41" i="59" s="1"/>
  <c r="AW41" i="59"/>
  <c r="AX41" i="59" s="1"/>
  <c r="AR41" i="59"/>
  <c r="AP41" i="59"/>
  <c r="AO41" i="59"/>
  <c r="AJ41" i="59"/>
  <c r="AI41" i="59"/>
  <c r="AH41" i="59"/>
  <c r="AG41" i="59"/>
  <c r="AF41" i="59"/>
  <c r="AE41" i="59"/>
  <c r="AD41" i="59"/>
  <c r="AC41" i="59"/>
  <c r="AB41" i="59"/>
  <c r="AA41" i="59"/>
  <c r="Z41" i="59"/>
  <c r="X41" i="59"/>
  <c r="W41" i="59"/>
  <c r="V41" i="59"/>
  <c r="U41" i="59"/>
  <c r="T41" i="59"/>
  <c r="S41" i="59"/>
  <c r="Q41" i="59"/>
  <c r="P41" i="59"/>
  <c r="O41" i="59"/>
  <c r="R41" i="59" s="1"/>
  <c r="N41" i="59"/>
  <c r="AS41" i="59" s="1"/>
  <c r="AZ40" i="59"/>
  <c r="BA40" i="59" s="1"/>
  <c r="AW40" i="59"/>
  <c r="AX40" i="59" s="1"/>
  <c r="AR40" i="59"/>
  <c r="AP40" i="59"/>
  <c r="AO40" i="59"/>
  <c r="AJ40" i="59"/>
  <c r="AI40" i="59"/>
  <c r="AH40" i="59"/>
  <c r="AG40" i="59"/>
  <c r="AF40" i="59"/>
  <c r="AE40" i="59"/>
  <c r="AD40" i="59"/>
  <c r="AC40" i="59"/>
  <c r="AB40" i="59"/>
  <c r="AA40" i="59"/>
  <c r="Z40" i="59"/>
  <c r="X40" i="59"/>
  <c r="W40" i="59"/>
  <c r="V40" i="59"/>
  <c r="U40" i="59"/>
  <c r="T40" i="59"/>
  <c r="S40" i="59"/>
  <c r="Q40" i="59"/>
  <c r="P40" i="59"/>
  <c r="O40" i="59"/>
  <c r="R40" i="59" s="1"/>
  <c r="N40" i="59"/>
  <c r="AU40" i="59" s="1"/>
  <c r="AZ39" i="59"/>
  <c r="BA39" i="59" s="1"/>
  <c r="AW39" i="59"/>
  <c r="AX39" i="59" s="1"/>
  <c r="AR39" i="59"/>
  <c r="AP39" i="59"/>
  <c r="AO39" i="59"/>
  <c r="AJ39" i="59"/>
  <c r="AI39" i="59"/>
  <c r="AH39" i="59"/>
  <c r="AG39" i="59"/>
  <c r="AF39" i="59"/>
  <c r="AE39" i="59"/>
  <c r="AD39" i="59"/>
  <c r="AC39" i="59"/>
  <c r="AB39" i="59"/>
  <c r="AA39" i="59"/>
  <c r="Z39" i="59"/>
  <c r="X39" i="59"/>
  <c r="W39" i="59"/>
  <c r="V39" i="59"/>
  <c r="U39" i="59"/>
  <c r="T39" i="59"/>
  <c r="S39" i="59"/>
  <c r="Q39" i="59"/>
  <c r="P39" i="59"/>
  <c r="O39" i="59"/>
  <c r="N39" i="59"/>
  <c r="AU39" i="59" s="1"/>
  <c r="AZ38" i="59"/>
  <c r="BA38" i="59" s="1"/>
  <c r="AW38" i="59"/>
  <c r="AX38" i="59" s="1"/>
  <c r="AT38" i="59"/>
  <c r="AR38" i="59"/>
  <c r="AP38" i="59"/>
  <c r="AO38" i="59"/>
  <c r="AD38" i="59"/>
  <c r="AC38" i="59"/>
  <c r="U38" i="59"/>
  <c r="T38" i="59"/>
  <c r="Q38" i="59"/>
  <c r="P38" i="59"/>
  <c r="O38" i="59"/>
  <c r="N38" i="59"/>
  <c r="AU38" i="59" s="1"/>
  <c r="AZ37" i="59"/>
  <c r="BA37" i="59" s="1"/>
  <c r="AW37" i="59"/>
  <c r="AX37" i="59" s="1"/>
  <c r="AR37" i="59"/>
  <c r="AP37" i="59"/>
  <c r="AO37" i="59"/>
  <c r="AJ37" i="59"/>
  <c r="AI37" i="59"/>
  <c r="AH37" i="59"/>
  <c r="AG37" i="59"/>
  <c r="AF37" i="59"/>
  <c r="AE37" i="59"/>
  <c r="AD37" i="59"/>
  <c r="AC37" i="59"/>
  <c r="AB37" i="59"/>
  <c r="AA37" i="59"/>
  <c r="Z37" i="59"/>
  <c r="X37" i="59"/>
  <c r="W37" i="59"/>
  <c r="V37" i="59"/>
  <c r="U37" i="59"/>
  <c r="T37" i="59"/>
  <c r="S37" i="59"/>
  <c r="Q37" i="59"/>
  <c r="P37" i="59"/>
  <c r="O37" i="59"/>
  <c r="N37" i="59"/>
  <c r="AU37" i="59" s="1"/>
  <c r="AZ36" i="59"/>
  <c r="BA36" i="59" s="1"/>
  <c r="AW36" i="59"/>
  <c r="AX36" i="59" s="1"/>
  <c r="AR36" i="59"/>
  <c r="AP36" i="59"/>
  <c r="AO36" i="59"/>
  <c r="AJ36" i="59"/>
  <c r="AI36" i="59"/>
  <c r="AH36" i="59"/>
  <c r="AG36" i="59"/>
  <c r="AF36" i="59"/>
  <c r="AE36" i="59"/>
  <c r="AD36" i="59"/>
  <c r="AC36" i="59"/>
  <c r="AB36" i="59"/>
  <c r="AA36" i="59"/>
  <c r="Z36" i="59"/>
  <c r="X36" i="59"/>
  <c r="W36" i="59"/>
  <c r="V36" i="59"/>
  <c r="U36" i="59"/>
  <c r="T36" i="59"/>
  <c r="S36" i="59"/>
  <c r="Q36" i="59"/>
  <c r="P36" i="59"/>
  <c r="O36" i="59"/>
  <c r="N36" i="59"/>
  <c r="AT36" i="59" s="1"/>
  <c r="AZ35" i="59"/>
  <c r="BA35" i="59" s="1"/>
  <c r="AW35" i="59"/>
  <c r="AX35" i="59" s="1"/>
  <c r="AR35" i="59"/>
  <c r="AP35" i="59"/>
  <c r="AO35" i="59"/>
  <c r="AJ35" i="59"/>
  <c r="AI35" i="59"/>
  <c r="AH35" i="59"/>
  <c r="AG35" i="59"/>
  <c r="AF35" i="59"/>
  <c r="AE35" i="59"/>
  <c r="AD35" i="59"/>
  <c r="AC35" i="59"/>
  <c r="AB35" i="59"/>
  <c r="AA35" i="59"/>
  <c r="Z35" i="59"/>
  <c r="X35" i="59"/>
  <c r="W35" i="59"/>
  <c r="V35" i="59"/>
  <c r="U35" i="59"/>
  <c r="T35" i="59"/>
  <c r="S35" i="59"/>
  <c r="Q35" i="59"/>
  <c r="P35" i="59"/>
  <c r="O35" i="59"/>
  <c r="R35" i="59" s="1"/>
  <c r="N35" i="59"/>
  <c r="AU35" i="59" s="1"/>
  <c r="AZ34" i="59"/>
  <c r="BA34" i="59" s="1"/>
  <c r="AW34" i="59"/>
  <c r="AX34" i="59" s="1"/>
  <c r="AR34" i="59"/>
  <c r="AP34" i="59"/>
  <c r="AO34" i="59"/>
  <c r="AE34" i="59"/>
  <c r="AD34" i="59"/>
  <c r="W34" i="59"/>
  <c r="V34" i="59"/>
  <c r="Q34" i="59"/>
  <c r="P34" i="59"/>
  <c r="O34" i="59"/>
  <c r="N34" i="59"/>
  <c r="AU34" i="59" s="1"/>
  <c r="AZ33" i="59"/>
  <c r="BA33" i="59" s="1"/>
  <c r="AW33" i="59"/>
  <c r="AX33" i="59" s="1"/>
  <c r="AR33" i="59"/>
  <c r="AP33" i="59"/>
  <c r="AO33" i="59"/>
  <c r="AJ33" i="59"/>
  <c r="AI33" i="59"/>
  <c r="AH33" i="59"/>
  <c r="AG33" i="59"/>
  <c r="AF33" i="59"/>
  <c r="AE33" i="59"/>
  <c r="AD33" i="59"/>
  <c r="AC33" i="59"/>
  <c r="AB33" i="59"/>
  <c r="AA33" i="59"/>
  <c r="Z33" i="59"/>
  <c r="X33" i="59"/>
  <c r="W33" i="59"/>
  <c r="V33" i="59"/>
  <c r="U33" i="59"/>
  <c r="T33" i="59"/>
  <c r="S33" i="59"/>
  <c r="Q33" i="59"/>
  <c r="P33" i="59"/>
  <c r="O33" i="59"/>
  <c r="R33" i="59" s="1"/>
  <c r="N33" i="59"/>
  <c r="AS33" i="59" s="1"/>
  <c r="BA32" i="59"/>
  <c r="AZ32" i="59"/>
  <c r="AW32" i="59"/>
  <c r="AX32" i="59" s="1"/>
  <c r="AR32" i="59"/>
  <c r="AP32" i="59"/>
  <c r="AO32" i="59"/>
  <c r="AJ32" i="59"/>
  <c r="AI32" i="59"/>
  <c r="AH32" i="59"/>
  <c r="AG32" i="59"/>
  <c r="AF32" i="59"/>
  <c r="AE32" i="59"/>
  <c r="AD32" i="59"/>
  <c r="AC32" i="59"/>
  <c r="AB32" i="59"/>
  <c r="AA32" i="59"/>
  <c r="Z32" i="59"/>
  <c r="X32" i="59"/>
  <c r="W32" i="59"/>
  <c r="V32" i="59"/>
  <c r="U32" i="59"/>
  <c r="T32" i="59"/>
  <c r="S32" i="59"/>
  <c r="Q32" i="59"/>
  <c r="P32" i="59"/>
  <c r="O32" i="59"/>
  <c r="N32" i="59"/>
  <c r="AU32" i="59" s="1"/>
  <c r="AZ31" i="59"/>
  <c r="BA31" i="59" s="1"/>
  <c r="AW31" i="59"/>
  <c r="AX31" i="59" s="1"/>
  <c r="AR31" i="59"/>
  <c r="AP31" i="59"/>
  <c r="AO31" i="59"/>
  <c r="AJ31" i="59"/>
  <c r="AI31" i="59"/>
  <c r="AH31" i="59"/>
  <c r="AG31" i="59"/>
  <c r="AF31" i="59"/>
  <c r="AE31" i="59"/>
  <c r="AD31" i="59"/>
  <c r="AC31" i="59"/>
  <c r="AB31" i="59"/>
  <c r="AA31" i="59"/>
  <c r="Z31" i="59"/>
  <c r="X31" i="59"/>
  <c r="W31" i="59"/>
  <c r="V31" i="59"/>
  <c r="U31" i="59"/>
  <c r="T31" i="59"/>
  <c r="S31" i="59"/>
  <c r="Q31" i="59"/>
  <c r="P31" i="59"/>
  <c r="O31" i="59"/>
  <c r="N31" i="59"/>
  <c r="AU31" i="59" s="1"/>
  <c r="AZ30" i="59"/>
  <c r="BA30" i="59" s="1"/>
  <c r="AW30" i="59"/>
  <c r="AX30" i="59" s="1"/>
  <c r="AR30" i="59"/>
  <c r="AP30" i="59"/>
  <c r="AO30" i="59"/>
  <c r="AI30" i="59"/>
  <c r="AH30" i="59"/>
  <c r="AA30" i="59"/>
  <c r="Z30" i="59"/>
  <c r="Q30" i="59"/>
  <c r="P30" i="59"/>
  <c r="O30" i="59"/>
  <c r="R30" i="59" s="1"/>
  <c r="N30" i="59"/>
  <c r="AU30" i="59" s="1"/>
  <c r="AZ29" i="59"/>
  <c r="BA29" i="59" s="1"/>
  <c r="AW29" i="59"/>
  <c r="AX29" i="59" s="1"/>
  <c r="AR29" i="59"/>
  <c r="AP29" i="59"/>
  <c r="AO29" i="59"/>
  <c r="AJ29" i="59"/>
  <c r="AI29" i="59"/>
  <c r="AH29" i="59"/>
  <c r="AG29" i="59"/>
  <c r="AF29" i="59"/>
  <c r="AE29" i="59"/>
  <c r="AD29" i="59"/>
  <c r="AC29" i="59"/>
  <c r="AB29" i="59"/>
  <c r="Z29" i="59"/>
  <c r="X29" i="59"/>
  <c r="W29" i="59"/>
  <c r="V29" i="59"/>
  <c r="U29" i="59"/>
  <c r="T29" i="59"/>
  <c r="S29" i="59"/>
  <c r="Q29" i="59"/>
  <c r="P29" i="59"/>
  <c r="O29" i="59"/>
  <c r="N29" i="59"/>
  <c r="AU29" i="59" s="1"/>
  <c r="AZ28" i="59"/>
  <c r="BA28" i="59" s="1"/>
  <c r="AW28" i="59"/>
  <c r="AX28" i="59" s="1"/>
  <c r="AR28" i="59"/>
  <c r="AP28" i="59"/>
  <c r="AO28" i="59"/>
  <c r="AJ28" i="59"/>
  <c r="AI28" i="59"/>
  <c r="AH28" i="59"/>
  <c r="AG28" i="59"/>
  <c r="AF28" i="59"/>
  <c r="AE28" i="59"/>
  <c r="AD28" i="59"/>
  <c r="AC28" i="59"/>
  <c r="X28" i="59"/>
  <c r="W28" i="59"/>
  <c r="V28" i="59"/>
  <c r="U28" i="59"/>
  <c r="T28" i="59"/>
  <c r="S28" i="59"/>
  <c r="Q28" i="59"/>
  <c r="P28" i="59"/>
  <c r="O28" i="59"/>
  <c r="N28" i="59"/>
  <c r="AT28" i="59" s="1"/>
  <c r="AZ27" i="59"/>
  <c r="BA27" i="59" s="1"/>
  <c r="AW27" i="59"/>
  <c r="AX27" i="59" s="1"/>
  <c r="AR27" i="59"/>
  <c r="AP27" i="59"/>
  <c r="AO27" i="59"/>
  <c r="AJ27" i="59"/>
  <c r="AI27" i="59"/>
  <c r="AH27" i="59"/>
  <c r="AG27" i="59"/>
  <c r="AE27" i="59"/>
  <c r="AD27" i="59"/>
  <c r="AC27" i="59"/>
  <c r="Z27" i="59"/>
  <c r="X27" i="59"/>
  <c r="W27" i="59"/>
  <c r="V27" i="59"/>
  <c r="U27" i="59"/>
  <c r="T27" i="59"/>
  <c r="S27" i="59"/>
  <c r="Q27" i="59"/>
  <c r="P27" i="59"/>
  <c r="O27" i="59"/>
  <c r="N27" i="59"/>
  <c r="AU27" i="59" s="1"/>
  <c r="AZ26" i="59"/>
  <c r="BA26" i="59" s="1"/>
  <c r="AW26" i="59"/>
  <c r="AX26" i="59" s="1"/>
  <c r="AR26" i="59"/>
  <c r="AP26" i="59"/>
  <c r="AO26" i="59"/>
  <c r="AJ26" i="59"/>
  <c r="AI26" i="59"/>
  <c r="Z26" i="59"/>
  <c r="S26" i="59"/>
  <c r="Q26" i="59"/>
  <c r="P26" i="59"/>
  <c r="O26" i="59"/>
  <c r="N26" i="59"/>
  <c r="AU26" i="59" s="1"/>
  <c r="AZ25" i="59"/>
  <c r="BA25" i="59" s="1"/>
  <c r="AW25" i="59"/>
  <c r="AX25" i="59" s="1"/>
  <c r="AR25" i="59"/>
  <c r="AP25" i="59"/>
  <c r="AO25" i="59"/>
  <c r="AJ25" i="59"/>
  <c r="AI25" i="59"/>
  <c r="AH25" i="59"/>
  <c r="AF25" i="59"/>
  <c r="AE25" i="59"/>
  <c r="AD25" i="59"/>
  <c r="Z25" i="59"/>
  <c r="X25" i="59"/>
  <c r="W25" i="59"/>
  <c r="V25" i="59"/>
  <c r="U25" i="59"/>
  <c r="T25" i="59"/>
  <c r="S25" i="59"/>
  <c r="Q25" i="59"/>
  <c r="P25" i="59"/>
  <c r="O25" i="59"/>
  <c r="N25" i="59"/>
  <c r="AS25" i="59" s="1"/>
  <c r="BA24" i="59"/>
  <c r="AZ24" i="59"/>
  <c r="AR24" i="59"/>
  <c r="AP24" i="59"/>
  <c r="AO24" i="59"/>
  <c r="AJ24" i="59"/>
  <c r="AI24" i="59"/>
  <c r="AH24" i="59"/>
  <c r="AF24" i="59"/>
  <c r="AE24" i="59"/>
  <c r="AD24" i="59"/>
  <c r="Z24" i="59"/>
  <c r="X24" i="59"/>
  <c r="W24" i="59"/>
  <c r="V24" i="59"/>
  <c r="U24" i="59"/>
  <c r="T24" i="59"/>
  <c r="S24" i="59"/>
  <c r="Q24" i="59"/>
  <c r="P24" i="59"/>
  <c r="O24" i="59"/>
  <c r="N24" i="59"/>
  <c r="AU24" i="59" s="1"/>
  <c r="AZ23" i="59"/>
  <c r="BA23" i="59" s="1"/>
  <c r="AR23" i="59"/>
  <c r="AP23" i="59"/>
  <c r="AO23" i="59"/>
  <c r="AJ23" i="59"/>
  <c r="AI23" i="59"/>
  <c r="AH23" i="59"/>
  <c r="AG23" i="59"/>
  <c r="AE23" i="59"/>
  <c r="AD23" i="59"/>
  <c r="AC23" i="59"/>
  <c r="Z23" i="59"/>
  <c r="X23" i="59"/>
  <c r="W23" i="59"/>
  <c r="V23" i="59"/>
  <c r="U23" i="59"/>
  <c r="T23" i="59"/>
  <c r="S23" i="59"/>
  <c r="Q23" i="59"/>
  <c r="AT23" i="59" s="1"/>
  <c r="P23" i="59"/>
  <c r="O23" i="59"/>
  <c r="N23" i="59"/>
  <c r="AU23" i="59" s="1"/>
  <c r="AZ22" i="59"/>
  <c r="BA22" i="59" s="1"/>
  <c r="AR22" i="59"/>
  <c r="AP22" i="59"/>
  <c r="AO22" i="59"/>
  <c r="AG22" i="59"/>
  <c r="W22" i="59"/>
  <c r="V22" i="59"/>
  <c r="Q22" i="59"/>
  <c r="P22" i="59"/>
  <c r="O22" i="59"/>
  <c r="R22" i="59" s="1"/>
  <c r="N22" i="59"/>
  <c r="AT22" i="59" s="1"/>
  <c r="AZ21" i="59"/>
  <c r="BA21" i="59" s="1"/>
  <c r="AR21" i="59"/>
  <c r="AP21" i="59"/>
  <c r="AO21" i="59"/>
  <c r="AJ21" i="59"/>
  <c r="AI21" i="59"/>
  <c r="AH21" i="59"/>
  <c r="AG21" i="59"/>
  <c r="AF21" i="59"/>
  <c r="AE21" i="59"/>
  <c r="AD21" i="59"/>
  <c r="X21" i="59"/>
  <c r="W21" i="59"/>
  <c r="V21" i="59"/>
  <c r="U21" i="59"/>
  <c r="T21" i="59"/>
  <c r="S21" i="59"/>
  <c r="Q21" i="59"/>
  <c r="P21" i="59"/>
  <c r="O21" i="59"/>
  <c r="N21" i="59"/>
  <c r="AU21" i="59" s="1"/>
  <c r="AZ20" i="59"/>
  <c r="BA20" i="59" s="1"/>
  <c r="AR20" i="59"/>
  <c r="AP20" i="59"/>
  <c r="AO20" i="59"/>
  <c r="AJ20" i="59"/>
  <c r="AI20" i="59"/>
  <c r="AH20" i="59"/>
  <c r="AG20" i="59"/>
  <c r="AE20" i="59"/>
  <c r="AD20" i="59"/>
  <c r="X20" i="59"/>
  <c r="W20" i="59"/>
  <c r="V20" i="59"/>
  <c r="U20" i="59"/>
  <c r="T20" i="59"/>
  <c r="S20" i="59"/>
  <c r="Q20" i="59"/>
  <c r="P20" i="59"/>
  <c r="O20" i="59"/>
  <c r="N20" i="59"/>
  <c r="AU20" i="59" s="1"/>
  <c r="AZ19" i="59"/>
  <c r="BA19" i="59" s="1"/>
  <c r="AR19" i="59"/>
  <c r="AP19" i="59"/>
  <c r="AO19" i="59"/>
  <c r="AJ19" i="59"/>
  <c r="AI19" i="59"/>
  <c r="AH19" i="59"/>
  <c r="AF19" i="59"/>
  <c r="AE19" i="59"/>
  <c r="AD19" i="59"/>
  <c r="Z19" i="59"/>
  <c r="X19" i="59"/>
  <c r="W19" i="59"/>
  <c r="V19" i="59"/>
  <c r="U19" i="59"/>
  <c r="T19" i="59"/>
  <c r="S19" i="59"/>
  <c r="Q19" i="59"/>
  <c r="P19" i="59"/>
  <c r="O19" i="59"/>
  <c r="N19" i="59"/>
  <c r="AU19" i="59" s="1"/>
  <c r="AZ18" i="59"/>
  <c r="BA18" i="59" s="1"/>
  <c r="AR18" i="59"/>
  <c r="AP18" i="59"/>
  <c r="AO18" i="59"/>
  <c r="AE18" i="59"/>
  <c r="AD18" i="59"/>
  <c r="U18" i="59"/>
  <c r="T18" i="59"/>
  <c r="Q18" i="59"/>
  <c r="P18" i="59"/>
  <c r="O18" i="59"/>
  <c r="N18" i="59"/>
  <c r="AU18" i="59" s="1"/>
  <c r="E8" i="59"/>
  <c r="E69" i="56"/>
  <c r="D69" i="56"/>
  <c r="H67" i="56"/>
  <c r="G67" i="56"/>
  <c r="F67" i="56"/>
  <c r="E67" i="56"/>
  <c r="D67" i="56"/>
  <c r="H66" i="56"/>
  <c r="G66" i="56"/>
  <c r="F66" i="56"/>
  <c r="E66" i="56"/>
  <c r="D66" i="56"/>
  <c r="D58" i="56"/>
  <c r="E57" i="56"/>
  <c r="D57" i="56"/>
  <c r="X56" i="56"/>
  <c r="W56" i="56"/>
  <c r="V56" i="56"/>
  <c r="K54" i="56" s="1"/>
  <c r="U56" i="56"/>
  <c r="T56" i="56"/>
  <c r="S56" i="56"/>
  <c r="AY55" i="56"/>
  <c r="AV55" i="56"/>
  <c r="AQ55" i="56"/>
  <c r="F55" i="56"/>
  <c r="E55" i="56"/>
  <c r="AL54" i="56"/>
  <c r="AZ53" i="56"/>
  <c r="BA53" i="56" s="1"/>
  <c r="AW53" i="56"/>
  <c r="AX53" i="56" s="1"/>
  <c r="AU53" i="56"/>
  <c r="AT53" i="56"/>
  <c r="AS53" i="56"/>
  <c r="AR53" i="56"/>
  <c r="AP53" i="56"/>
  <c r="AO53" i="56"/>
  <c r="AL53" i="56"/>
  <c r="AM53" i="56" s="1"/>
  <c r="AN53" i="56" s="1"/>
  <c r="AJ53" i="56"/>
  <c r="AI53" i="56"/>
  <c r="AH53" i="56"/>
  <c r="AG53" i="56"/>
  <c r="AF53" i="56"/>
  <c r="AE53" i="56"/>
  <c r="AD53" i="56"/>
  <c r="AC53" i="56"/>
  <c r="AB53" i="56"/>
  <c r="AA53" i="56"/>
  <c r="Z53" i="56"/>
  <c r="X53" i="56"/>
  <c r="W53" i="56"/>
  <c r="V53" i="56"/>
  <c r="U53" i="56"/>
  <c r="T53" i="56"/>
  <c r="S53" i="56"/>
  <c r="R53" i="56"/>
  <c r="Q53" i="56"/>
  <c r="P53" i="56"/>
  <c r="O53" i="56"/>
  <c r="N53" i="56"/>
  <c r="AZ52" i="56"/>
  <c r="BA52" i="56" s="1"/>
  <c r="AW52" i="56"/>
  <c r="AX52" i="56" s="1"/>
  <c r="AU52" i="56"/>
  <c r="AT52" i="56"/>
  <c r="AS52" i="56"/>
  <c r="AR52" i="56"/>
  <c r="AP52" i="56"/>
  <c r="AO52" i="56"/>
  <c r="AL52" i="56"/>
  <c r="AM52" i="56" s="1"/>
  <c r="AN52" i="56" s="1"/>
  <c r="AF52" i="56"/>
  <c r="AE52" i="56"/>
  <c r="W52" i="56"/>
  <c r="V52" i="56"/>
  <c r="R52" i="56"/>
  <c r="Q52" i="56"/>
  <c r="P52" i="56"/>
  <c r="O52" i="56"/>
  <c r="N52" i="56"/>
  <c r="AZ51" i="56"/>
  <c r="BA51" i="56" s="1"/>
  <c r="AW51" i="56"/>
  <c r="AX51" i="56" s="1"/>
  <c r="AU51" i="56"/>
  <c r="AT51" i="56"/>
  <c r="AS51" i="56"/>
  <c r="AR51" i="56"/>
  <c r="AP51" i="56"/>
  <c r="AO51" i="56"/>
  <c r="AL51" i="56"/>
  <c r="AM51" i="56" s="1"/>
  <c r="AN51" i="56" s="1"/>
  <c r="AJ51" i="56"/>
  <c r="AI51" i="56"/>
  <c r="AH51" i="56"/>
  <c r="AG51" i="56"/>
  <c r="AF51" i="56"/>
  <c r="AE51" i="56"/>
  <c r="AD51" i="56"/>
  <c r="AC51" i="56"/>
  <c r="AB51" i="56"/>
  <c r="AA51" i="56"/>
  <c r="Z51" i="56"/>
  <c r="X51" i="56"/>
  <c r="W51" i="56"/>
  <c r="V51" i="56"/>
  <c r="U51" i="56"/>
  <c r="T51" i="56"/>
  <c r="S51" i="56"/>
  <c r="R51" i="56"/>
  <c r="Q51" i="56"/>
  <c r="P51" i="56"/>
  <c r="O51" i="56"/>
  <c r="N51" i="56"/>
  <c r="AZ50" i="56"/>
  <c r="BA50" i="56" s="1"/>
  <c r="AW50" i="56"/>
  <c r="AX50" i="56" s="1"/>
  <c r="AU50" i="56"/>
  <c r="AT50" i="56"/>
  <c r="AS50" i="56"/>
  <c r="AR50" i="56"/>
  <c r="AP50" i="56"/>
  <c r="AO50" i="56"/>
  <c r="AL50" i="56"/>
  <c r="AM50" i="56" s="1"/>
  <c r="AN50" i="56" s="1"/>
  <c r="AJ50" i="56"/>
  <c r="AI50" i="56"/>
  <c r="AH50" i="56"/>
  <c r="AG50" i="56"/>
  <c r="AF50" i="56"/>
  <c r="AE50" i="56"/>
  <c r="AD50" i="56"/>
  <c r="AC50" i="56"/>
  <c r="AB50" i="56"/>
  <c r="AA50" i="56"/>
  <c r="Z50" i="56"/>
  <c r="X50" i="56"/>
  <c r="W50" i="56"/>
  <c r="V50" i="56"/>
  <c r="U50" i="56"/>
  <c r="T50" i="56"/>
  <c r="S50" i="56"/>
  <c r="R50" i="56"/>
  <c r="Q50" i="56"/>
  <c r="P50" i="56"/>
  <c r="O50" i="56"/>
  <c r="N50" i="56"/>
  <c r="AZ49" i="56"/>
  <c r="BA49" i="56" s="1"/>
  <c r="AW49" i="56"/>
  <c r="AX49" i="56" s="1"/>
  <c r="AU49" i="56"/>
  <c r="AT49" i="56"/>
  <c r="AS49" i="56"/>
  <c r="AR49" i="56"/>
  <c r="AP49" i="56"/>
  <c r="AO49" i="56"/>
  <c r="AL49" i="56"/>
  <c r="AM49" i="56" s="1"/>
  <c r="AN49" i="56" s="1"/>
  <c r="AJ49" i="56"/>
  <c r="AI49" i="56"/>
  <c r="AH49" i="56"/>
  <c r="AG49" i="56"/>
  <c r="AF49" i="56"/>
  <c r="AE49" i="56"/>
  <c r="AD49" i="56"/>
  <c r="AC49" i="56"/>
  <c r="AB49" i="56"/>
  <c r="AA49" i="56"/>
  <c r="Z49" i="56"/>
  <c r="X49" i="56"/>
  <c r="W49" i="56"/>
  <c r="V49" i="56"/>
  <c r="U49" i="56"/>
  <c r="T49" i="56"/>
  <c r="S49" i="56"/>
  <c r="R49" i="56"/>
  <c r="Q49" i="56"/>
  <c r="P49" i="56"/>
  <c r="O49" i="56"/>
  <c r="N49" i="56"/>
  <c r="AZ48" i="56"/>
  <c r="BA48" i="56" s="1"/>
  <c r="AW48" i="56"/>
  <c r="AX48" i="56" s="1"/>
  <c r="AU48" i="56"/>
  <c r="AT48" i="56"/>
  <c r="AS48" i="56"/>
  <c r="AR48" i="56"/>
  <c r="AP48" i="56"/>
  <c r="AO48" i="56"/>
  <c r="AL48" i="56"/>
  <c r="AM48" i="56" s="1"/>
  <c r="AN48" i="56" s="1"/>
  <c r="AJ48" i="56"/>
  <c r="AI48" i="56"/>
  <c r="AB48" i="56"/>
  <c r="AA48" i="56"/>
  <c r="S48" i="56"/>
  <c r="R48" i="56"/>
  <c r="Q48" i="56"/>
  <c r="P48" i="56"/>
  <c r="O48" i="56"/>
  <c r="N48" i="56"/>
  <c r="AZ47" i="56"/>
  <c r="BA47" i="56" s="1"/>
  <c r="AW47" i="56"/>
  <c r="AX47" i="56" s="1"/>
  <c r="AU47" i="56"/>
  <c r="AT47" i="56"/>
  <c r="AS47" i="56"/>
  <c r="AR47" i="56"/>
  <c r="AP47" i="56"/>
  <c r="AO47" i="56"/>
  <c r="AL47" i="56"/>
  <c r="AM47" i="56" s="1"/>
  <c r="AN47" i="56" s="1"/>
  <c r="AJ47" i="56"/>
  <c r="AI47" i="56"/>
  <c r="AH47" i="56"/>
  <c r="AG47" i="56"/>
  <c r="AF47" i="56"/>
  <c r="AE47" i="56"/>
  <c r="AD47" i="56"/>
  <c r="AC47" i="56"/>
  <c r="AB47" i="56"/>
  <c r="AA47" i="56"/>
  <c r="Z47" i="56"/>
  <c r="X47" i="56"/>
  <c r="W47" i="56"/>
  <c r="V47" i="56"/>
  <c r="U47" i="56"/>
  <c r="T47" i="56"/>
  <c r="S47" i="56"/>
  <c r="R47" i="56"/>
  <c r="Q47" i="56"/>
  <c r="P47" i="56"/>
  <c r="O47" i="56"/>
  <c r="N47" i="56"/>
  <c r="AZ46" i="56"/>
  <c r="BA46" i="56" s="1"/>
  <c r="AW46" i="56"/>
  <c r="AX46" i="56" s="1"/>
  <c r="AU46" i="56"/>
  <c r="AT46" i="56"/>
  <c r="AS46" i="56"/>
  <c r="AR46" i="56"/>
  <c r="AP46" i="56"/>
  <c r="AO46" i="56"/>
  <c r="AL46" i="56"/>
  <c r="AM46" i="56" s="1"/>
  <c r="AN46" i="56" s="1"/>
  <c r="AJ46" i="56"/>
  <c r="AI46" i="56"/>
  <c r="AH46" i="56"/>
  <c r="AG46" i="56"/>
  <c r="AF46" i="56"/>
  <c r="AE46" i="56"/>
  <c r="AD46" i="56"/>
  <c r="AC46" i="56"/>
  <c r="AB46" i="56"/>
  <c r="AA46" i="56"/>
  <c r="Z46" i="56"/>
  <c r="X46" i="56"/>
  <c r="W46" i="56"/>
  <c r="V46" i="56"/>
  <c r="U46" i="56"/>
  <c r="T46" i="56"/>
  <c r="S46" i="56"/>
  <c r="R46" i="56"/>
  <c r="Q46" i="56"/>
  <c r="P46" i="56"/>
  <c r="O46" i="56"/>
  <c r="N46" i="56"/>
  <c r="AZ45" i="56"/>
  <c r="BA45" i="56" s="1"/>
  <c r="AW45" i="56"/>
  <c r="AX45" i="56" s="1"/>
  <c r="AU45" i="56"/>
  <c r="AT45" i="56"/>
  <c r="AS45" i="56"/>
  <c r="AR45" i="56"/>
  <c r="AP45" i="56"/>
  <c r="AO45" i="56"/>
  <c r="AL45" i="56"/>
  <c r="AM45" i="56" s="1"/>
  <c r="AN45" i="56" s="1"/>
  <c r="AJ45" i="56"/>
  <c r="AI45" i="56"/>
  <c r="AH45" i="56"/>
  <c r="AG45" i="56"/>
  <c r="AF45" i="56"/>
  <c r="AE45" i="56"/>
  <c r="AD45" i="56"/>
  <c r="AC45" i="56"/>
  <c r="AB45" i="56"/>
  <c r="AA45" i="56"/>
  <c r="Z45" i="56"/>
  <c r="X45" i="56"/>
  <c r="W45" i="56"/>
  <c r="V45" i="56"/>
  <c r="U45" i="56"/>
  <c r="T45" i="56"/>
  <c r="S45" i="56"/>
  <c r="R45" i="56"/>
  <c r="Q45" i="56"/>
  <c r="P45" i="56"/>
  <c r="O45" i="56"/>
  <c r="N45" i="56"/>
  <c r="AZ44" i="56"/>
  <c r="BA44" i="56" s="1"/>
  <c r="AW44" i="56"/>
  <c r="AX44" i="56" s="1"/>
  <c r="AU44" i="56"/>
  <c r="AT44" i="56"/>
  <c r="AS44" i="56"/>
  <c r="AR44" i="56"/>
  <c r="AP44" i="56"/>
  <c r="AO44" i="56"/>
  <c r="AL44" i="56"/>
  <c r="AM44" i="56" s="1"/>
  <c r="AN44" i="56" s="1"/>
  <c r="AH44" i="56"/>
  <c r="AG44" i="56"/>
  <c r="Z44" i="56"/>
  <c r="X44" i="56"/>
  <c r="R44" i="56"/>
  <c r="Q44" i="56"/>
  <c r="P44" i="56"/>
  <c r="O44" i="56"/>
  <c r="N44" i="56"/>
  <c r="AZ43" i="56"/>
  <c r="BA43" i="56" s="1"/>
  <c r="AW43" i="56"/>
  <c r="AX43" i="56" s="1"/>
  <c r="AU43" i="56"/>
  <c r="AT43" i="56"/>
  <c r="AS43" i="56"/>
  <c r="AR43" i="56"/>
  <c r="AP43" i="56"/>
  <c r="AO43" i="56"/>
  <c r="AL43" i="56"/>
  <c r="AM43" i="56" s="1"/>
  <c r="AN43" i="56" s="1"/>
  <c r="AJ43" i="56"/>
  <c r="AI43" i="56"/>
  <c r="AH43" i="56"/>
  <c r="AG43" i="56"/>
  <c r="AF43" i="56"/>
  <c r="AE43" i="56"/>
  <c r="AD43" i="56"/>
  <c r="AC43" i="56"/>
  <c r="AB43" i="56"/>
  <c r="AA43" i="56"/>
  <c r="Z43" i="56"/>
  <c r="X43" i="56"/>
  <c r="W43" i="56"/>
  <c r="V43" i="56"/>
  <c r="U43" i="56"/>
  <c r="T43" i="56"/>
  <c r="S43" i="56"/>
  <c r="R43" i="56"/>
  <c r="Q43" i="56"/>
  <c r="P43" i="56"/>
  <c r="O43" i="56"/>
  <c r="N43" i="56"/>
  <c r="AZ42" i="56"/>
  <c r="BA42" i="56" s="1"/>
  <c r="AW42" i="56"/>
  <c r="AX42" i="56" s="1"/>
  <c r="AU42" i="56"/>
  <c r="AT42" i="56"/>
  <c r="AS42" i="56"/>
  <c r="AR42" i="56"/>
  <c r="AP42" i="56"/>
  <c r="AO42" i="56"/>
  <c r="AL42" i="56"/>
  <c r="AM42" i="56" s="1"/>
  <c r="AN42" i="56" s="1"/>
  <c r="AJ42" i="56"/>
  <c r="AI42" i="56"/>
  <c r="AH42" i="56"/>
  <c r="AG42" i="56"/>
  <c r="AF42" i="56"/>
  <c r="AE42" i="56"/>
  <c r="AD42" i="56"/>
  <c r="AC42" i="56"/>
  <c r="AB42" i="56"/>
  <c r="AA42" i="56"/>
  <c r="Z42" i="56"/>
  <c r="X42" i="56"/>
  <c r="W42" i="56"/>
  <c r="V42" i="56"/>
  <c r="U42" i="56"/>
  <c r="T42" i="56"/>
  <c r="S42" i="56"/>
  <c r="R42" i="56"/>
  <c r="Q42" i="56"/>
  <c r="P42" i="56"/>
  <c r="O42" i="56"/>
  <c r="N42" i="56"/>
  <c r="AZ41" i="56"/>
  <c r="BA41" i="56" s="1"/>
  <c r="AW41" i="56"/>
  <c r="AX41" i="56" s="1"/>
  <c r="AU41" i="56"/>
  <c r="AT41" i="56"/>
  <c r="AS41" i="56"/>
  <c r="AR41" i="56"/>
  <c r="AP41" i="56"/>
  <c r="AO41" i="56"/>
  <c r="AL41" i="56"/>
  <c r="AM41" i="56" s="1"/>
  <c r="AN41" i="56" s="1"/>
  <c r="AJ41" i="56"/>
  <c r="AI41" i="56"/>
  <c r="AH41" i="56"/>
  <c r="AG41" i="56"/>
  <c r="AF41" i="56"/>
  <c r="AE41" i="56"/>
  <c r="AD41" i="56"/>
  <c r="AC41" i="56"/>
  <c r="AB41" i="56"/>
  <c r="AA41" i="56"/>
  <c r="Z41" i="56"/>
  <c r="X41" i="56"/>
  <c r="W41" i="56"/>
  <c r="V41" i="56"/>
  <c r="U41" i="56"/>
  <c r="T41" i="56"/>
  <c r="S41" i="56"/>
  <c r="R41" i="56"/>
  <c r="Q41" i="56"/>
  <c r="P41" i="56"/>
  <c r="O41" i="56"/>
  <c r="N41" i="56"/>
  <c r="AZ40" i="56"/>
  <c r="BA40" i="56" s="1"/>
  <c r="AW40" i="56"/>
  <c r="AX40" i="56" s="1"/>
  <c r="AU40" i="56"/>
  <c r="AT40" i="56"/>
  <c r="AS40" i="56"/>
  <c r="AR40" i="56"/>
  <c r="AP40" i="56"/>
  <c r="AO40" i="56"/>
  <c r="AL40" i="56"/>
  <c r="AM40" i="56" s="1"/>
  <c r="AN40" i="56" s="1"/>
  <c r="AD40" i="56"/>
  <c r="AC40" i="56"/>
  <c r="U40" i="56"/>
  <c r="T40" i="56"/>
  <c r="R40" i="56"/>
  <c r="Q40" i="56"/>
  <c r="P40" i="56"/>
  <c r="O40" i="56"/>
  <c r="N40" i="56"/>
  <c r="AZ39" i="56"/>
  <c r="BA39" i="56" s="1"/>
  <c r="AW39" i="56"/>
  <c r="AX39" i="56" s="1"/>
  <c r="AU39" i="56"/>
  <c r="AT39" i="56"/>
  <c r="AS39" i="56"/>
  <c r="AR39" i="56"/>
  <c r="AP39" i="56"/>
  <c r="AO39" i="56"/>
  <c r="AL39" i="56"/>
  <c r="AM39" i="56" s="1"/>
  <c r="AN39" i="56" s="1"/>
  <c r="AJ39" i="56"/>
  <c r="AI39" i="56"/>
  <c r="AH39" i="56"/>
  <c r="AG39" i="56"/>
  <c r="AF39" i="56"/>
  <c r="AE39" i="56"/>
  <c r="AD39" i="56"/>
  <c r="AC39" i="56"/>
  <c r="AB39" i="56"/>
  <c r="AA39" i="56"/>
  <c r="Z39" i="56"/>
  <c r="X39" i="56"/>
  <c r="W39" i="56"/>
  <c r="V39" i="56"/>
  <c r="U39" i="56"/>
  <c r="T39" i="56"/>
  <c r="S39" i="56"/>
  <c r="R39" i="56"/>
  <c r="Q39" i="56"/>
  <c r="P39" i="56"/>
  <c r="O39" i="56"/>
  <c r="N39" i="56"/>
  <c r="AZ38" i="56"/>
  <c r="BA38" i="56" s="1"/>
  <c r="AX38" i="56"/>
  <c r="AW38" i="56"/>
  <c r="AU38" i="56"/>
  <c r="AT38" i="56"/>
  <c r="AS38" i="56"/>
  <c r="AR38" i="56"/>
  <c r="AP38" i="56"/>
  <c r="AO38" i="56"/>
  <c r="AL38" i="56"/>
  <c r="AM38" i="56" s="1"/>
  <c r="AN38" i="56" s="1"/>
  <c r="AJ38" i="56"/>
  <c r="AI38" i="56"/>
  <c r="AH38" i="56"/>
  <c r="AG38" i="56"/>
  <c r="AF38" i="56"/>
  <c r="AE38" i="56"/>
  <c r="AD38" i="56"/>
  <c r="AC38" i="56"/>
  <c r="AB38" i="56"/>
  <c r="AA38" i="56"/>
  <c r="Z38" i="56"/>
  <c r="X38" i="56"/>
  <c r="W38" i="56"/>
  <c r="V38" i="56"/>
  <c r="U38" i="56"/>
  <c r="T38" i="56"/>
  <c r="S38" i="56"/>
  <c r="R38" i="56"/>
  <c r="Q38" i="56"/>
  <c r="P38" i="56"/>
  <c r="O38" i="56"/>
  <c r="N38" i="56"/>
  <c r="AZ37" i="56"/>
  <c r="BA37" i="56" s="1"/>
  <c r="AW37" i="56"/>
  <c r="AX37" i="56" s="1"/>
  <c r="AU37" i="56"/>
  <c r="AT37" i="56"/>
  <c r="AS37" i="56"/>
  <c r="AR37" i="56"/>
  <c r="AP37" i="56"/>
  <c r="AO37" i="56"/>
  <c r="AL37" i="56"/>
  <c r="AM37" i="56" s="1"/>
  <c r="AN37" i="56" s="1"/>
  <c r="AJ37" i="56"/>
  <c r="AI37" i="56"/>
  <c r="AH37" i="56"/>
  <c r="AG37" i="56"/>
  <c r="AF37" i="56"/>
  <c r="AE37" i="56"/>
  <c r="AD37" i="56"/>
  <c r="AC37" i="56"/>
  <c r="AB37" i="56"/>
  <c r="AA37" i="56"/>
  <c r="Z37" i="56"/>
  <c r="X37" i="56"/>
  <c r="W37" i="56"/>
  <c r="V37" i="56"/>
  <c r="U37" i="56"/>
  <c r="T37" i="56"/>
  <c r="S37" i="56"/>
  <c r="R37" i="56"/>
  <c r="Q37" i="56"/>
  <c r="P37" i="56"/>
  <c r="O37" i="56"/>
  <c r="N37" i="56"/>
  <c r="AZ36" i="56"/>
  <c r="BA36" i="56" s="1"/>
  <c r="AW36" i="56"/>
  <c r="AX36" i="56" s="1"/>
  <c r="AU36" i="56"/>
  <c r="AT36" i="56"/>
  <c r="AS36" i="56"/>
  <c r="AR36" i="56"/>
  <c r="AP36" i="56"/>
  <c r="AO36" i="56"/>
  <c r="AL36" i="56"/>
  <c r="AM36" i="56" s="1"/>
  <c r="AN36" i="56" s="1"/>
  <c r="AJ36" i="56"/>
  <c r="AC36" i="56"/>
  <c r="AB36" i="56"/>
  <c r="T36" i="56"/>
  <c r="S36" i="56"/>
  <c r="R36" i="56"/>
  <c r="Q36" i="56"/>
  <c r="P36" i="56"/>
  <c r="O36" i="56"/>
  <c r="N36" i="56"/>
  <c r="AZ35" i="56"/>
  <c r="BA35" i="56" s="1"/>
  <c r="AW35" i="56"/>
  <c r="AX35" i="56" s="1"/>
  <c r="AU35" i="56"/>
  <c r="AT35" i="56"/>
  <c r="AS35" i="56"/>
  <c r="AR35" i="56"/>
  <c r="AP35" i="56"/>
  <c r="AO35" i="56"/>
  <c r="AL35" i="56"/>
  <c r="AM35" i="56" s="1"/>
  <c r="AN35" i="56" s="1"/>
  <c r="AJ35" i="56"/>
  <c r="AI35" i="56"/>
  <c r="AH35" i="56"/>
  <c r="AG35" i="56"/>
  <c r="AF35" i="56"/>
  <c r="AE35" i="56"/>
  <c r="AD35" i="56"/>
  <c r="AC35" i="56"/>
  <c r="AB35" i="56"/>
  <c r="AA35" i="56"/>
  <c r="Z35" i="56"/>
  <c r="X35" i="56"/>
  <c r="W35" i="56"/>
  <c r="V35" i="56"/>
  <c r="U35" i="56"/>
  <c r="T35" i="56"/>
  <c r="S35" i="56"/>
  <c r="R35" i="56"/>
  <c r="Q35" i="56"/>
  <c r="P35" i="56"/>
  <c r="O35" i="56"/>
  <c r="N35" i="56"/>
  <c r="AZ34" i="56"/>
  <c r="BA34" i="56" s="1"/>
  <c r="AX34" i="56"/>
  <c r="AW34" i="56"/>
  <c r="AU34" i="56"/>
  <c r="AT34" i="56"/>
  <c r="AS34" i="56"/>
  <c r="AR34" i="56"/>
  <c r="AP34" i="56"/>
  <c r="AO34" i="56"/>
  <c r="AL34" i="56"/>
  <c r="AM34" i="56" s="1"/>
  <c r="AN34" i="56" s="1"/>
  <c r="AJ34" i="56"/>
  <c r="AI34" i="56"/>
  <c r="AH34" i="56"/>
  <c r="AG34" i="56"/>
  <c r="AF34" i="56"/>
  <c r="AE34" i="56"/>
  <c r="AD34" i="56"/>
  <c r="AC34" i="56"/>
  <c r="AB34" i="56"/>
  <c r="AA34" i="56"/>
  <c r="Z34" i="56"/>
  <c r="X34" i="56"/>
  <c r="W34" i="56"/>
  <c r="V34" i="56"/>
  <c r="U34" i="56"/>
  <c r="T34" i="56"/>
  <c r="S34" i="56"/>
  <c r="R34" i="56"/>
  <c r="Q34" i="56"/>
  <c r="P34" i="56"/>
  <c r="O34" i="56"/>
  <c r="N34" i="56"/>
  <c r="AZ33" i="56"/>
  <c r="BA33" i="56" s="1"/>
  <c r="AX33" i="56"/>
  <c r="AW33" i="56"/>
  <c r="AU33" i="56"/>
  <c r="AT33" i="56"/>
  <c r="AS33" i="56"/>
  <c r="AR33" i="56"/>
  <c r="AP33" i="56"/>
  <c r="AO33" i="56"/>
  <c r="AL33" i="56"/>
  <c r="AM33" i="56" s="1"/>
  <c r="AN33" i="56" s="1"/>
  <c r="AJ33" i="56"/>
  <c r="AI33" i="56"/>
  <c r="AH33" i="56"/>
  <c r="AG33" i="56"/>
  <c r="AF33" i="56"/>
  <c r="AE33" i="56"/>
  <c r="AD33" i="56"/>
  <c r="AB33" i="56"/>
  <c r="AA33" i="56"/>
  <c r="Z33" i="56"/>
  <c r="X33" i="56"/>
  <c r="W33" i="56"/>
  <c r="V33" i="56"/>
  <c r="U33" i="56"/>
  <c r="T33" i="56"/>
  <c r="S33" i="56"/>
  <c r="R33" i="56"/>
  <c r="Q33" i="56"/>
  <c r="P33" i="56"/>
  <c r="O33" i="56"/>
  <c r="N33" i="56"/>
  <c r="AZ32" i="56"/>
  <c r="BA32" i="56" s="1"/>
  <c r="AW32" i="56"/>
  <c r="AX32" i="56" s="1"/>
  <c r="AU32" i="56"/>
  <c r="AT32" i="56"/>
  <c r="AS32" i="56"/>
  <c r="AR32" i="56"/>
  <c r="AP32" i="56"/>
  <c r="AO32" i="56"/>
  <c r="AL32" i="56"/>
  <c r="AM32" i="56" s="1"/>
  <c r="AN32" i="56" s="1"/>
  <c r="AJ32" i="56"/>
  <c r="AC32" i="56"/>
  <c r="AB32" i="56"/>
  <c r="T32" i="56"/>
  <c r="S32" i="56"/>
  <c r="R32" i="56"/>
  <c r="Q32" i="56"/>
  <c r="P32" i="56"/>
  <c r="O32" i="56"/>
  <c r="N32" i="56"/>
  <c r="AZ31" i="56"/>
  <c r="BA31" i="56" s="1"/>
  <c r="AW31" i="56"/>
  <c r="AX31" i="56" s="1"/>
  <c r="AU31" i="56"/>
  <c r="AT31" i="56"/>
  <c r="AS31" i="56"/>
  <c r="AR31" i="56"/>
  <c r="AP31" i="56"/>
  <c r="AO31" i="56"/>
  <c r="AL31" i="56"/>
  <c r="AM31" i="56" s="1"/>
  <c r="AN31" i="56" s="1"/>
  <c r="AJ31" i="56"/>
  <c r="AI31" i="56"/>
  <c r="AH31" i="56"/>
  <c r="AG31" i="56"/>
  <c r="AE31" i="56"/>
  <c r="AD31" i="56"/>
  <c r="AC31" i="56"/>
  <c r="Z31" i="56"/>
  <c r="X31" i="56"/>
  <c r="W31" i="56"/>
  <c r="V31" i="56"/>
  <c r="U31" i="56"/>
  <c r="T31" i="56"/>
  <c r="S31" i="56"/>
  <c r="R31" i="56"/>
  <c r="Q31" i="56"/>
  <c r="P31" i="56"/>
  <c r="O31" i="56"/>
  <c r="N31" i="56"/>
  <c r="AZ30" i="56"/>
  <c r="BA30" i="56" s="1"/>
  <c r="AW30" i="56"/>
  <c r="AX30" i="56" s="1"/>
  <c r="AU30" i="56"/>
  <c r="AT30" i="56"/>
  <c r="AS30" i="56"/>
  <c r="AR30" i="56"/>
  <c r="AP30" i="56"/>
  <c r="AO30" i="56"/>
  <c r="AL30" i="56"/>
  <c r="AM30" i="56" s="1"/>
  <c r="AN30" i="56" s="1"/>
  <c r="AJ30" i="56"/>
  <c r="AI30" i="56"/>
  <c r="AH30" i="56"/>
  <c r="AE30" i="56"/>
  <c r="AD30" i="56"/>
  <c r="AC30" i="56"/>
  <c r="Z30" i="56"/>
  <c r="X30" i="56"/>
  <c r="W30" i="56"/>
  <c r="V30" i="56"/>
  <c r="U30" i="56"/>
  <c r="T30" i="56"/>
  <c r="S30" i="56"/>
  <c r="R30" i="56"/>
  <c r="Q30" i="56"/>
  <c r="P30" i="56"/>
  <c r="O30" i="56"/>
  <c r="N30" i="56"/>
  <c r="AZ29" i="56"/>
  <c r="BA29" i="56" s="1"/>
  <c r="AW29" i="56"/>
  <c r="AX29" i="56" s="1"/>
  <c r="AU29" i="56"/>
  <c r="AT29" i="56"/>
  <c r="AS29" i="56"/>
  <c r="AR29" i="56"/>
  <c r="AP29" i="56"/>
  <c r="AO29" i="56"/>
  <c r="AL29" i="56"/>
  <c r="AM29" i="56" s="1"/>
  <c r="AN29" i="56" s="1"/>
  <c r="AJ29" i="56"/>
  <c r="AI29" i="56"/>
  <c r="AH29" i="56"/>
  <c r="AE29" i="56"/>
  <c r="AD29" i="56"/>
  <c r="AC29" i="56"/>
  <c r="AB29" i="56"/>
  <c r="X29" i="56"/>
  <c r="W29" i="56"/>
  <c r="V29" i="56"/>
  <c r="U29" i="56"/>
  <c r="T29" i="56"/>
  <c r="S29" i="56"/>
  <c r="R29" i="56"/>
  <c r="Q29" i="56"/>
  <c r="P29" i="56"/>
  <c r="O29" i="56"/>
  <c r="N29" i="56"/>
  <c r="AZ28" i="56"/>
  <c r="BA28" i="56" s="1"/>
  <c r="AW28" i="56"/>
  <c r="AX28" i="56" s="1"/>
  <c r="AU28" i="56"/>
  <c r="AT28" i="56"/>
  <c r="AS28" i="56"/>
  <c r="AR28" i="56"/>
  <c r="AP28" i="56"/>
  <c r="AO28" i="56"/>
  <c r="AL28" i="56"/>
  <c r="AM28" i="56" s="1"/>
  <c r="AN28" i="56" s="1"/>
  <c r="AJ28" i="56"/>
  <c r="AI28" i="56"/>
  <c r="S28" i="56"/>
  <c r="R28" i="56"/>
  <c r="Q28" i="56"/>
  <c r="P28" i="56"/>
  <c r="O28" i="56"/>
  <c r="N28" i="56"/>
  <c r="AZ27" i="56"/>
  <c r="BA27" i="56" s="1"/>
  <c r="AW27" i="56"/>
  <c r="AX27" i="56" s="1"/>
  <c r="AU27" i="56"/>
  <c r="AT27" i="56"/>
  <c r="AS27" i="56"/>
  <c r="AR27" i="56"/>
  <c r="AP27" i="56"/>
  <c r="AO27" i="56"/>
  <c r="AL27" i="56"/>
  <c r="AM27" i="56" s="1"/>
  <c r="AN27" i="56" s="1"/>
  <c r="AJ27" i="56"/>
  <c r="AI27" i="56"/>
  <c r="AH27" i="56"/>
  <c r="AF27" i="56"/>
  <c r="AE27" i="56"/>
  <c r="AD27" i="56"/>
  <c r="AC27" i="56"/>
  <c r="Z27" i="56"/>
  <c r="X27" i="56"/>
  <c r="W27" i="56"/>
  <c r="V27" i="56"/>
  <c r="U27" i="56"/>
  <c r="T27" i="56"/>
  <c r="S27" i="56"/>
  <c r="R27" i="56"/>
  <c r="Q27" i="56"/>
  <c r="P27" i="56"/>
  <c r="O27" i="56"/>
  <c r="N27" i="56"/>
  <c r="AZ26" i="56"/>
  <c r="BA26" i="56" s="1"/>
  <c r="AW26" i="56"/>
  <c r="AX26" i="56" s="1"/>
  <c r="AU26" i="56"/>
  <c r="AT26" i="56"/>
  <c r="AS26" i="56"/>
  <c r="AR26" i="56"/>
  <c r="AP26" i="56"/>
  <c r="AO26" i="56"/>
  <c r="AL26" i="56"/>
  <c r="AM26" i="56" s="1"/>
  <c r="AN26" i="56" s="1"/>
  <c r="AJ26" i="56"/>
  <c r="AI26" i="56"/>
  <c r="AH26" i="56"/>
  <c r="AF26" i="56"/>
  <c r="AE26" i="56"/>
  <c r="AC26" i="56"/>
  <c r="AA26" i="56"/>
  <c r="Z26" i="56"/>
  <c r="X26" i="56"/>
  <c r="W26" i="56"/>
  <c r="V26" i="56"/>
  <c r="U26" i="56"/>
  <c r="T26" i="56"/>
  <c r="S26" i="56"/>
  <c r="R26" i="56"/>
  <c r="Q26" i="56"/>
  <c r="P26" i="56"/>
  <c r="O26" i="56"/>
  <c r="N26" i="56"/>
  <c r="AZ25" i="56"/>
  <c r="BA25" i="56" s="1"/>
  <c r="AX25" i="56"/>
  <c r="AW25" i="56"/>
  <c r="AU25" i="56"/>
  <c r="AT25" i="56"/>
  <c r="AS25" i="56"/>
  <c r="AR25" i="56"/>
  <c r="AP25" i="56"/>
  <c r="AO25" i="56"/>
  <c r="AL25" i="56"/>
  <c r="AM25" i="56" s="1"/>
  <c r="AN25" i="56" s="1"/>
  <c r="AJ25" i="56"/>
  <c r="AI25" i="56"/>
  <c r="AH25" i="56"/>
  <c r="AF25" i="56"/>
  <c r="AE25" i="56"/>
  <c r="AD25" i="56"/>
  <c r="Z25" i="56"/>
  <c r="X25" i="56"/>
  <c r="W25" i="56"/>
  <c r="V25" i="56"/>
  <c r="U25" i="56"/>
  <c r="T25" i="56"/>
  <c r="S25" i="56"/>
  <c r="R25" i="56"/>
  <c r="Q25" i="56"/>
  <c r="P25" i="56"/>
  <c r="O25" i="56"/>
  <c r="N25" i="56"/>
  <c r="AZ24" i="56"/>
  <c r="BA24" i="56" s="1"/>
  <c r="AU24" i="56"/>
  <c r="AT24" i="56"/>
  <c r="AS24" i="56"/>
  <c r="AR24" i="56"/>
  <c r="AP24" i="56"/>
  <c r="AO24" i="56"/>
  <c r="AL24" i="56"/>
  <c r="AM24" i="56" s="1"/>
  <c r="AN24" i="56" s="1"/>
  <c r="AE24" i="56"/>
  <c r="AD24" i="56"/>
  <c r="U24" i="56"/>
  <c r="T24" i="56"/>
  <c r="R24" i="56"/>
  <c r="Q24" i="56"/>
  <c r="P24" i="56"/>
  <c r="O24" i="56"/>
  <c r="N24" i="56"/>
  <c r="AZ23" i="56"/>
  <c r="BA23" i="56" s="1"/>
  <c r="AU23" i="56"/>
  <c r="AT23" i="56"/>
  <c r="AS23" i="56"/>
  <c r="AR23" i="56"/>
  <c r="AP23" i="56"/>
  <c r="AO23" i="56"/>
  <c r="AL23" i="56"/>
  <c r="AM23" i="56" s="1"/>
  <c r="AN23" i="56" s="1"/>
  <c r="AJ23" i="56"/>
  <c r="AI23" i="56"/>
  <c r="AH23" i="56"/>
  <c r="AF23" i="56"/>
  <c r="AE23" i="56"/>
  <c r="AD23" i="56"/>
  <c r="AA23" i="56"/>
  <c r="X23" i="56"/>
  <c r="W23" i="56"/>
  <c r="V23" i="56"/>
  <c r="U23" i="56"/>
  <c r="T23" i="56"/>
  <c r="S23" i="56"/>
  <c r="R23" i="56"/>
  <c r="Q23" i="56"/>
  <c r="P23" i="56"/>
  <c r="O23" i="56"/>
  <c r="N23" i="56"/>
  <c r="AZ22" i="56"/>
  <c r="BA22" i="56" s="1"/>
  <c r="AU22" i="56"/>
  <c r="AT22" i="56"/>
  <c r="AS22" i="56"/>
  <c r="AR22" i="56"/>
  <c r="AP22" i="56"/>
  <c r="AO22" i="56"/>
  <c r="AL22" i="56"/>
  <c r="AM22" i="56" s="1"/>
  <c r="AN22" i="56" s="1"/>
  <c r="AJ22" i="56"/>
  <c r="AI22" i="56"/>
  <c r="AH22" i="56"/>
  <c r="AF22" i="56"/>
  <c r="AE22" i="56"/>
  <c r="AD22" i="56"/>
  <c r="AC22" i="56"/>
  <c r="Z22" i="56"/>
  <c r="X22" i="56"/>
  <c r="W22" i="56"/>
  <c r="V22" i="56"/>
  <c r="U22" i="56"/>
  <c r="T22" i="56"/>
  <c r="S22" i="56"/>
  <c r="R22" i="56"/>
  <c r="Q22" i="56"/>
  <c r="P22" i="56"/>
  <c r="O22" i="56"/>
  <c r="N22" i="56"/>
  <c r="AZ21" i="56"/>
  <c r="BA21" i="56" s="1"/>
  <c r="AU21" i="56"/>
  <c r="AT21" i="56"/>
  <c r="AS21" i="56"/>
  <c r="AR21" i="56"/>
  <c r="AP21" i="56"/>
  <c r="AO21" i="56"/>
  <c r="AL21" i="56"/>
  <c r="AM21" i="56" s="1"/>
  <c r="AN21" i="56" s="1"/>
  <c r="AJ21" i="56"/>
  <c r="AI21" i="56"/>
  <c r="AH21" i="56"/>
  <c r="AF21" i="56"/>
  <c r="AE21" i="56"/>
  <c r="AD21" i="56"/>
  <c r="AA21" i="56"/>
  <c r="X21" i="56"/>
  <c r="W21" i="56"/>
  <c r="V21" i="56"/>
  <c r="U21" i="56"/>
  <c r="T21" i="56"/>
  <c r="S21" i="56"/>
  <c r="R21" i="56"/>
  <c r="Q21" i="56"/>
  <c r="P21" i="56"/>
  <c r="O21" i="56"/>
  <c r="N21" i="56"/>
  <c r="AZ20" i="56"/>
  <c r="BA20" i="56" s="1"/>
  <c r="AU20" i="56"/>
  <c r="AT20" i="56"/>
  <c r="AS20" i="56"/>
  <c r="AR20" i="56"/>
  <c r="AP20" i="56"/>
  <c r="AO20" i="56"/>
  <c r="AL20" i="56"/>
  <c r="AM20" i="56" s="1"/>
  <c r="AN20" i="56" s="1"/>
  <c r="AE20" i="56"/>
  <c r="AD20" i="56"/>
  <c r="U20" i="56"/>
  <c r="T20" i="56"/>
  <c r="R20" i="56"/>
  <c r="Q20" i="56"/>
  <c r="P20" i="56"/>
  <c r="O20" i="56"/>
  <c r="N20" i="56"/>
  <c r="AZ19" i="56"/>
  <c r="BA19" i="56" s="1"/>
  <c r="AU19" i="56"/>
  <c r="AT19" i="56"/>
  <c r="AS19" i="56"/>
  <c r="AR19" i="56"/>
  <c r="AP19" i="56"/>
  <c r="AO19" i="56"/>
  <c r="AL19" i="56"/>
  <c r="AM19" i="56" s="1"/>
  <c r="AN19" i="56" s="1"/>
  <c r="AJ19" i="56"/>
  <c r="AI19" i="56"/>
  <c r="AH19" i="56"/>
  <c r="AF19" i="56"/>
  <c r="AE19" i="56"/>
  <c r="AD19" i="56"/>
  <c r="AC19" i="56"/>
  <c r="Z19" i="56"/>
  <c r="X19" i="56"/>
  <c r="W19" i="56"/>
  <c r="V19" i="56"/>
  <c r="U19" i="56"/>
  <c r="T19" i="56"/>
  <c r="S19" i="56"/>
  <c r="R19" i="56"/>
  <c r="Q19" i="56"/>
  <c r="P19" i="56"/>
  <c r="O19" i="56"/>
  <c r="N19" i="56"/>
  <c r="BA18" i="56"/>
  <c r="AZ18" i="56"/>
  <c r="AU18" i="56"/>
  <c r="AT18" i="56"/>
  <c r="AS18" i="56"/>
  <c r="AR18" i="56"/>
  <c r="AP18" i="56"/>
  <c r="AO18" i="56"/>
  <c r="AL18" i="56"/>
  <c r="AM18" i="56" s="1"/>
  <c r="AN18" i="56" s="1"/>
  <c r="AJ18" i="56"/>
  <c r="AI18" i="56"/>
  <c r="AH18" i="56"/>
  <c r="AG18" i="56"/>
  <c r="AE18" i="56"/>
  <c r="AD18" i="56"/>
  <c r="AC18" i="56"/>
  <c r="Z18" i="56"/>
  <c r="X18" i="56"/>
  <c r="W18" i="56"/>
  <c r="V18" i="56"/>
  <c r="U18" i="56"/>
  <c r="T18" i="56"/>
  <c r="S18" i="56"/>
  <c r="Q18" i="56"/>
  <c r="P18" i="56"/>
  <c r="O18" i="56"/>
  <c r="N18" i="56"/>
  <c r="R18" i="56" s="1"/>
  <c r="E8" i="56"/>
  <c r="B18" i="52"/>
  <c r="B19" i="52"/>
  <c r="B20" i="52"/>
  <c r="B21" i="52"/>
  <c r="B22" i="52"/>
  <c r="B23" i="52"/>
  <c r="B24" i="52"/>
  <c r="B25" i="52"/>
  <c r="B26" i="52"/>
  <c r="B27" i="52"/>
  <c r="B28" i="52"/>
  <c r="B29" i="52"/>
  <c r="B30" i="52"/>
  <c r="B31" i="52"/>
  <c r="B32" i="52"/>
  <c r="B33" i="52"/>
  <c r="B34" i="52"/>
  <c r="B35" i="52"/>
  <c r="B36" i="52"/>
  <c r="B37" i="52"/>
  <c r="B38" i="52"/>
  <c r="B39" i="52"/>
  <c r="B40" i="52"/>
  <c r="B41" i="52"/>
  <c r="B42" i="52"/>
  <c r="B43" i="52"/>
  <c r="B44" i="52"/>
  <c r="B45" i="52"/>
  <c r="B46" i="52"/>
  <c r="B47" i="52"/>
  <c r="B48" i="52"/>
  <c r="B49" i="52"/>
  <c r="B50" i="52"/>
  <c r="B51" i="52"/>
  <c r="B52" i="52"/>
  <c r="B53" i="52"/>
  <c r="F69" i="53"/>
  <c r="H67" i="53"/>
  <c r="G67" i="53"/>
  <c r="F67" i="53"/>
  <c r="E67" i="53"/>
  <c r="D67" i="53"/>
  <c r="H66" i="53"/>
  <c r="G66" i="53"/>
  <c r="F66" i="53"/>
  <c r="E66" i="53"/>
  <c r="D66" i="53"/>
  <c r="D58" i="53"/>
  <c r="E57" i="53"/>
  <c r="D57" i="53"/>
  <c r="X56" i="53"/>
  <c r="W56" i="53"/>
  <c r="V56" i="53"/>
  <c r="K54" i="53" s="1"/>
  <c r="I18" i="68" s="1"/>
  <c r="U56" i="53"/>
  <c r="T56" i="53"/>
  <c r="S56" i="53"/>
  <c r="AY55" i="53"/>
  <c r="AV55" i="53"/>
  <c r="AQ55" i="53"/>
  <c r="F55" i="53"/>
  <c r="E55" i="53"/>
  <c r="AL54" i="53"/>
  <c r="AZ53" i="53"/>
  <c r="BA53" i="53" s="1"/>
  <c r="AW53" i="53"/>
  <c r="AX53" i="53" s="1"/>
  <c r="AU53" i="53"/>
  <c r="AT53" i="53"/>
  <c r="AS53" i="53"/>
  <c r="AR53" i="53"/>
  <c r="AP53" i="53"/>
  <c r="AO53" i="53"/>
  <c r="AL53" i="53"/>
  <c r="AM53" i="53" s="1"/>
  <c r="AN53" i="53" s="1"/>
  <c r="AG53" i="53"/>
  <c r="X53" i="53"/>
  <c r="R53" i="53"/>
  <c r="Q53" i="53"/>
  <c r="P53" i="53"/>
  <c r="O53" i="53"/>
  <c r="N53" i="53"/>
  <c r="BA52" i="53"/>
  <c r="AZ52" i="53"/>
  <c r="AW52" i="53"/>
  <c r="AX52" i="53" s="1"/>
  <c r="AU52" i="53"/>
  <c r="AT52" i="53"/>
  <c r="AS52" i="53"/>
  <c r="AR52" i="53"/>
  <c r="AP52" i="53"/>
  <c r="AO52" i="53"/>
  <c r="AL52" i="53"/>
  <c r="AM52" i="53" s="1"/>
  <c r="AN52" i="53" s="1"/>
  <c r="AJ52" i="53"/>
  <c r="AI52" i="53"/>
  <c r="AH52" i="53"/>
  <c r="AB52" i="53"/>
  <c r="AA52" i="53"/>
  <c r="Z52" i="53"/>
  <c r="S52" i="53"/>
  <c r="R52" i="53"/>
  <c r="Q52" i="53"/>
  <c r="P52" i="53"/>
  <c r="O52" i="53"/>
  <c r="N52" i="53"/>
  <c r="AZ51" i="53"/>
  <c r="BA51" i="53" s="1"/>
  <c r="AW51" i="53"/>
  <c r="AX51" i="53" s="1"/>
  <c r="AU51" i="53"/>
  <c r="AT51" i="53"/>
  <c r="AS51" i="53"/>
  <c r="AR51" i="53"/>
  <c r="AP51" i="53"/>
  <c r="AO51" i="53"/>
  <c r="AL51" i="53"/>
  <c r="AM51" i="53" s="1"/>
  <c r="AN51" i="53" s="1"/>
  <c r="AJ51" i="53"/>
  <c r="AI51" i="53"/>
  <c r="AH51" i="53"/>
  <c r="AG51" i="53"/>
  <c r="AF51" i="53"/>
  <c r="AE51" i="53"/>
  <c r="AD51" i="53"/>
  <c r="AC51" i="53"/>
  <c r="AB51" i="53"/>
  <c r="AA51" i="53"/>
  <c r="Z51" i="53"/>
  <c r="X51" i="53"/>
  <c r="W51" i="53"/>
  <c r="V51" i="53"/>
  <c r="U51" i="53"/>
  <c r="T51" i="53"/>
  <c r="S51" i="53"/>
  <c r="R51" i="53"/>
  <c r="Q51" i="53"/>
  <c r="P51" i="53"/>
  <c r="O51" i="53"/>
  <c r="N51" i="53"/>
  <c r="AZ50" i="53"/>
  <c r="BA50" i="53" s="1"/>
  <c r="AX50" i="53"/>
  <c r="AW50" i="53"/>
  <c r="AU50" i="53"/>
  <c r="AT50" i="53"/>
  <c r="AS50" i="53"/>
  <c r="AR50" i="53"/>
  <c r="AP50" i="53"/>
  <c r="AO50" i="53"/>
  <c r="AL50" i="53"/>
  <c r="AM50" i="53" s="1"/>
  <c r="AN50" i="53" s="1"/>
  <c r="AJ50" i="53"/>
  <c r="AI50" i="53"/>
  <c r="AH50" i="53"/>
  <c r="AG50" i="53"/>
  <c r="AF50" i="53"/>
  <c r="AE50" i="53"/>
  <c r="AD50" i="53"/>
  <c r="AC50" i="53"/>
  <c r="AB50" i="53"/>
  <c r="AA50" i="53"/>
  <c r="Z50" i="53"/>
  <c r="X50" i="53"/>
  <c r="W50" i="53"/>
  <c r="V50" i="53"/>
  <c r="U50" i="53"/>
  <c r="T50" i="53"/>
  <c r="S50" i="53"/>
  <c r="R50" i="53"/>
  <c r="Q50" i="53"/>
  <c r="P50" i="53"/>
  <c r="O50" i="53"/>
  <c r="N50" i="53"/>
  <c r="AZ49" i="53"/>
  <c r="BA49" i="53" s="1"/>
  <c r="AX49" i="53"/>
  <c r="AW49" i="53"/>
  <c r="AU49" i="53"/>
  <c r="AT49" i="53"/>
  <c r="AS49" i="53"/>
  <c r="AR49" i="53"/>
  <c r="AP49" i="53"/>
  <c r="AO49" i="53"/>
  <c r="AL49" i="53"/>
  <c r="AM49" i="53" s="1"/>
  <c r="AN49" i="53" s="1"/>
  <c r="AH49" i="53"/>
  <c r="Z49" i="53"/>
  <c r="R49" i="53"/>
  <c r="Q49" i="53"/>
  <c r="P49" i="53"/>
  <c r="O49" i="53"/>
  <c r="N49" i="53"/>
  <c r="AZ48" i="53"/>
  <c r="BA48" i="53" s="1"/>
  <c r="AW48" i="53"/>
  <c r="AX48" i="53" s="1"/>
  <c r="AU48" i="53"/>
  <c r="AT48" i="53"/>
  <c r="AS48" i="53"/>
  <c r="AR48" i="53"/>
  <c r="AP48" i="53"/>
  <c r="AO48" i="53"/>
  <c r="AL48" i="53"/>
  <c r="AM48" i="53" s="1"/>
  <c r="AN48" i="53" s="1"/>
  <c r="AJ48" i="53"/>
  <c r="AD48" i="53"/>
  <c r="AC48" i="53"/>
  <c r="AB48" i="53"/>
  <c r="U48" i="53"/>
  <c r="T48" i="53"/>
  <c r="S48" i="53"/>
  <c r="R48" i="53"/>
  <c r="Q48" i="53"/>
  <c r="P48" i="53"/>
  <c r="O48" i="53"/>
  <c r="N48" i="53"/>
  <c r="AZ47" i="53"/>
  <c r="BA47" i="53" s="1"/>
  <c r="AX47" i="53"/>
  <c r="AW47" i="53"/>
  <c r="AU47" i="53"/>
  <c r="AT47" i="53"/>
  <c r="AS47" i="53"/>
  <c r="AR47" i="53"/>
  <c r="AP47" i="53"/>
  <c r="AO47" i="53"/>
  <c r="AL47" i="53"/>
  <c r="AM47" i="53" s="1"/>
  <c r="AN47" i="53" s="1"/>
  <c r="AJ47" i="53"/>
  <c r="AI47" i="53"/>
  <c r="AH47" i="53"/>
  <c r="AG47" i="53"/>
  <c r="AF47" i="53"/>
  <c r="AE47" i="53"/>
  <c r="AD47" i="53"/>
  <c r="AC47" i="53"/>
  <c r="AB47" i="53"/>
  <c r="AA47" i="53"/>
  <c r="Z47" i="53"/>
  <c r="X47" i="53"/>
  <c r="W47" i="53"/>
  <c r="V47" i="53"/>
  <c r="U47" i="53"/>
  <c r="T47" i="53"/>
  <c r="S47" i="53"/>
  <c r="R47" i="53"/>
  <c r="Q47" i="53"/>
  <c r="P47" i="53"/>
  <c r="O47" i="53"/>
  <c r="N47" i="53"/>
  <c r="AZ46" i="53"/>
  <c r="BA46" i="53" s="1"/>
  <c r="AW46" i="53"/>
  <c r="AX46" i="53" s="1"/>
  <c r="AU46" i="53"/>
  <c r="AT46" i="53"/>
  <c r="AS46" i="53"/>
  <c r="AR46" i="53"/>
  <c r="AP46" i="53"/>
  <c r="AO46" i="53"/>
  <c r="AL46" i="53"/>
  <c r="AM46" i="53" s="1"/>
  <c r="AN46" i="53" s="1"/>
  <c r="AJ46" i="53"/>
  <c r="AI46" i="53"/>
  <c r="AH46" i="53"/>
  <c r="AG46" i="53"/>
  <c r="AF46" i="53"/>
  <c r="AE46" i="53"/>
  <c r="AD46" i="53"/>
  <c r="AC46" i="53"/>
  <c r="AB46" i="53"/>
  <c r="AA46" i="53"/>
  <c r="Z46" i="53"/>
  <c r="X46" i="53"/>
  <c r="W46" i="53"/>
  <c r="V46" i="53"/>
  <c r="U46" i="53"/>
  <c r="T46" i="53"/>
  <c r="S46" i="53"/>
  <c r="R46" i="53"/>
  <c r="Q46" i="53"/>
  <c r="P46" i="53"/>
  <c r="O46" i="53"/>
  <c r="N46" i="53"/>
  <c r="BA45" i="53"/>
  <c r="AZ45" i="53"/>
  <c r="AW45" i="53"/>
  <c r="AX45" i="53" s="1"/>
  <c r="AU45" i="53"/>
  <c r="AT45" i="53"/>
  <c r="AS45" i="53"/>
  <c r="AR45" i="53"/>
  <c r="AP45" i="53"/>
  <c r="AO45" i="53"/>
  <c r="AL45" i="53"/>
  <c r="AM45" i="53" s="1"/>
  <c r="AN45" i="53" s="1"/>
  <c r="AH45" i="53"/>
  <c r="Z45" i="53"/>
  <c r="R45" i="53"/>
  <c r="Q45" i="53"/>
  <c r="P45" i="53"/>
  <c r="O45" i="53"/>
  <c r="N45" i="53"/>
  <c r="AZ44" i="53"/>
  <c r="BA44" i="53" s="1"/>
  <c r="AW44" i="53"/>
  <c r="AX44" i="53" s="1"/>
  <c r="AU44" i="53"/>
  <c r="AT44" i="53"/>
  <c r="AS44" i="53"/>
  <c r="AR44" i="53"/>
  <c r="AP44" i="53"/>
  <c r="AO44" i="53"/>
  <c r="AL44" i="53"/>
  <c r="AM44" i="53" s="1"/>
  <c r="AN44" i="53" s="1"/>
  <c r="AJ44" i="53"/>
  <c r="AI44" i="53"/>
  <c r="AC44" i="53"/>
  <c r="AB44" i="53"/>
  <c r="AA44" i="53"/>
  <c r="T44" i="53"/>
  <c r="S44" i="53"/>
  <c r="R44" i="53"/>
  <c r="Q44" i="53"/>
  <c r="P44" i="53"/>
  <c r="O44" i="53"/>
  <c r="N44" i="53"/>
  <c r="AZ43" i="53"/>
  <c r="BA43" i="53" s="1"/>
  <c r="AW43" i="53"/>
  <c r="AX43" i="53" s="1"/>
  <c r="AU43" i="53"/>
  <c r="AT43" i="53"/>
  <c r="AS43" i="53"/>
  <c r="AR43" i="53"/>
  <c r="AP43" i="53"/>
  <c r="AO43" i="53"/>
  <c r="AL43" i="53"/>
  <c r="AM43" i="53" s="1"/>
  <c r="AN43" i="53" s="1"/>
  <c r="AJ43" i="53"/>
  <c r="AI43" i="53"/>
  <c r="AH43" i="53"/>
  <c r="AG43" i="53"/>
  <c r="AF43" i="53"/>
  <c r="AE43" i="53"/>
  <c r="AD43" i="53"/>
  <c r="AC43" i="53"/>
  <c r="AB43" i="53"/>
  <c r="AA43" i="53"/>
  <c r="Z43" i="53"/>
  <c r="X43" i="53"/>
  <c r="W43" i="53"/>
  <c r="V43" i="53"/>
  <c r="U43" i="53"/>
  <c r="T43" i="53"/>
  <c r="S43" i="53"/>
  <c r="R43" i="53"/>
  <c r="Q43" i="53"/>
  <c r="P43" i="53"/>
  <c r="O43" i="53"/>
  <c r="N43" i="53"/>
  <c r="AZ42" i="53"/>
  <c r="BA42" i="53" s="1"/>
  <c r="AW42" i="53"/>
  <c r="AX42" i="53" s="1"/>
  <c r="AU42" i="53"/>
  <c r="AT42" i="53"/>
  <c r="AS42" i="53"/>
  <c r="AR42" i="53"/>
  <c r="AP42" i="53"/>
  <c r="AO42" i="53"/>
  <c r="AL42" i="53"/>
  <c r="AM42" i="53" s="1"/>
  <c r="AN42" i="53" s="1"/>
  <c r="AJ42" i="53"/>
  <c r="AI42" i="53"/>
  <c r="AH42" i="53"/>
  <c r="AG42" i="53"/>
  <c r="AF42" i="53"/>
  <c r="AE42" i="53"/>
  <c r="AD42" i="53"/>
  <c r="AC42" i="53"/>
  <c r="AB42" i="53"/>
  <c r="AA42" i="53"/>
  <c r="Z42" i="53"/>
  <c r="X42" i="53"/>
  <c r="W42" i="53"/>
  <c r="V42" i="53"/>
  <c r="U42" i="53"/>
  <c r="T42" i="53"/>
  <c r="S42" i="53"/>
  <c r="R42" i="53"/>
  <c r="Q42" i="53"/>
  <c r="P42" i="53"/>
  <c r="O42" i="53"/>
  <c r="N42" i="53"/>
  <c r="AZ41" i="53"/>
  <c r="BA41" i="53" s="1"/>
  <c r="AW41" i="53"/>
  <c r="AX41" i="53" s="1"/>
  <c r="AU41" i="53"/>
  <c r="AT41" i="53"/>
  <c r="AS41" i="53"/>
  <c r="AR41" i="53"/>
  <c r="AP41" i="53"/>
  <c r="AO41" i="53"/>
  <c r="AL41" i="53"/>
  <c r="AM41" i="53" s="1"/>
  <c r="AN41" i="53" s="1"/>
  <c r="AI41" i="53"/>
  <c r="AA41" i="53"/>
  <c r="S41" i="53"/>
  <c r="R41" i="53"/>
  <c r="Q41" i="53"/>
  <c r="P41" i="53"/>
  <c r="O41" i="53"/>
  <c r="N41" i="53"/>
  <c r="AZ40" i="53"/>
  <c r="BA40" i="53" s="1"/>
  <c r="AW40" i="53"/>
  <c r="AX40" i="53" s="1"/>
  <c r="AU40" i="53"/>
  <c r="AT40" i="53"/>
  <c r="AS40" i="53"/>
  <c r="AR40" i="53"/>
  <c r="AP40" i="53"/>
  <c r="AO40" i="53"/>
  <c r="AL40" i="53"/>
  <c r="AM40" i="53" s="1"/>
  <c r="AN40" i="53" s="1"/>
  <c r="AE40" i="53"/>
  <c r="AD40" i="53"/>
  <c r="AC40" i="53"/>
  <c r="V40" i="53"/>
  <c r="U40" i="53"/>
  <c r="T40" i="53"/>
  <c r="R40" i="53"/>
  <c r="Q40" i="53"/>
  <c r="P40" i="53"/>
  <c r="O40" i="53"/>
  <c r="N40" i="53"/>
  <c r="BA39" i="53"/>
  <c r="AZ39" i="53"/>
  <c r="AW39" i="53"/>
  <c r="AX39" i="53" s="1"/>
  <c r="AU39" i="53"/>
  <c r="AT39" i="53"/>
  <c r="AS39" i="53"/>
  <c r="AR39" i="53"/>
  <c r="AP39" i="53"/>
  <c r="AO39" i="53"/>
  <c r="AL39" i="53"/>
  <c r="AM39" i="53" s="1"/>
  <c r="AN39" i="53" s="1"/>
  <c r="AJ39" i="53"/>
  <c r="AI39" i="53"/>
  <c r="AH39" i="53"/>
  <c r="AG39" i="53"/>
  <c r="AF39" i="53"/>
  <c r="AE39" i="53"/>
  <c r="AD39" i="53"/>
  <c r="AC39" i="53"/>
  <c r="AB39" i="53"/>
  <c r="AA39" i="53"/>
  <c r="Z39" i="53"/>
  <c r="X39" i="53"/>
  <c r="W39" i="53"/>
  <c r="V39" i="53"/>
  <c r="U39" i="53"/>
  <c r="T39" i="53"/>
  <c r="S39" i="53"/>
  <c r="R39" i="53"/>
  <c r="Q39" i="53"/>
  <c r="P39" i="53"/>
  <c r="O39" i="53"/>
  <c r="N39" i="53"/>
  <c r="AZ38" i="53"/>
  <c r="BA38" i="53" s="1"/>
  <c r="AW38" i="53"/>
  <c r="AX38" i="53" s="1"/>
  <c r="AU38" i="53"/>
  <c r="AT38" i="53"/>
  <c r="AS38" i="53"/>
  <c r="AR38" i="53"/>
  <c r="AP38" i="53"/>
  <c r="AO38" i="53"/>
  <c r="AL38" i="53"/>
  <c r="AM38" i="53" s="1"/>
  <c r="AN38" i="53" s="1"/>
  <c r="AJ38" i="53"/>
  <c r="AI38" i="53"/>
  <c r="AH38" i="53"/>
  <c r="AG38" i="53"/>
  <c r="AF38" i="53"/>
  <c r="AE38" i="53"/>
  <c r="AD38" i="53"/>
  <c r="AC38" i="53"/>
  <c r="AB38" i="53"/>
  <c r="AA38" i="53"/>
  <c r="Z38" i="53"/>
  <c r="X38" i="53"/>
  <c r="W38" i="53"/>
  <c r="V38" i="53"/>
  <c r="U38" i="53"/>
  <c r="T38" i="53"/>
  <c r="S38" i="53"/>
  <c r="R38" i="53"/>
  <c r="Q38" i="53"/>
  <c r="P38" i="53"/>
  <c r="O38" i="53"/>
  <c r="N38" i="53"/>
  <c r="AZ37" i="53"/>
  <c r="BA37" i="53" s="1"/>
  <c r="AW37" i="53"/>
  <c r="AX37" i="53" s="1"/>
  <c r="AU37" i="53"/>
  <c r="AT37" i="53"/>
  <c r="AS37" i="53"/>
  <c r="AR37" i="53"/>
  <c r="AP37" i="53"/>
  <c r="AO37" i="53"/>
  <c r="AL37" i="53"/>
  <c r="AM37" i="53" s="1"/>
  <c r="AN37" i="53" s="1"/>
  <c r="AC37" i="53"/>
  <c r="T37" i="53"/>
  <c r="R37" i="53"/>
  <c r="Q37" i="53"/>
  <c r="P37" i="53"/>
  <c r="O37" i="53"/>
  <c r="N37" i="53"/>
  <c r="AZ36" i="53"/>
  <c r="BA36" i="53" s="1"/>
  <c r="AW36" i="53"/>
  <c r="AX36" i="53" s="1"/>
  <c r="AU36" i="53"/>
  <c r="AT36" i="53"/>
  <c r="AS36" i="53"/>
  <c r="AR36" i="53"/>
  <c r="AP36" i="53"/>
  <c r="AO36" i="53"/>
  <c r="AL36" i="53"/>
  <c r="AM36" i="53" s="1"/>
  <c r="AN36" i="53" s="1"/>
  <c r="AF36" i="53"/>
  <c r="AE36" i="53"/>
  <c r="AD36" i="53"/>
  <c r="W36" i="53"/>
  <c r="V36" i="53"/>
  <c r="U36" i="53"/>
  <c r="R36" i="53"/>
  <c r="Q36" i="53"/>
  <c r="P36" i="53"/>
  <c r="O36" i="53"/>
  <c r="N36" i="53"/>
  <c r="AZ35" i="53"/>
  <c r="BA35" i="53" s="1"/>
  <c r="AW35" i="53"/>
  <c r="AX35" i="53" s="1"/>
  <c r="AU35" i="53"/>
  <c r="AT35" i="53"/>
  <c r="AS35" i="53"/>
  <c r="AR35" i="53"/>
  <c r="AP35" i="53"/>
  <c r="AO35" i="53"/>
  <c r="AL35" i="53"/>
  <c r="AM35" i="53" s="1"/>
  <c r="AN35" i="53" s="1"/>
  <c r="AJ35" i="53"/>
  <c r="AI35" i="53"/>
  <c r="AH35" i="53"/>
  <c r="AG35" i="53"/>
  <c r="AF35" i="53"/>
  <c r="AE35" i="53"/>
  <c r="AD35" i="53"/>
  <c r="AC35" i="53"/>
  <c r="AB35" i="53"/>
  <c r="AA35" i="53"/>
  <c r="Z35" i="53"/>
  <c r="X35" i="53"/>
  <c r="W35" i="53"/>
  <c r="V35" i="53"/>
  <c r="U35" i="53"/>
  <c r="T35" i="53"/>
  <c r="S35" i="53"/>
  <c r="R35" i="53"/>
  <c r="Q35" i="53"/>
  <c r="P35" i="53"/>
  <c r="O35" i="53"/>
  <c r="N35" i="53"/>
  <c r="AZ34" i="53"/>
  <c r="BA34" i="53" s="1"/>
  <c r="AW34" i="53"/>
  <c r="AX34" i="53" s="1"/>
  <c r="AU34" i="53"/>
  <c r="AT34" i="53"/>
  <c r="AS34" i="53"/>
  <c r="AR34" i="53"/>
  <c r="AP34" i="53"/>
  <c r="AO34" i="53"/>
  <c r="AL34" i="53"/>
  <c r="AM34" i="53" s="1"/>
  <c r="AN34" i="53" s="1"/>
  <c r="AJ34" i="53"/>
  <c r="AI34" i="53"/>
  <c r="AH34" i="53"/>
  <c r="AG34" i="53"/>
  <c r="AF34" i="53"/>
  <c r="AE34" i="53"/>
  <c r="AD34" i="53"/>
  <c r="AC34" i="53"/>
  <c r="AB34" i="53"/>
  <c r="AA34" i="53"/>
  <c r="Z34" i="53"/>
  <c r="X34" i="53"/>
  <c r="W34" i="53"/>
  <c r="V34" i="53"/>
  <c r="U34" i="53"/>
  <c r="T34" i="53"/>
  <c r="S34" i="53"/>
  <c r="R34" i="53"/>
  <c r="Q34" i="53"/>
  <c r="P34" i="53"/>
  <c r="O34" i="53"/>
  <c r="N34" i="53"/>
  <c r="AZ33" i="53"/>
  <c r="BA33" i="53" s="1"/>
  <c r="AW33" i="53"/>
  <c r="AX33" i="53" s="1"/>
  <c r="AU33" i="53"/>
  <c r="AT33" i="53"/>
  <c r="AS33" i="53"/>
  <c r="AR33" i="53"/>
  <c r="AP33" i="53"/>
  <c r="AO33" i="53"/>
  <c r="AL33" i="53"/>
  <c r="AM33" i="53" s="1"/>
  <c r="AN33" i="53" s="1"/>
  <c r="AC33" i="53"/>
  <c r="U33" i="53"/>
  <c r="R33" i="53"/>
  <c r="Q33" i="53"/>
  <c r="P33" i="53"/>
  <c r="O33" i="53"/>
  <c r="N33" i="53"/>
  <c r="AZ32" i="53"/>
  <c r="BA32" i="53" s="1"/>
  <c r="AW32" i="53"/>
  <c r="AX32" i="53" s="1"/>
  <c r="AU32" i="53"/>
  <c r="AT32" i="53"/>
  <c r="AS32" i="53"/>
  <c r="AR32" i="53"/>
  <c r="AP32" i="53"/>
  <c r="AO32" i="53"/>
  <c r="AL32" i="53"/>
  <c r="AM32" i="53" s="1"/>
  <c r="AN32" i="53" s="1"/>
  <c r="AG32" i="53"/>
  <c r="AF32" i="53"/>
  <c r="AE32" i="53"/>
  <c r="X32" i="53"/>
  <c r="W32" i="53"/>
  <c r="V32" i="53"/>
  <c r="R32" i="53"/>
  <c r="Q32" i="53"/>
  <c r="P32" i="53"/>
  <c r="O32" i="53"/>
  <c r="N32" i="53"/>
  <c r="AZ31" i="53"/>
  <c r="BA31" i="53" s="1"/>
  <c r="AW31" i="53"/>
  <c r="AX31" i="53" s="1"/>
  <c r="AU31" i="53"/>
  <c r="AT31" i="53"/>
  <c r="AS31" i="53"/>
  <c r="AR31" i="53"/>
  <c r="AP31" i="53"/>
  <c r="AO31" i="53"/>
  <c r="AL31" i="53"/>
  <c r="AM31" i="53" s="1"/>
  <c r="AN31" i="53" s="1"/>
  <c r="AJ31" i="53"/>
  <c r="AI31" i="53"/>
  <c r="AH31" i="53"/>
  <c r="AG31" i="53"/>
  <c r="AF31" i="53"/>
  <c r="AE31" i="53"/>
  <c r="AD31" i="53"/>
  <c r="AC31" i="53"/>
  <c r="AB31" i="53"/>
  <c r="AA31" i="53"/>
  <c r="Z31" i="53"/>
  <c r="X31" i="53"/>
  <c r="W31" i="53"/>
  <c r="V31" i="53"/>
  <c r="U31" i="53"/>
  <c r="T31" i="53"/>
  <c r="S31" i="53"/>
  <c r="R31" i="53"/>
  <c r="Q31" i="53"/>
  <c r="P31" i="53"/>
  <c r="O31" i="53"/>
  <c r="N31" i="53"/>
  <c r="AZ30" i="53"/>
  <c r="BA30" i="53" s="1"/>
  <c r="AW30" i="53"/>
  <c r="AX30" i="53" s="1"/>
  <c r="AU30" i="53"/>
  <c r="AT30" i="53"/>
  <c r="AS30" i="53"/>
  <c r="AR30" i="53"/>
  <c r="AP30" i="53"/>
  <c r="AO30" i="53"/>
  <c r="AL30" i="53"/>
  <c r="AM30" i="53" s="1"/>
  <c r="AN30" i="53" s="1"/>
  <c r="AJ30" i="53"/>
  <c r="AI30" i="53"/>
  <c r="AH30" i="53"/>
  <c r="AG30" i="53"/>
  <c r="AF30" i="53"/>
  <c r="AE30" i="53"/>
  <c r="AD30" i="53"/>
  <c r="AC30" i="53"/>
  <c r="AB30" i="53"/>
  <c r="AA30" i="53"/>
  <c r="Z30" i="53"/>
  <c r="X30" i="53"/>
  <c r="W30" i="53"/>
  <c r="V30" i="53"/>
  <c r="U30" i="53"/>
  <c r="T30" i="53"/>
  <c r="S30" i="53"/>
  <c r="R30" i="53"/>
  <c r="Q30" i="53"/>
  <c r="P30" i="53"/>
  <c r="O30" i="53"/>
  <c r="N30" i="53"/>
  <c r="AZ29" i="53"/>
  <c r="BA29" i="53" s="1"/>
  <c r="AW29" i="53"/>
  <c r="AX29" i="53" s="1"/>
  <c r="AU29" i="53"/>
  <c r="AT29" i="53"/>
  <c r="AS29" i="53"/>
  <c r="AR29" i="53"/>
  <c r="AP29" i="53"/>
  <c r="AO29" i="53"/>
  <c r="AL29" i="53"/>
  <c r="AM29" i="53" s="1"/>
  <c r="AN29" i="53" s="1"/>
  <c r="AE29" i="53"/>
  <c r="V29" i="53"/>
  <c r="R29" i="53"/>
  <c r="Q29" i="53"/>
  <c r="P29" i="53"/>
  <c r="O29" i="53"/>
  <c r="N29" i="53"/>
  <c r="AZ28" i="53"/>
  <c r="BA28" i="53" s="1"/>
  <c r="AW28" i="53"/>
  <c r="AX28" i="53" s="1"/>
  <c r="AU28" i="53"/>
  <c r="AT28" i="53"/>
  <c r="AS28" i="53"/>
  <c r="AR28" i="53"/>
  <c r="AP28" i="53"/>
  <c r="AO28" i="53"/>
  <c r="AM28" i="53"/>
  <c r="AN28" i="53" s="1"/>
  <c r="AL28" i="53"/>
  <c r="AH28" i="53"/>
  <c r="AG28" i="53"/>
  <c r="AF28" i="53"/>
  <c r="Z28" i="53"/>
  <c r="X28" i="53"/>
  <c r="W28" i="53"/>
  <c r="R28" i="53"/>
  <c r="Q28" i="53"/>
  <c r="P28" i="53"/>
  <c r="O28" i="53"/>
  <c r="N28" i="53"/>
  <c r="AZ27" i="53"/>
  <c r="BA27" i="53" s="1"/>
  <c r="AW27" i="53"/>
  <c r="AX27" i="53" s="1"/>
  <c r="AU27" i="53"/>
  <c r="AT27" i="53"/>
  <c r="AS27" i="53"/>
  <c r="AR27" i="53"/>
  <c r="AP27" i="53"/>
  <c r="AO27" i="53"/>
  <c r="AL27" i="53"/>
  <c r="AM27" i="53" s="1"/>
  <c r="AN27" i="53" s="1"/>
  <c r="AJ27" i="53"/>
  <c r="AI27" i="53"/>
  <c r="AH27" i="53"/>
  <c r="AG27" i="53"/>
  <c r="AF27" i="53"/>
  <c r="AE27" i="53"/>
  <c r="AD27" i="53"/>
  <c r="AC27" i="53"/>
  <c r="AB27" i="53"/>
  <c r="Z27" i="53"/>
  <c r="X27" i="53"/>
  <c r="W27" i="53"/>
  <c r="V27" i="53"/>
  <c r="U27" i="53"/>
  <c r="T27" i="53"/>
  <c r="S27" i="53"/>
  <c r="R27" i="53"/>
  <c r="Q27" i="53"/>
  <c r="P27" i="53"/>
  <c r="O27" i="53"/>
  <c r="N27" i="53"/>
  <c r="AZ26" i="53"/>
  <c r="BA26" i="53" s="1"/>
  <c r="AW26" i="53"/>
  <c r="AX26" i="53" s="1"/>
  <c r="AU26" i="53"/>
  <c r="AT26" i="53"/>
  <c r="AS26" i="53"/>
  <c r="AR26" i="53"/>
  <c r="AP26" i="53"/>
  <c r="AO26" i="53"/>
  <c r="AL26" i="53"/>
  <c r="AM26" i="53" s="1"/>
  <c r="AN26" i="53" s="1"/>
  <c r="AJ26" i="53"/>
  <c r="AI26" i="53"/>
  <c r="AH26" i="53"/>
  <c r="AG26" i="53"/>
  <c r="AF26" i="53"/>
  <c r="AE26" i="53"/>
  <c r="AC26" i="53"/>
  <c r="AB26" i="53"/>
  <c r="Z26" i="53"/>
  <c r="X26" i="53"/>
  <c r="W26" i="53"/>
  <c r="V26" i="53"/>
  <c r="U26" i="53"/>
  <c r="T26" i="53"/>
  <c r="S26" i="53"/>
  <c r="R26" i="53"/>
  <c r="Q26" i="53"/>
  <c r="P26" i="53"/>
  <c r="O26" i="53"/>
  <c r="N26" i="53"/>
  <c r="AZ25" i="53"/>
  <c r="BA25" i="53" s="1"/>
  <c r="AW25" i="53"/>
  <c r="AX25" i="53" s="1"/>
  <c r="AU25" i="53"/>
  <c r="AT25" i="53"/>
  <c r="AS25" i="53"/>
  <c r="AR25" i="53"/>
  <c r="AP25" i="53"/>
  <c r="AO25" i="53"/>
  <c r="AL25" i="53"/>
  <c r="AM25" i="53" s="1"/>
  <c r="AN25" i="53" s="1"/>
  <c r="AB25" i="53"/>
  <c r="S25" i="53"/>
  <c r="R25" i="53"/>
  <c r="Q25" i="53"/>
  <c r="P25" i="53"/>
  <c r="O25" i="53"/>
  <c r="N25" i="53"/>
  <c r="AZ24" i="53"/>
  <c r="BA24" i="53" s="1"/>
  <c r="AU24" i="53"/>
  <c r="AT24" i="53"/>
  <c r="AS24" i="53"/>
  <c r="AR24" i="53"/>
  <c r="AP24" i="53"/>
  <c r="AO24" i="53"/>
  <c r="AL24" i="53"/>
  <c r="AM24" i="53" s="1"/>
  <c r="AN24" i="53" s="1"/>
  <c r="AJ24" i="53"/>
  <c r="AI24" i="53"/>
  <c r="AH24" i="53"/>
  <c r="Z24" i="53"/>
  <c r="X24" i="53"/>
  <c r="R24" i="53"/>
  <c r="Q24" i="53"/>
  <c r="P24" i="53"/>
  <c r="O24" i="53"/>
  <c r="N24" i="53"/>
  <c r="AZ23" i="53"/>
  <c r="BA23" i="53" s="1"/>
  <c r="AU23" i="53"/>
  <c r="AT23" i="53"/>
  <c r="AS23" i="53"/>
  <c r="AR23" i="53"/>
  <c r="AP23" i="53"/>
  <c r="AO23" i="53"/>
  <c r="AL23" i="53"/>
  <c r="AM23" i="53" s="1"/>
  <c r="AN23" i="53" s="1"/>
  <c r="AJ23" i="53"/>
  <c r="AI23" i="53"/>
  <c r="AG23" i="53"/>
  <c r="AF23" i="53"/>
  <c r="AE23" i="53"/>
  <c r="AD23" i="53"/>
  <c r="Z23" i="53"/>
  <c r="X23" i="53"/>
  <c r="W23" i="53"/>
  <c r="V23" i="53"/>
  <c r="U23" i="53"/>
  <c r="T23" i="53"/>
  <c r="S23" i="53"/>
  <c r="R23" i="53"/>
  <c r="Q23" i="53"/>
  <c r="P23" i="53"/>
  <c r="O23" i="53"/>
  <c r="N23" i="53"/>
  <c r="AZ22" i="53"/>
  <c r="BA22" i="53" s="1"/>
  <c r="AU22" i="53"/>
  <c r="AT22" i="53"/>
  <c r="AS22" i="53"/>
  <c r="AR22" i="53"/>
  <c r="AP22" i="53"/>
  <c r="AO22" i="53"/>
  <c r="AL22" i="53"/>
  <c r="AM22" i="53" s="1"/>
  <c r="AN22" i="53" s="1"/>
  <c r="AJ22" i="53"/>
  <c r="AI22" i="53"/>
  <c r="AH22" i="53"/>
  <c r="AG22" i="53"/>
  <c r="AE22" i="53"/>
  <c r="AD22" i="53"/>
  <c r="X22" i="53"/>
  <c r="W22" i="53"/>
  <c r="V22" i="53"/>
  <c r="U22" i="53"/>
  <c r="T22" i="53"/>
  <c r="S22" i="53"/>
  <c r="R22" i="53"/>
  <c r="Q22" i="53"/>
  <c r="P22" i="53"/>
  <c r="O22" i="53"/>
  <c r="N22" i="53"/>
  <c r="AZ21" i="53"/>
  <c r="BA21" i="53" s="1"/>
  <c r="AU21" i="53"/>
  <c r="AT21" i="53"/>
  <c r="AS21" i="53"/>
  <c r="AR21" i="53"/>
  <c r="AP21" i="53"/>
  <c r="AO21" i="53"/>
  <c r="AL21" i="53"/>
  <c r="AM21" i="53" s="1"/>
  <c r="AN21" i="53" s="1"/>
  <c r="AJ21" i="53"/>
  <c r="R21" i="53"/>
  <c r="Q21" i="53"/>
  <c r="P21" i="53"/>
  <c r="O21" i="53"/>
  <c r="N21" i="53"/>
  <c r="AZ20" i="53"/>
  <c r="BA20" i="53" s="1"/>
  <c r="AU20" i="53"/>
  <c r="AT20" i="53"/>
  <c r="AS20" i="53"/>
  <c r="AR20" i="53"/>
  <c r="AP20" i="53"/>
  <c r="AO20" i="53"/>
  <c r="AL20" i="53"/>
  <c r="AM20" i="53" s="1"/>
  <c r="AN20" i="53" s="1"/>
  <c r="AJ20" i="53"/>
  <c r="AI20" i="53"/>
  <c r="AA20" i="53"/>
  <c r="Z20" i="53"/>
  <c r="S20" i="53"/>
  <c r="R20" i="53"/>
  <c r="Q20" i="53"/>
  <c r="P20" i="53"/>
  <c r="O20" i="53"/>
  <c r="N20" i="53"/>
  <c r="AZ19" i="53"/>
  <c r="BA19" i="53" s="1"/>
  <c r="AU19" i="53"/>
  <c r="AT19" i="53"/>
  <c r="AS19" i="53"/>
  <c r="AR19" i="53"/>
  <c r="AP19" i="53"/>
  <c r="AO19" i="53"/>
  <c r="AL19" i="53"/>
  <c r="AM19" i="53" s="1"/>
  <c r="AN19" i="53" s="1"/>
  <c r="AJ19" i="53"/>
  <c r="AI19" i="53"/>
  <c r="AG19" i="53"/>
  <c r="AF19" i="53"/>
  <c r="AE19" i="53"/>
  <c r="X19" i="53"/>
  <c r="W19" i="53"/>
  <c r="V19" i="53"/>
  <c r="U19" i="53"/>
  <c r="T19" i="53"/>
  <c r="S19" i="53"/>
  <c r="R19" i="53"/>
  <c r="Q19" i="53"/>
  <c r="P19" i="53"/>
  <c r="O19" i="53"/>
  <c r="N19" i="53"/>
  <c r="AZ18" i="53"/>
  <c r="BA18" i="53" s="1"/>
  <c r="AU18" i="53"/>
  <c r="AT18" i="53"/>
  <c r="AS18" i="53"/>
  <c r="AR18" i="53"/>
  <c r="AP18" i="53"/>
  <c r="AP55" i="53" s="1"/>
  <c r="Q18" i="68" s="1"/>
  <c r="AO18" i="53"/>
  <c r="AL18" i="53"/>
  <c r="AM18" i="53" s="1"/>
  <c r="AN18" i="53" s="1"/>
  <c r="AJ18" i="53"/>
  <c r="AI18" i="53"/>
  <c r="AH18" i="53"/>
  <c r="AF18" i="53"/>
  <c r="AE18" i="53"/>
  <c r="AD18" i="53"/>
  <c r="AC18" i="53"/>
  <c r="Z18" i="53"/>
  <c r="X18" i="53"/>
  <c r="W18" i="53"/>
  <c r="V18" i="53"/>
  <c r="U18" i="53"/>
  <c r="T18" i="53"/>
  <c r="S18" i="53"/>
  <c r="Q18" i="53"/>
  <c r="P18" i="53"/>
  <c r="O18" i="53"/>
  <c r="N18" i="53"/>
  <c r="R18" i="53" s="1"/>
  <c r="E8" i="53"/>
  <c r="AU25" i="65" l="1"/>
  <c r="U16" i="91"/>
  <c r="Y16" i="91" s="1"/>
  <c r="U16" i="92"/>
  <c r="Y16" i="92" s="1"/>
  <c r="U16" i="90"/>
  <c r="Y16" i="90" s="1"/>
  <c r="U16" i="89"/>
  <c r="Y16" i="89" s="1"/>
  <c r="X15" i="88"/>
  <c r="AB15" i="88" s="1"/>
  <c r="X15" i="87"/>
  <c r="AB15" i="87" s="1"/>
  <c r="X15" i="86"/>
  <c r="AB15" i="86" s="1"/>
  <c r="X15" i="85"/>
  <c r="AB15" i="85" s="1"/>
  <c r="X15" i="84"/>
  <c r="AB15" i="84" s="1"/>
  <c r="U16" i="83"/>
  <c r="Y16" i="83" s="1"/>
  <c r="X15" i="82"/>
  <c r="AB15" i="82" s="1"/>
  <c r="U16" i="81"/>
  <c r="Y16" i="81" s="1"/>
  <c r="R49" i="65"/>
  <c r="R46" i="65"/>
  <c r="R43" i="65"/>
  <c r="R29" i="65"/>
  <c r="R27" i="65"/>
  <c r="R31" i="65"/>
  <c r="R35" i="65"/>
  <c r="R39" i="65"/>
  <c r="R47" i="65"/>
  <c r="R48" i="65"/>
  <c r="R52" i="65"/>
  <c r="R37" i="65"/>
  <c r="AT38" i="65"/>
  <c r="Y48" i="65"/>
  <c r="R38" i="65"/>
  <c r="Y37" i="65"/>
  <c r="R44" i="65"/>
  <c r="R36" i="65"/>
  <c r="R51" i="65"/>
  <c r="Z22" i="53"/>
  <c r="AU24" i="65"/>
  <c r="Y35" i="65"/>
  <c r="Y39" i="65"/>
  <c r="Y43" i="65"/>
  <c r="AT44" i="65"/>
  <c r="Y45" i="65"/>
  <c r="AT46" i="65"/>
  <c r="AT32" i="65"/>
  <c r="Y33" i="65"/>
  <c r="AT40" i="65"/>
  <c r="Y41" i="65"/>
  <c r="Y47" i="65"/>
  <c r="Y51" i="65"/>
  <c r="AT52" i="65"/>
  <c r="Y53" i="65"/>
  <c r="R34" i="65"/>
  <c r="AS37" i="65"/>
  <c r="Y38" i="65"/>
  <c r="R42" i="65"/>
  <c r="AT48" i="65"/>
  <c r="Y49" i="65"/>
  <c r="R32" i="65"/>
  <c r="R40" i="65"/>
  <c r="AS45" i="65"/>
  <c r="Y46" i="65"/>
  <c r="R50" i="65"/>
  <c r="AT36" i="65"/>
  <c r="AS46" i="65"/>
  <c r="Y30" i="65"/>
  <c r="AS53" i="65"/>
  <c r="R28" i="65"/>
  <c r="AS33" i="65"/>
  <c r="Y34" i="65"/>
  <c r="Y36" i="65"/>
  <c r="AS41" i="65"/>
  <c r="Y42" i="65"/>
  <c r="Y44" i="65"/>
  <c r="R45" i="65"/>
  <c r="Y32" i="65"/>
  <c r="R33" i="65"/>
  <c r="AS38" i="65"/>
  <c r="Y40" i="65"/>
  <c r="R41" i="65"/>
  <c r="AS49" i="65"/>
  <c r="Y50" i="65"/>
  <c r="Y52" i="65"/>
  <c r="R53" i="65"/>
  <c r="AX54" i="62"/>
  <c r="AV54" i="62" s="1"/>
  <c r="AT52" i="62"/>
  <c r="AS37" i="62"/>
  <c r="AS41" i="62"/>
  <c r="AS33" i="62"/>
  <c r="R37" i="62"/>
  <c r="AT37" i="62"/>
  <c r="AS50" i="62"/>
  <c r="AO55" i="62"/>
  <c r="O24" i="68" s="1"/>
  <c r="R52" i="62"/>
  <c r="AT44" i="62"/>
  <c r="AT36" i="62"/>
  <c r="AS42" i="62"/>
  <c r="AT32" i="62"/>
  <c r="R42" i="62"/>
  <c r="R49" i="62"/>
  <c r="AP55" i="62"/>
  <c r="Q24" i="68" s="1"/>
  <c r="AT40" i="62"/>
  <c r="AS53" i="62"/>
  <c r="R23" i="62"/>
  <c r="AS34" i="62"/>
  <c r="R46" i="62"/>
  <c r="R48" i="62"/>
  <c r="AS49" i="62"/>
  <c r="R20" i="62"/>
  <c r="AS26" i="62"/>
  <c r="R32" i="62"/>
  <c r="R34" i="62"/>
  <c r="R38" i="62"/>
  <c r="R44" i="62"/>
  <c r="R51" i="59"/>
  <c r="R45" i="59"/>
  <c r="R31" i="59"/>
  <c r="R37" i="59"/>
  <c r="R38" i="59"/>
  <c r="R46" i="59"/>
  <c r="R29" i="59"/>
  <c r="AT35" i="59"/>
  <c r="AS40" i="59"/>
  <c r="AT47" i="59"/>
  <c r="AT51" i="59"/>
  <c r="R20" i="59"/>
  <c r="AS35" i="59"/>
  <c r="AS51" i="59"/>
  <c r="AO55" i="59"/>
  <c r="O22" i="68" s="1"/>
  <c r="AT19" i="59"/>
  <c r="AP55" i="59"/>
  <c r="Q22" i="68" s="1"/>
  <c r="AS32" i="59"/>
  <c r="R47" i="59"/>
  <c r="AS36" i="59"/>
  <c r="R42" i="59"/>
  <c r="R21" i="59"/>
  <c r="R28" i="59"/>
  <c r="R32" i="59"/>
  <c r="R34" i="59"/>
  <c r="R36" i="59"/>
  <c r="AT39" i="59"/>
  <c r="AS43" i="59"/>
  <c r="AT46" i="59"/>
  <c r="AS48" i="59"/>
  <c r="AS52" i="59"/>
  <c r="AT31" i="59"/>
  <c r="AS44" i="59"/>
  <c r="AS22" i="59"/>
  <c r="R39" i="59"/>
  <c r="R43" i="59"/>
  <c r="AT43" i="59"/>
  <c r="R48" i="59"/>
  <c r="R50" i="59"/>
  <c r="R52" i="59"/>
  <c r="AO55" i="56"/>
  <c r="O20" i="68" s="1"/>
  <c r="AP55" i="56"/>
  <c r="Q20" i="68" s="1"/>
  <c r="Y41" i="56"/>
  <c r="AK41" i="56" s="1"/>
  <c r="AT57" i="53"/>
  <c r="AU59" i="53"/>
  <c r="AO55" i="53"/>
  <c r="O18" i="68" s="1"/>
  <c r="AA24" i="53"/>
  <c r="AC22" i="53"/>
  <c r="AC23" i="53"/>
  <c r="AT18" i="65"/>
  <c r="AU18" i="65"/>
  <c r="AU19" i="65"/>
  <c r="AU20" i="65"/>
  <c r="AU21" i="65"/>
  <c r="R20" i="65"/>
  <c r="AL20" i="65" s="1"/>
  <c r="AM20" i="65" s="1"/>
  <c r="AN20" i="65" s="1"/>
  <c r="AU23" i="65"/>
  <c r="AF22" i="53"/>
  <c r="AH23" i="53"/>
  <c r="R19" i="65"/>
  <c r="AL19" i="65" s="1"/>
  <c r="AM19" i="65" s="1"/>
  <c r="AN19" i="65" s="1"/>
  <c r="AS29" i="65"/>
  <c r="AO55" i="65"/>
  <c r="O26" i="19" s="1"/>
  <c r="R23" i="65"/>
  <c r="AL23" i="65" s="1"/>
  <c r="AM23" i="65" s="1"/>
  <c r="AN23" i="65" s="1"/>
  <c r="AT28" i="65"/>
  <c r="Y20" i="65"/>
  <c r="AK20" i="65" s="1"/>
  <c r="Y18" i="65"/>
  <c r="AK18" i="65" s="1"/>
  <c r="R26" i="65"/>
  <c r="AL26" i="65" s="1"/>
  <c r="AM26" i="65" s="1"/>
  <c r="AN26" i="65" s="1"/>
  <c r="AT22" i="65"/>
  <c r="AS30" i="65"/>
  <c r="W54" i="65"/>
  <c r="W55" i="65" s="1"/>
  <c r="H63" i="65" s="1"/>
  <c r="Y29" i="65"/>
  <c r="R30" i="65"/>
  <c r="AT30" i="65"/>
  <c r="AP55" i="65"/>
  <c r="Q26" i="19" s="1"/>
  <c r="X54" i="65"/>
  <c r="X55" i="65" s="1"/>
  <c r="I63" i="65" s="1"/>
  <c r="Y31" i="65"/>
  <c r="B54" i="56"/>
  <c r="G70" i="56" s="1"/>
  <c r="G74" i="56" s="1"/>
  <c r="B54" i="53"/>
  <c r="AQ56" i="53" s="1"/>
  <c r="AQ54" i="53" s="1"/>
  <c r="M63" i="53" s="1"/>
  <c r="E72" i="65"/>
  <c r="F72" i="65"/>
  <c r="D70" i="65"/>
  <c r="D74" i="65" s="1"/>
  <c r="G72" i="65"/>
  <c r="E70" i="65"/>
  <c r="E74" i="65" s="1"/>
  <c r="H72" i="65"/>
  <c r="F70" i="65"/>
  <c r="F74" i="65" s="1"/>
  <c r="G70" i="65"/>
  <c r="G74" i="65" s="1"/>
  <c r="H70" i="65"/>
  <c r="H74" i="65" s="1"/>
  <c r="AQ56" i="65"/>
  <c r="AQ54" i="65" s="1"/>
  <c r="D26" i="19"/>
  <c r="D26" i="68"/>
  <c r="D72" i="65"/>
  <c r="B54" i="62"/>
  <c r="F70" i="62" s="1"/>
  <c r="F74" i="62" s="1"/>
  <c r="B54" i="59"/>
  <c r="AQ56" i="59" s="1"/>
  <c r="Y27" i="65"/>
  <c r="Y25" i="65"/>
  <c r="AK25" i="65" s="1"/>
  <c r="V54" i="65"/>
  <c r="V55" i="65" s="1"/>
  <c r="G63" i="65" s="1"/>
  <c r="Y26" i="65"/>
  <c r="AK26" i="65" s="1"/>
  <c r="AS25" i="65"/>
  <c r="R24" i="65"/>
  <c r="AL24" i="65" s="1"/>
  <c r="AM24" i="65" s="1"/>
  <c r="AN24" i="65" s="1"/>
  <c r="Y24" i="65"/>
  <c r="AK24" i="65" s="1"/>
  <c r="AB24" i="65" s="1"/>
  <c r="Y23" i="65"/>
  <c r="AK23" i="65" s="1"/>
  <c r="Z23" i="65" s="1"/>
  <c r="AI54" i="65"/>
  <c r="AI55" i="65" s="1"/>
  <c r="AS22" i="65"/>
  <c r="R22" i="65"/>
  <c r="AL22" i="65" s="1"/>
  <c r="AM22" i="65" s="1"/>
  <c r="AN22" i="65" s="1"/>
  <c r="AS21" i="65"/>
  <c r="AS20" i="65"/>
  <c r="AT20" i="65"/>
  <c r="T54" i="65"/>
  <c r="T55" i="65" s="1"/>
  <c r="E63" i="65" s="1"/>
  <c r="Y19" i="65"/>
  <c r="AK19" i="65" s="1"/>
  <c r="Y28" i="65"/>
  <c r="AK28" i="65" s="1"/>
  <c r="AB28" i="65" s="1"/>
  <c r="Y22" i="65"/>
  <c r="AK22" i="65" s="1"/>
  <c r="AF22" i="65" s="1"/>
  <c r="Y21" i="65"/>
  <c r="AK21" i="65" s="1"/>
  <c r="AD54" i="65"/>
  <c r="S54" i="65"/>
  <c r="S55" i="65" s="1"/>
  <c r="H54" i="65" s="1"/>
  <c r="F26" i="19" s="1"/>
  <c r="Y18" i="62"/>
  <c r="AK18" i="62" s="1"/>
  <c r="Y42" i="62"/>
  <c r="Y46" i="62"/>
  <c r="Y48" i="62"/>
  <c r="AK48" i="62" s="1"/>
  <c r="Y34" i="62"/>
  <c r="Y38" i="62"/>
  <c r="Y40" i="62"/>
  <c r="AK40" i="62" s="1"/>
  <c r="Y32" i="62"/>
  <c r="Y43" i="59"/>
  <c r="Y45" i="59"/>
  <c r="Y25" i="59"/>
  <c r="Y51" i="59"/>
  <c r="Y53" i="59"/>
  <c r="Y33" i="56"/>
  <c r="AK33" i="56" s="1"/>
  <c r="AC33" i="56" s="1"/>
  <c r="Y49" i="56"/>
  <c r="AK49" i="56" s="1"/>
  <c r="Y34" i="53"/>
  <c r="AS22" i="62"/>
  <c r="AS24" i="62"/>
  <c r="R26" i="62"/>
  <c r="R28" i="62"/>
  <c r="R29" i="62"/>
  <c r="AT29" i="62"/>
  <c r="AT21" i="62"/>
  <c r="R25" i="62"/>
  <c r="AS25" i="62"/>
  <c r="AS21" i="62"/>
  <c r="AT28" i="62"/>
  <c r="Y22" i="62"/>
  <c r="AT22" i="62"/>
  <c r="AX54" i="65"/>
  <c r="AV54" i="65" s="1"/>
  <c r="AK27" i="65"/>
  <c r="BA54" i="65"/>
  <c r="AY54" i="65" s="1"/>
  <c r="AO63" i="65" s="1"/>
  <c r="R18" i="65"/>
  <c r="AU22" i="65"/>
  <c r="AT25" i="65"/>
  <c r="AL28" i="65"/>
  <c r="AM28" i="65" s="1"/>
  <c r="AN28" i="65" s="1"/>
  <c r="AU28" i="65"/>
  <c r="AT33" i="65"/>
  <c r="AL36" i="65"/>
  <c r="AM36" i="65" s="1"/>
  <c r="AN36" i="65" s="1"/>
  <c r="AU36" i="65"/>
  <c r="AT41" i="65"/>
  <c r="AL44" i="65"/>
  <c r="AM44" i="65" s="1"/>
  <c r="AN44" i="65" s="1"/>
  <c r="AU44" i="65"/>
  <c r="AT49" i="65"/>
  <c r="AL52" i="65"/>
  <c r="AM52" i="65" s="1"/>
  <c r="AN52" i="65" s="1"/>
  <c r="AU52" i="65"/>
  <c r="R21" i="65"/>
  <c r="AL21" i="65" s="1"/>
  <c r="AM21" i="65" s="1"/>
  <c r="AN21" i="65" s="1"/>
  <c r="AS23" i="65"/>
  <c r="AS27" i="65"/>
  <c r="AL33" i="65"/>
  <c r="AM33" i="65" s="1"/>
  <c r="AN33" i="65" s="1"/>
  <c r="AS35" i="65"/>
  <c r="AL41" i="65"/>
  <c r="AM41" i="65" s="1"/>
  <c r="AN41" i="65" s="1"/>
  <c r="AS43" i="65"/>
  <c r="AL49" i="65"/>
  <c r="AM49" i="65" s="1"/>
  <c r="AN49" i="65" s="1"/>
  <c r="AS51" i="65"/>
  <c r="AS18" i="65"/>
  <c r="AT23" i="65"/>
  <c r="AT27" i="65"/>
  <c r="AL30" i="65"/>
  <c r="AM30" i="65" s="1"/>
  <c r="AN30" i="65" s="1"/>
  <c r="AS32" i="65"/>
  <c r="AT35" i="65"/>
  <c r="AL38" i="65"/>
  <c r="AM38" i="65" s="1"/>
  <c r="AN38" i="65" s="1"/>
  <c r="AS40" i="65"/>
  <c r="AT43" i="65"/>
  <c r="AL46" i="65"/>
  <c r="AM46" i="65" s="1"/>
  <c r="AN46" i="65" s="1"/>
  <c r="AS48" i="65"/>
  <c r="AT51" i="65"/>
  <c r="AL27" i="65"/>
  <c r="AM27" i="65" s="1"/>
  <c r="AN27" i="65" s="1"/>
  <c r="AL35" i="65"/>
  <c r="AM35" i="65" s="1"/>
  <c r="AN35" i="65" s="1"/>
  <c r="AL43" i="65"/>
  <c r="AM43" i="65" s="1"/>
  <c r="AN43" i="65" s="1"/>
  <c r="AL51" i="65"/>
  <c r="AM51" i="65" s="1"/>
  <c r="AN51" i="65" s="1"/>
  <c r="U54" i="65"/>
  <c r="U55" i="65" s="1"/>
  <c r="F63" i="65" s="1"/>
  <c r="AT21" i="65"/>
  <c r="AS24" i="65"/>
  <c r="AS26" i="65"/>
  <c r="AT29" i="65"/>
  <c r="AL32" i="65"/>
  <c r="AM32" i="65" s="1"/>
  <c r="AN32" i="65" s="1"/>
  <c r="AS34" i="65"/>
  <c r="AT37" i="65"/>
  <c r="AL40" i="65"/>
  <c r="AM40" i="65" s="1"/>
  <c r="AN40" i="65" s="1"/>
  <c r="AS42" i="65"/>
  <c r="AT45" i="65"/>
  <c r="AL48" i="65"/>
  <c r="AM48" i="65" s="1"/>
  <c r="AN48" i="65" s="1"/>
  <c r="AS50" i="65"/>
  <c r="AT53" i="65"/>
  <c r="AS19" i="65"/>
  <c r="AT24" i="65"/>
  <c r="R25" i="65"/>
  <c r="AL25" i="65" s="1"/>
  <c r="AM25" i="65" s="1"/>
  <c r="AN25" i="65" s="1"/>
  <c r="AT26" i="65"/>
  <c r="AL29" i="65"/>
  <c r="AM29" i="65" s="1"/>
  <c r="AN29" i="65" s="1"/>
  <c r="AS31" i="65"/>
  <c r="AT34" i="65"/>
  <c r="AL37" i="65"/>
  <c r="AM37" i="65" s="1"/>
  <c r="AN37" i="65" s="1"/>
  <c r="AS39" i="65"/>
  <c r="AT42" i="65"/>
  <c r="AL45" i="65"/>
  <c r="AM45" i="65" s="1"/>
  <c r="AN45" i="65" s="1"/>
  <c r="AS47" i="65"/>
  <c r="AT50" i="65"/>
  <c r="AL53" i="65"/>
  <c r="AM53" i="65" s="1"/>
  <c r="AN53" i="65" s="1"/>
  <c r="AT19" i="65"/>
  <c r="AT31" i="65"/>
  <c r="AL34" i="65"/>
  <c r="AM34" i="65" s="1"/>
  <c r="AN34" i="65" s="1"/>
  <c r="AT39" i="65"/>
  <c r="AL42" i="65"/>
  <c r="AM42" i="65" s="1"/>
  <c r="AN42" i="65" s="1"/>
  <c r="AT47" i="65"/>
  <c r="AL50" i="65"/>
  <c r="AM50" i="65" s="1"/>
  <c r="AN50" i="65" s="1"/>
  <c r="AL31" i="65"/>
  <c r="AM31" i="65" s="1"/>
  <c r="AN31" i="65" s="1"/>
  <c r="AL39" i="65"/>
  <c r="AM39" i="65" s="1"/>
  <c r="AN39" i="65" s="1"/>
  <c r="AL47" i="65"/>
  <c r="AM47" i="65" s="1"/>
  <c r="AN47" i="65" s="1"/>
  <c r="AK38" i="62"/>
  <c r="AK42" i="62"/>
  <c r="AK46" i="62"/>
  <c r="G68" i="62"/>
  <c r="V21" i="62"/>
  <c r="AF21" i="62"/>
  <c r="X25" i="62"/>
  <c r="AH25" i="62"/>
  <c r="T29" i="62"/>
  <c r="AD29" i="62"/>
  <c r="X33" i="62"/>
  <c r="AG33" i="62"/>
  <c r="Y36" i="62"/>
  <c r="AK36" i="62" s="1"/>
  <c r="Z37" i="62"/>
  <c r="AH37" i="62"/>
  <c r="X41" i="62"/>
  <c r="AG41" i="62"/>
  <c r="Y44" i="62"/>
  <c r="AK44" i="62" s="1"/>
  <c r="Z45" i="62"/>
  <c r="AH45" i="62"/>
  <c r="AA49" i="62"/>
  <c r="AI49" i="62"/>
  <c r="S53" i="62"/>
  <c r="AB53" i="62"/>
  <c r="AJ53" i="62"/>
  <c r="H68" i="62"/>
  <c r="AI19" i="62"/>
  <c r="W21" i="62"/>
  <c r="AG21" i="62"/>
  <c r="AJ23" i="62"/>
  <c r="Z25" i="62"/>
  <c r="AI25" i="62"/>
  <c r="AJ27" i="62"/>
  <c r="U29" i="62"/>
  <c r="AE29" i="62"/>
  <c r="AK30" i="62"/>
  <c r="AB30" i="62" s="1"/>
  <c r="X31" i="62"/>
  <c r="AH31" i="62"/>
  <c r="Z33" i="62"/>
  <c r="AH33" i="62"/>
  <c r="Z35" i="62"/>
  <c r="AH35" i="62"/>
  <c r="AA37" i="62"/>
  <c r="AI37" i="62"/>
  <c r="AA39" i="62"/>
  <c r="AI39" i="62"/>
  <c r="Z41" i="62"/>
  <c r="AH41" i="62"/>
  <c r="Z43" i="62"/>
  <c r="AH43" i="62"/>
  <c r="AA45" i="62"/>
  <c r="AI45" i="62"/>
  <c r="AA47" i="62"/>
  <c r="AI47" i="62"/>
  <c r="S49" i="62"/>
  <c r="AB49" i="62"/>
  <c r="AJ49" i="62"/>
  <c r="S51" i="62"/>
  <c r="AB51" i="62"/>
  <c r="AJ51" i="62"/>
  <c r="T53" i="62"/>
  <c r="AC53" i="62"/>
  <c r="D69" i="62"/>
  <c r="AK34" i="62"/>
  <c r="X21" i="62"/>
  <c r="AJ25" i="62"/>
  <c r="AF29" i="62"/>
  <c r="AB37" i="62"/>
  <c r="AA41" i="62"/>
  <c r="AB45" i="62"/>
  <c r="AJ45" i="62"/>
  <c r="AI21" i="62"/>
  <c r="S25" i="62"/>
  <c r="W29" i="62"/>
  <c r="AG29" i="62"/>
  <c r="S33" i="62"/>
  <c r="AB33" i="62"/>
  <c r="AJ33" i="62"/>
  <c r="AK35" i="62"/>
  <c r="T37" i="62"/>
  <c r="AC37" i="62"/>
  <c r="AJ41" i="62"/>
  <c r="T45" i="62"/>
  <c r="AC45" i="62"/>
  <c r="U49" i="62"/>
  <c r="AD49" i="62"/>
  <c r="V53" i="62"/>
  <c r="AE53" i="62"/>
  <c r="F69" i="62"/>
  <c r="Y24" i="62"/>
  <c r="AK24" i="62" s="1"/>
  <c r="AD24" i="62" s="1"/>
  <c r="AJ37" i="62"/>
  <c r="AI41" i="62"/>
  <c r="T49" i="62"/>
  <c r="T19" i="62"/>
  <c r="AD19" i="62"/>
  <c r="Y20" i="62"/>
  <c r="AK20" i="62" s="1"/>
  <c r="Z20" i="62" s="1"/>
  <c r="AJ21" i="62"/>
  <c r="U23" i="62"/>
  <c r="AE23" i="62"/>
  <c r="T25" i="62"/>
  <c r="AD25" i="62"/>
  <c r="U27" i="62"/>
  <c r="AE27" i="62"/>
  <c r="X29" i="62"/>
  <c r="AH29" i="62"/>
  <c r="S31" i="62"/>
  <c r="AC31" i="62"/>
  <c r="T33" i="62"/>
  <c r="AC33" i="62"/>
  <c r="T35" i="62"/>
  <c r="AC35" i="62"/>
  <c r="U37" i="62"/>
  <c r="AD37" i="62"/>
  <c r="U39" i="62"/>
  <c r="AD39" i="62"/>
  <c r="T41" i="62"/>
  <c r="AC41" i="62"/>
  <c r="T43" i="62"/>
  <c r="AC43" i="62"/>
  <c r="U45" i="62"/>
  <c r="AD45" i="62"/>
  <c r="U47" i="62"/>
  <c r="AD47" i="62"/>
  <c r="V49" i="62"/>
  <c r="AE49" i="62"/>
  <c r="V51" i="62"/>
  <c r="AE51" i="62"/>
  <c r="W53" i="62"/>
  <c r="AF53" i="62"/>
  <c r="D68" i="62"/>
  <c r="G69" i="62"/>
  <c r="AH21" i="62"/>
  <c r="Y30" i="62"/>
  <c r="AI33" i="62"/>
  <c r="S45" i="62"/>
  <c r="AC49" i="62"/>
  <c r="U53" i="62"/>
  <c r="AD53" i="62"/>
  <c r="AB41" i="62"/>
  <c r="U19" i="62"/>
  <c r="AE19" i="62"/>
  <c r="S21" i="62"/>
  <c r="AC21" i="62"/>
  <c r="V23" i="62"/>
  <c r="AF23" i="62"/>
  <c r="U25" i="62"/>
  <c r="AE25" i="62"/>
  <c r="V27" i="62"/>
  <c r="AF27" i="62"/>
  <c r="Z29" i="62"/>
  <c r="AI29" i="62"/>
  <c r="T31" i="62"/>
  <c r="AD31" i="62"/>
  <c r="U33" i="62"/>
  <c r="AD33" i="62"/>
  <c r="U35" i="62"/>
  <c r="AD35" i="62"/>
  <c r="V37" i="62"/>
  <c r="AE37" i="62"/>
  <c r="V39" i="62"/>
  <c r="AE39" i="62"/>
  <c r="U41" i="62"/>
  <c r="AD41" i="62"/>
  <c r="U43" i="62"/>
  <c r="AD43" i="62"/>
  <c r="V45" i="62"/>
  <c r="AE45" i="62"/>
  <c r="V47" i="62"/>
  <c r="AE47" i="62"/>
  <c r="W49" i="62"/>
  <c r="AF49" i="62"/>
  <c r="Y50" i="62"/>
  <c r="AK50" i="62" s="1"/>
  <c r="W51" i="62"/>
  <c r="AF51" i="62"/>
  <c r="X53" i="62"/>
  <c r="AG53" i="62"/>
  <c r="E68" i="62"/>
  <c r="H69" i="62"/>
  <c r="AK22" i="62"/>
  <c r="V29" i="62"/>
  <c r="AA33" i="62"/>
  <c r="S37" i="62"/>
  <c r="E69" i="62"/>
  <c r="S41" i="62"/>
  <c r="V19" i="62"/>
  <c r="AF19" i="62"/>
  <c r="T21" i="62"/>
  <c r="W23" i="62"/>
  <c r="V25" i="62"/>
  <c r="Y26" i="62"/>
  <c r="W27" i="62"/>
  <c r="Y28" i="62"/>
  <c r="AK28" i="62" s="1"/>
  <c r="AA28" i="62" s="1"/>
  <c r="AB29" i="62"/>
  <c r="U31" i="62"/>
  <c r="V33" i="62"/>
  <c r="V35" i="62"/>
  <c r="W37" i="62"/>
  <c r="W39" i="62"/>
  <c r="V41" i="62"/>
  <c r="V43" i="62"/>
  <c r="W45" i="62"/>
  <c r="W47" i="62"/>
  <c r="X49" i="62"/>
  <c r="X51" i="62"/>
  <c r="Y52" i="62"/>
  <c r="AK52" i="62" s="1"/>
  <c r="Z53" i="62"/>
  <c r="AL63" i="62"/>
  <c r="AK63" i="62"/>
  <c r="AJ63" i="62"/>
  <c r="BA54" i="62"/>
  <c r="AY54" i="62" s="1"/>
  <c r="AO63" i="62" s="1"/>
  <c r="AK26" i="62"/>
  <c r="AL19" i="62"/>
  <c r="AM19" i="62" s="1"/>
  <c r="AN19" i="62" s="1"/>
  <c r="AL39" i="62"/>
  <c r="AM39" i="62" s="1"/>
  <c r="AN39" i="62" s="1"/>
  <c r="AL47" i="62"/>
  <c r="AM47" i="62" s="1"/>
  <c r="AN47" i="62" s="1"/>
  <c r="R18" i="62"/>
  <c r="AS20" i="62"/>
  <c r="AL22" i="62"/>
  <c r="AM22" i="62" s="1"/>
  <c r="AN22" i="62" s="1"/>
  <c r="AT25" i="62"/>
  <c r="AL28" i="62"/>
  <c r="AM28" i="62" s="1"/>
  <c r="AN28" i="62" s="1"/>
  <c r="AU28" i="62"/>
  <c r="AS30" i="62"/>
  <c r="AT33" i="62"/>
  <c r="AL36" i="62"/>
  <c r="AM36" i="62" s="1"/>
  <c r="AN36" i="62" s="1"/>
  <c r="AU36" i="62"/>
  <c r="AS38" i="62"/>
  <c r="AT41" i="62"/>
  <c r="AL44" i="62"/>
  <c r="AM44" i="62" s="1"/>
  <c r="AN44" i="62" s="1"/>
  <c r="AU44" i="62"/>
  <c r="AS46" i="62"/>
  <c r="AT49" i="62"/>
  <c r="AL52" i="62"/>
  <c r="AM52" i="62" s="1"/>
  <c r="AN52" i="62" s="1"/>
  <c r="AU52" i="62"/>
  <c r="AU19" i="62"/>
  <c r="AU47" i="62"/>
  <c r="AT20" i="62"/>
  <c r="R21" i="62"/>
  <c r="AL21" i="62" s="1"/>
  <c r="AM21" i="62" s="1"/>
  <c r="AN21" i="62" s="1"/>
  <c r="AS23" i="62"/>
  <c r="AL25" i="62"/>
  <c r="AM25" i="62" s="1"/>
  <c r="AN25" i="62" s="1"/>
  <c r="AS27" i="62"/>
  <c r="AT30" i="62"/>
  <c r="AL33" i="62"/>
  <c r="AM33" i="62" s="1"/>
  <c r="AN33" i="62" s="1"/>
  <c r="AS35" i="62"/>
  <c r="AT38" i="62"/>
  <c r="AL41" i="62"/>
  <c r="AM41" i="62" s="1"/>
  <c r="AN41" i="62" s="1"/>
  <c r="AS43" i="62"/>
  <c r="AT46" i="62"/>
  <c r="AL49" i="62"/>
  <c r="AM49" i="62" s="1"/>
  <c r="AN49" i="62" s="1"/>
  <c r="AS51" i="62"/>
  <c r="AL31" i="62"/>
  <c r="AM31" i="62" s="1"/>
  <c r="AN31" i="62" s="1"/>
  <c r="AU39" i="62"/>
  <c r="AS18" i="62"/>
  <c r="AL20" i="62"/>
  <c r="AM20" i="62" s="1"/>
  <c r="AN20" i="62" s="1"/>
  <c r="AT23" i="62"/>
  <c r="AT27" i="62"/>
  <c r="AL30" i="62"/>
  <c r="AM30" i="62" s="1"/>
  <c r="AN30" i="62" s="1"/>
  <c r="AS32" i="62"/>
  <c r="AT35" i="62"/>
  <c r="AL38" i="62"/>
  <c r="AM38" i="62" s="1"/>
  <c r="AN38" i="62" s="1"/>
  <c r="AS40" i="62"/>
  <c r="AT43" i="62"/>
  <c r="AL46" i="62"/>
  <c r="AM46" i="62" s="1"/>
  <c r="AN46" i="62" s="1"/>
  <c r="AS48" i="62"/>
  <c r="AT51" i="62"/>
  <c r="AU31" i="62"/>
  <c r="AT18" i="62"/>
  <c r="AL23" i="62"/>
  <c r="AM23" i="62" s="1"/>
  <c r="AN23" i="62" s="1"/>
  <c r="AL27" i="62"/>
  <c r="AM27" i="62" s="1"/>
  <c r="AN27" i="62" s="1"/>
  <c r="AL35" i="62"/>
  <c r="AM35" i="62" s="1"/>
  <c r="AN35" i="62" s="1"/>
  <c r="AL43" i="62"/>
  <c r="AM43" i="62" s="1"/>
  <c r="AN43" i="62" s="1"/>
  <c r="AT48" i="62"/>
  <c r="AL51" i="62"/>
  <c r="AM51" i="62" s="1"/>
  <c r="AN51" i="62" s="1"/>
  <c r="AL32" i="62"/>
  <c r="AM32" i="62" s="1"/>
  <c r="AN32" i="62" s="1"/>
  <c r="AL40" i="62"/>
  <c r="AM40" i="62" s="1"/>
  <c r="AN40" i="62" s="1"/>
  <c r="AL48" i="62"/>
  <c r="AM48" i="62" s="1"/>
  <c r="AN48" i="62" s="1"/>
  <c r="AT53" i="62"/>
  <c r="AL18" i="62"/>
  <c r="AM18" i="62" s="1"/>
  <c r="AN18" i="62" s="1"/>
  <c r="AS19" i="62"/>
  <c r="AT24" i="62"/>
  <c r="AT26" i="62"/>
  <c r="AL29" i="62"/>
  <c r="AM29" i="62" s="1"/>
  <c r="AN29" i="62" s="1"/>
  <c r="AS31" i="62"/>
  <c r="AT34" i="62"/>
  <c r="AL37" i="62"/>
  <c r="AM37" i="62" s="1"/>
  <c r="AN37" i="62" s="1"/>
  <c r="AS39" i="62"/>
  <c r="AT42" i="62"/>
  <c r="AL45" i="62"/>
  <c r="AM45" i="62" s="1"/>
  <c r="AN45" i="62" s="1"/>
  <c r="AS47" i="62"/>
  <c r="AT50" i="62"/>
  <c r="AL53" i="62"/>
  <c r="AM53" i="62" s="1"/>
  <c r="AN53" i="62" s="1"/>
  <c r="AL24" i="62"/>
  <c r="AM24" i="62" s="1"/>
  <c r="AN24" i="62" s="1"/>
  <c r="AL26" i="62"/>
  <c r="AM26" i="62" s="1"/>
  <c r="AN26" i="62" s="1"/>
  <c r="AL34" i="62"/>
  <c r="AM34" i="62" s="1"/>
  <c r="AN34" i="62" s="1"/>
  <c r="AL42" i="62"/>
  <c r="AM42" i="62" s="1"/>
  <c r="AN42" i="62" s="1"/>
  <c r="AL50" i="62"/>
  <c r="AM50" i="62" s="1"/>
  <c r="AN50" i="62" s="1"/>
  <c r="Y25" i="56"/>
  <c r="AK25" i="56" s="1"/>
  <c r="AS57" i="56"/>
  <c r="AT57" i="56"/>
  <c r="AU59" i="56"/>
  <c r="Y19" i="56"/>
  <c r="AK19" i="56" s="1"/>
  <c r="AA19" i="56" s="1"/>
  <c r="Y30" i="56"/>
  <c r="AK30" i="56" s="1"/>
  <c r="AS28" i="59"/>
  <c r="AS18" i="59"/>
  <c r="R24" i="59"/>
  <c r="AS23" i="59"/>
  <c r="Y24" i="59"/>
  <c r="AK24" i="59" s="1"/>
  <c r="R19" i="59"/>
  <c r="AT20" i="59"/>
  <c r="R23" i="59"/>
  <c r="AK25" i="59"/>
  <c r="AS27" i="59"/>
  <c r="Y28" i="59"/>
  <c r="AK28" i="59" s="1"/>
  <c r="AB28" i="59" s="1"/>
  <c r="AT30" i="59"/>
  <c r="R26" i="59"/>
  <c r="R25" i="59"/>
  <c r="R27" i="59"/>
  <c r="AT27" i="59"/>
  <c r="AK53" i="59"/>
  <c r="W18" i="59"/>
  <c r="Z22" i="59"/>
  <c r="AI22" i="59"/>
  <c r="U26" i="59"/>
  <c r="T30" i="59"/>
  <c r="AC30" i="59"/>
  <c r="AG34" i="59"/>
  <c r="W38" i="59"/>
  <c r="AF38" i="59"/>
  <c r="S42" i="59"/>
  <c r="AA42" i="59"/>
  <c r="AI42" i="59"/>
  <c r="AA46" i="59"/>
  <c r="AI46" i="59"/>
  <c r="Y47" i="59"/>
  <c r="AK47" i="59" s="1"/>
  <c r="Z50" i="59"/>
  <c r="AH50" i="59"/>
  <c r="F68" i="59"/>
  <c r="X18" i="59"/>
  <c r="AH18" i="59"/>
  <c r="AJ22" i="59"/>
  <c r="V26" i="59"/>
  <c r="AE26" i="59"/>
  <c r="AK27" i="59"/>
  <c r="AB27" i="59" s="1"/>
  <c r="U30" i="59"/>
  <c r="AD30" i="59"/>
  <c r="Z34" i="59"/>
  <c r="AH34" i="59"/>
  <c r="X38" i="59"/>
  <c r="AG38" i="59"/>
  <c r="T42" i="59"/>
  <c r="AB42" i="59"/>
  <c r="AJ42" i="59"/>
  <c r="Y44" i="59"/>
  <c r="AK44" i="59" s="1"/>
  <c r="S46" i="59"/>
  <c r="AB46" i="59"/>
  <c r="AJ46" i="59"/>
  <c r="S50" i="59"/>
  <c r="AA50" i="59"/>
  <c r="AI50" i="59"/>
  <c r="Y52" i="59"/>
  <c r="AK52" i="59" s="1"/>
  <c r="G68" i="59"/>
  <c r="AI18" i="59"/>
  <c r="Y21" i="59"/>
  <c r="AK21" i="59" s="1"/>
  <c r="S22" i="59"/>
  <c r="AC22" i="59"/>
  <c r="W26" i="59"/>
  <c r="AF26" i="59"/>
  <c r="Y27" i="59"/>
  <c r="Y29" i="59"/>
  <c r="AK29" i="59" s="1"/>
  <c r="AA29" i="59" s="1"/>
  <c r="V30" i="59"/>
  <c r="AE30" i="59"/>
  <c r="Y32" i="59"/>
  <c r="AK32" i="59"/>
  <c r="S34" i="59"/>
  <c r="AA34" i="59"/>
  <c r="AI34" i="59"/>
  <c r="Y36" i="59"/>
  <c r="AK36" i="59"/>
  <c r="Z38" i="59"/>
  <c r="AH38" i="59"/>
  <c r="U42" i="59"/>
  <c r="AC42" i="59"/>
  <c r="T46" i="59"/>
  <c r="AC46" i="59"/>
  <c r="T50" i="59"/>
  <c r="AB50" i="59"/>
  <c r="AJ50" i="59"/>
  <c r="H68" i="59"/>
  <c r="AJ18" i="59"/>
  <c r="T22" i="59"/>
  <c r="AD22" i="59"/>
  <c r="Y23" i="59"/>
  <c r="AK23" i="59" s="1"/>
  <c r="AF23" i="59" s="1"/>
  <c r="X26" i="59"/>
  <c r="W30" i="59"/>
  <c r="AF30" i="59"/>
  <c r="T34" i="59"/>
  <c r="AB34" i="59"/>
  <c r="AJ34" i="59"/>
  <c r="AA38" i="59"/>
  <c r="AI38" i="59"/>
  <c r="V42" i="59"/>
  <c r="AD42" i="59"/>
  <c r="U46" i="59"/>
  <c r="AD46" i="59"/>
  <c r="Y48" i="59"/>
  <c r="AK48" i="59"/>
  <c r="U50" i="59"/>
  <c r="AC50" i="59"/>
  <c r="D69" i="59"/>
  <c r="S18" i="59"/>
  <c r="U22" i="59"/>
  <c r="AE22" i="59"/>
  <c r="AH26" i="59"/>
  <c r="X30" i="59"/>
  <c r="AG30" i="59"/>
  <c r="U34" i="59"/>
  <c r="AC34" i="59"/>
  <c r="S38" i="59"/>
  <c r="AB38" i="59"/>
  <c r="AJ38" i="59"/>
  <c r="AK38" i="59" s="1"/>
  <c r="Y39" i="59"/>
  <c r="AK39" i="59" s="1"/>
  <c r="Y41" i="59"/>
  <c r="AK41" i="59" s="1"/>
  <c r="W42" i="59"/>
  <c r="AE42" i="59"/>
  <c r="AK43" i="59"/>
  <c r="V46" i="59"/>
  <c r="AE46" i="59"/>
  <c r="V50" i="59"/>
  <c r="AD50" i="59"/>
  <c r="AK51" i="59"/>
  <c r="E69" i="59"/>
  <c r="AK45" i="59"/>
  <c r="V18" i="59"/>
  <c r="AF18" i="59"/>
  <c r="Y19" i="59"/>
  <c r="AK19" i="59" s="1"/>
  <c r="Y20" i="59"/>
  <c r="AK20" i="59" s="1"/>
  <c r="AB20" i="59" s="1"/>
  <c r="X22" i="59"/>
  <c r="T26" i="59"/>
  <c r="S30" i="59"/>
  <c r="AB30" i="59"/>
  <c r="Y31" i="59"/>
  <c r="AK31" i="59" s="1"/>
  <c r="Y33" i="59"/>
  <c r="AK33" i="59" s="1"/>
  <c r="X34" i="59"/>
  <c r="Y35" i="59"/>
  <c r="AK35" i="59" s="1"/>
  <c r="Y37" i="59"/>
  <c r="AK37" i="59" s="1"/>
  <c r="V38" i="59"/>
  <c r="Y40" i="59"/>
  <c r="AK40" i="59" s="1"/>
  <c r="Z42" i="59"/>
  <c r="Z46" i="59"/>
  <c r="Y49" i="59"/>
  <c r="AK49" i="59" s="1"/>
  <c r="E68" i="59"/>
  <c r="AB21" i="53"/>
  <c r="U37" i="53"/>
  <c r="AJ41" i="53"/>
  <c r="AA45" i="53"/>
  <c r="AI45" i="53"/>
  <c r="S49" i="53"/>
  <c r="AI49" i="53"/>
  <c r="Z53" i="53"/>
  <c r="AH53" i="53"/>
  <c r="T21" i="53"/>
  <c r="X29" i="53"/>
  <c r="W33" i="53"/>
  <c r="V37" i="53"/>
  <c r="AC41" i="53"/>
  <c r="AB45" i="53"/>
  <c r="AB49" i="53"/>
  <c r="E68" i="53"/>
  <c r="T20" i="53"/>
  <c r="AD20" i="53"/>
  <c r="U21" i="53"/>
  <c r="AE21" i="53"/>
  <c r="S24" i="53"/>
  <c r="AB24" i="53"/>
  <c r="V25" i="53"/>
  <c r="AF25" i="53"/>
  <c r="AA28" i="53"/>
  <c r="AI28" i="53"/>
  <c r="Z29" i="53"/>
  <c r="AH29" i="53"/>
  <c r="Y31" i="53"/>
  <c r="AK31" i="53" s="1"/>
  <c r="Z32" i="53"/>
  <c r="AH32" i="53"/>
  <c r="X33" i="53"/>
  <c r="AF33" i="53"/>
  <c r="X36" i="53"/>
  <c r="AG36" i="53"/>
  <c r="W37" i="53"/>
  <c r="AF37" i="53"/>
  <c r="Y38" i="53"/>
  <c r="AK38" i="53" s="1"/>
  <c r="W40" i="53"/>
  <c r="AF40" i="53"/>
  <c r="V41" i="53"/>
  <c r="AD41" i="53"/>
  <c r="U44" i="53"/>
  <c r="AD44" i="53"/>
  <c r="T45" i="53"/>
  <c r="AC45" i="53"/>
  <c r="V48" i="53"/>
  <c r="AE48" i="53"/>
  <c r="U49" i="53"/>
  <c r="AC49" i="53"/>
  <c r="Y50" i="53"/>
  <c r="T52" i="53"/>
  <c r="AC52" i="53"/>
  <c r="S53" i="53"/>
  <c r="AB53" i="53"/>
  <c r="AJ53" i="53"/>
  <c r="F68" i="53"/>
  <c r="W29" i="53"/>
  <c r="AD33" i="53"/>
  <c r="AE37" i="53"/>
  <c r="U41" i="53"/>
  <c r="AJ45" i="53"/>
  <c r="AJ49" i="53"/>
  <c r="U20" i="53"/>
  <c r="AE20" i="53"/>
  <c r="V21" i="53"/>
  <c r="T24" i="53"/>
  <c r="AD24" i="53"/>
  <c r="W25" i="53"/>
  <c r="AG25" i="53"/>
  <c r="S28" i="53"/>
  <c r="AB28" i="53"/>
  <c r="AJ28" i="53"/>
  <c r="AA29" i="53"/>
  <c r="AI29" i="53"/>
  <c r="AA32" i="53"/>
  <c r="AI32" i="53"/>
  <c r="AG33" i="53"/>
  <c r="Z36" i="53"/>
  <c r="AH36" i="53"/>
  <c r="X37" i="53"/>
  <c r="AG37" i="53"/>
  <c r="X40" i="53"/>
  <c r="AG40" i="53"/>
  <c r="W41" i="53"/>
  <c r="AE41" i="53"/>
  <c r="V44" i="53"/>
  <c r="AE44" i="53"/>
  <c r="U45" i="53"/>
  <c r="AD45" i="53"/>
  <c r="W48" i="53"/>
  <c r="AF48" i="53"/>
  <c r="V49" i="53"/>
  <c r="AD49" i="53"/>
  <c r="U52" i="53"/>
  <c r="AD52" i="53"/>
  <c r="T53" i="53"/>
  <c r="AC53" i="53"/>
  <c r="G68" i="53"/>
  <c r="S21" i="53"/>
  <c r="Y30" i="53"/>
  <c r="AK30" i="53" s="1"/>
  <c r="T41" i="53"/>
  <c r="D68" i="53"/>
  <c r="AE25" i="53"/>
  <c r="T49" i="53"/>
  <c r="AA53" i="53"/>
  <c r="AI53" i="53"/>
  <c r="V20" i="53"/>
  <c r="AF20" i="53"/>
  <c r="W21" i="53"/>
  <c r="AG21" i="53"/>
  <c r="U24" i="53"/>
  <c r="AE24" i="53"/>
  <c r="X25" i="53"/>
  <c r="AH25" i="53"/>
  <c r="T28" i="53"/>
  <c r="AC28" i="53"/>
  <c r="S29" i="53"/>
  <c r="AB29" i="53"/>
  <c r="AJ29" i="53"/>
  <c r="S32" i="53"/>
  <c r="AB32" i="53"/>
  <c r="AJ32" i="53"/>
  <c r="Z33" i="53"/>
  <c r="AH33" i="53"/>
  <c r="AA36" i="53"/>
  <c r="AI36" i="53"/>
  <c r="Z37" i="53"/>
  <c r="AH37" i="53"/>
  <c r="Y39" i="53"/>
  <c r="AK39" i="53" s="1"/>
  <c r="Z40" i="53"/>
  <c r="AH40" i="53"/>
  <c r="X41" i="53"/>
  <c r="AF41" i="53"/>
  <c r="Y43" i="53"/>
  <c r="AK43" i="53" s="1"/>
  <c r="W44" i="53"/>
  <c r="AF44" i="53"/>
  <c r="V45" i="53"/>
  <c r="AE45" i="53"/>
  <c r="X48" i="53"/>
  <c r="AG48" i="53"/>
  <c r="W49" i="53"/>
  <c r="AE49" i="53"/>
  <c r="V52" i="53"/>
  <c r="AE52" i="53"/>
  <c r="U53" i="53"/>
  <c r="AD53" i="53"/>
  <c r="H68" i="53"/>
  <c r="AD25" i="53"/>
  <c r="AA49" i="53"/>
  <c r="AG29" i="53"/>
  <c r="AE33" i="53"/>
  <c r="Y42" i="53"/>
  <c r="AK42" i="53" s="1"/>
  <c r="S45" i="53"/>
  <c r="AK50" i="53"/>
  <c r="H69" i="53"/>
  <c r="W20" i="53"/>
  <c r="X21" i="53"/>
  <c r="AH21" i="53"/>
  <c r="V24" i="53"/>
  <c r="AF24" i="53"/>
  <c r="Z25" i="53"/>
  <c r="AI25" i="53"/>
  <c r="U28" i="53"/>
  <c r="AD28" i="53"/>
  <c r="T29" i="53"/>
  <c r="AC29" i="53"/>
  <c r="T32" i="53"/>
  <c r="AC32" i="53"/>
  <c r="S33" i="53"/>
  <c r="AA33" i="53"/>
  <c r="AI33" i="53"/>
  <c r="S36" i="53"/>
  <c r="AB36" i="53"/>
  <c r="AJ36" i="53"/>
  <c r="AA37" i="53"/>
  <c r="AI37" i="53"/>
  <c r="AA40" i="53"/>
  <c r="AI40" i="53"/>
  <c r="AG41" i="53"/>
  <c r="X44" i="53"/>
  <c r="AG44" i="53"/>
  <c r="W45" i="53"/>
  <c r="AF45" i="53"/>
  <c r="Y46" i="53"/>
  <c r="AK46" i="53" s="1"/>
  <c r="Y47" i="53"/>
  <c r="AK47" i="53" s="1"/>
  <c r="Z48" i="53"/>
  <c r="AH48" i="53"/>
  <c r="X49" i="53"/>
  <c r="AF49" i="53"/>
  <c r="Y51" i="53"/>
  <c r="AK51" i="53" s="1"/>
  <c r="W52" i="53"/>
  <c r="AF52" i="53"/>
  <c r="V53" i="53"/>
  <c r="AE53" i="53"/>
  <c r="D69" i="53"/>
  <c r="T25" i="53"/>
  <c r="Y27" i="53"/>
  <c r="AK27" i="53" s="1"/>
  <c r="AA27" i="53" s="1"/>
  <c r="AF29" i="53"/>
  <c r="V33" i="53"/>
  <c r="AD37" i="53"/>
  <c r="AB41" i="53"/>
  <c r="G69" i="53"/>
  <c r="AD21" i="53"/>
  <c r="U25" i="53"/>
  <c r="Y35" i="53"/>
  <c r="AK35" i="53" s="1"/>
  <c r="X20" i="53"/>
  <c r="AH20" i="53"/>
  <c r="W24" i="53"/>
  <c r="V28" i="53"/>
  <c r="U29" i="53"/>
  <c r="U32" i="53"/>
  <c r="T33" i="53"/>
  <c r="AB33" i="53"/>
  <c r="AK34" i="53"/>
  <c r="T36" i="53"/>
  <c r="S37" i="53"/>
  <c r="AB37" i="53"/>
  <c r="S40" i="53"/>
  <c r="AB40" i="53"/>
  <c r="Z41" i="53"/>
  <c r="Z44" i="53"/>
  <c r="X45" i="53"/>
  <c r="AA48" i="53"/>
  <c r="X52" i="53"/>
  <c r="W53" i="53"/>
  <c r="S20" i="56"/>
  <c r="Y21" i="56"/>
  <c r="AK21" i="56" s="1"/>
  <c r="S24" i="56"/>
  <c r="Y26" i="56"/>
  <c r="AK26" i="56"/>
  <c r="AB26" i="56" s="1"/>
  <c r="Z28" i="56"/>
  <c r="AH28" i="56"/>
  <c r="AI32" i="56"/>
  <c r="AA36" i="56"/>
  <c r="AI36" i="56"/>
  <c r="Y38" i="56"/>
  <c r="S40" i="56"/>
  <c r="AB40" i="56"/>
  <c r="AJ40" i="56"/>
  <c r="Y43" i="56"/>
  <c r="AK43" i="56" s="1"/>
  <c r="W44" i="56"/>
  <c r="AF44" i="56"/>
  <c r="Y47" i="56"/>
  <c r="AK47" i="56" s="1"/>
  <c r="Z48" i="56"/>
  <c r="AH48" i="56"/>
  <c r="U52" i="56"/>
  <c r="AD52" i="56"/>
  <c r="Y53" i="56"/>
  <c r="AK53" i="56" s="1"/>
  <c r="H68" i="56"/>
  <c r="Y46" i="56"/>
  <c r="AK46" i="56" s="1"/>
  <c r="V20" i="56"/>
  <c r="AF20" i="56"/>
  <c r="V24" i="56"/>
  <c r="AF24" i="56"/>
  <c r="T28" i="56"/>
  <c r="AC28" i="56"/>
  <c r="U32" i="56"/>
  <c r="AD32" i="56"/>
  <c r="U36" i="56"/>
  <c r="AD36" i="56"/>
  <c r="AK38" i="56"/>
  <c r="V40" i="56"/>
  <c r="AE40" i="56"/>
  <c r="AA44" i="56"/>
  <c r="AI44" i="56"/>
  <c r="T48" i="56"/>
  <c r="AC48" i="56"/>
  <c r="X52" i="56"/>
  <c r="AG52" i="56"/>
  <c r="F69" i="56"/>
  <c r="Y51" i="56"/>
  <c r="AK51" i="56" s="1"/>
  <c r="W20" i="56"/>
  <c r="Y22" i="56"/>
  <c r="AK22" i="56" s="1"/>
  <c r="AG22" i="56" s="1"/>
  <c r="W24" i="56"/>
  <c r="U28" i="56"/>
  <c r="AD28" i="56"/>
  <c r="V32" i="56"/>
  <c r="AE32" i="56"/>
  <c r="Y35" i="56"/>
  <c r="AK35" i="56" s="1"/>
  <c r="V36" i="56"/>
  <c r="AE36" i="56"/>
  <c r="Y37" i="56"/>
  <c r="AK37" i="56" s="1"/>
  <c r="W40" i="56"/>
  <c r="AF40" i="56"/>
  <c r="Y42" i="56"/>
  <c r="AK42" i="56" s="1"/>
  <c r="S44" i="56"/>
  <c r="AB44" i="56"/>
  <c r="AJ44" i="56"/>
  <c r="U48" i="56"/>
  <c r="AD48" i="56"/>
  <c r="Z52" i="56"/>
  <c r="AH52" i="56"/>
  <c r="D68" i="56"/>
  <c r="G69" i="56"/>
  <c r="X20" i="56"/>
  <c r="AH20" i="56"/>
  <c r="X24" i="56"/>
  <c r="AH24" i="56"/>
  <c r="Y27" i="56"/>
  <c r="AK27" i="56" s="1"/>
  <c r="AA27" i="56" s="1"/>
  <c r="V28" i="56"/>
  <c r="AE28" i="56"/>
  <c r="Y29" i="56"/>
  <c r="AK29" i="56" s="1"/>
  <c r="W32" i="56"/>
  <c r="W36" i="56"/>
  <c r="AF36" i="56"/>
  <c r="X40" i="56"/>
  <c r="AG40" i="56"/>
  <c r="T44" i="56"/>
  <c r="AC44" i="56"/>
  <c r="V48" i="56"/>
  <c r="AE48" i="56"/>
  <c r="AA52" i="56"/>
  <c r="AI52" i="56"/>
  <c r="E68" i="56"/>
  <c r="H69" i="56"/>
  <c r="Z20" i="56"/>
  <c r="AI20" i="56"/>
  <c r="Y23" i="56"/>
  <c r="AK23" i="56" s="1"/>
  <c r="Z24" i="56"/>
  <c r="AI24" i="56"/>
  <c r="W28" i="56"/>
  <c r="X32" i="56"/>
  <c r="X36" i="56"/>
  <c r="AG36" i="56"/>
  <c r="Y39" i="56"/>
  <c r="AK39" i="56" s="1"/>
  <c r="Z40" i="56"/>
  <c r="AH40" i="56"/>
  <c r="U44" i="56"/>
  <c r="AD44" i="56"/>
  <c r="Y45" i="56"/>
  <c r="AK45" i="56" s="1"/>
  <c r="W48" i="56"/>
  <c r="AF48" i="56"/>
  <c r="Y50" i="56"/>
  <c r="AK50" i="56" s="1"/>
  <c r="S52" i="56"/>
  <c r="AB52" i="56"/>
  <c r="AJ52" i="56"/>
  <c r="F68" i="56"/>
  <c r="Y18" i="56"/>
  <c r="AJ20" i="56"/>
  <c r="X28" i="56"/>
  <c r="Y31" i="56"/>
  <c r="AK31" i="56" s="1"/>
  <c r="AB31" i="56" s="1"/>
  <c r="Z32" i="56"/>
  <c r="Y34" i="56"/>
  <c r="AK34" i="56"/>
  <c r="Z36" i="56"/>
  <c r="AA40" i="56"/>
  <c r="V44" i="56"/>
  <c r="X48" i="56"/>
  <c r="T52" i="56"/>
  <c r="BA54" i="59"/>
  <c r="AY54" i="59" s="1"/>
  <c r="AO63" i="59" s="1"/>
  <c r="AX54" i="59"/>
  <c r="AV54" i="59" s="1"/>
  <c r="AU25" i="59"/>
  <c r="AU59" i="59" s="1"/>
  <c r="R18" i="59"/>
  <c r="AL18" i="59" s="1"/>
  <c r="AM18" i="59" s="1"/>
  <c r="AN18" i="59" s="1"/>
  <c r="AS20" i="59"/>
  <c r="AL22" i="59"/>
  <c r="AM22" i="59" s="1"/>
  <c r="AN22" i="59" s="1"/>
  <c r="AU22" i="59"/>
  <c r="AT25" i="59"/>
  <c r="AL28" i="59"/>
  <c r="AM28" i="59" s="1"/>
  <c r="AN28" i="59" s="1"/>
  <c r="AU28" i="59"/>
  <c r="AS30" i="59"/>
  <c r="AT33" i="59"/>
  <c r="AL36" i="59"/>
  <c r="AM36" i="59" s="1"/>
  <c r="AN36" i="59" s="1"/>
  <c r="AU36" i="59"/>
  <c r="AS38" i="59"/>
  <c r="AT41" i="59"/>
  <c r="AL44" i="59"/>
  <c r="AM44" i="59" s="1"/>
  <c r="AN44" i="59" s="1"/>
  <c r="AU44" i="59"/>
  <c r="AS46" i="59"/>
  <c r="AT49" i="59"/>
  <c r="AL52" i="59"/>
  <c r="AM52" i="59" s="1"/>
  <c r="AN52" i="59" s="1"/>
  <c r="AU52" i="59"/>
  <c r="AU33" i="59"/>
  <c r="AU41" i="59"/>
  <c r="AL20" i="59"/>
  <c r="AM20" i="59" s="1"/>
  <c r="AN20" i="59" s="1"/>
  <c r="AL30" i="59"/>
  <c r="AM30" i="59" s="1"/>
  <c r="AN30" i="59" s="1"/>
  <c r="AL38" i="59"/>
  <c r="AM38" i="59" s="1"/>
  <c r="AN38" i="59" s="1"/>
  <c r="AL46" i="59"/>
  <c r="AM46" i="59" s="1"/>
  <c r="AN46" i="59" s="1"/>
  <c r="AL41" i="59"/>
  <c r="AM41" i="59" s="1"/>
  <c r="AN41" i="59" s="1"/>
  <c r="AT18" i="59"/>
  <c r="AS21" i="59"/>
  <c r="AL23" i="59"/>
  <c r="AM23" i="59" s="1"/>
  <c r="AN23" i="59" s="1"/>
  <c r="AL27" i="59"/>
  <c r="AM27" i="59" s="1"/>
  <c r="AN27" i="59" s="1"/>
  <c r="AS29" i="59"/>
  <c r="AT32" i="59"/>
  <c r="AL35" i="59"/>
  <c r="AM35" i="59" s="1"/>
  <c r="AN35" i="59" s="1"/>
  <c r="AS37" i="59"/>
  <c r="AT40" i="59"/>
  <c r="AL43" i="59"/>
  <c r="AM43" i="59" s="1"/>
  <c r="AN43" i="59" s="1"/>
  <c r="AS45" i="59"/>
  <c r="AT48" i="59"/>
  <c r="AL51" i="59"/>
  <c r="AM51" i="59" s="1"/>
  <c r="AN51" i="59" s="1"/>
  <c r="AS53" i="59"/>
  <c r="AL25" i="59"/>
  <c r="AM25" i="59" s="1"/>
  <c r="AN25" i="59" s="1"/>
  <c r="AL33" i="59"/>
  <c r="AM33" i="59" s="1"/>
  <c r="AN33" i="59" s="1"/>
  <c r="AT21" i="59"/>
  <c r="AS24" i="59"/>
  <c r="AS26" i="59"/>
  <c r="AT29" i="59"/>
  <c r="AL32" i="59"/>
  <c r="AM32" i="59" s="1"/>
  <c r="AN32" i="59" s="1"/>
  <c r="AS34" i="59"/>
  <c r="AT37" i="59"/>
  <c r="AL40" i="59"/>
  <c r="AM40" i="59" s="1"/>
  <c r="AN40" i="59" s="1"/>
  <c r="AS42" i="59"/>
  <c r="AT45" i="59"/>
  <c r="AL48" i="59"/>
  <c r="AM48" i="59" s="1"/>
  <c r="AN48" i="59" s="1"/>
  <c r="AS50" i="59"/>
  <c r="AT53" i="59"/>
  <c r="AS19" i="59"/>
  <c r="AL21" i="59"/>
  <c r="AM21" i="59" s="1"/>
  <c r="AN21" i="59" s="1"/>
  <c r="AT24" i="59"/>
  <c r="AT26" i="59"/>
  <c r="AL29" i="59"/>
  <c r="AM29" i="59" s="1"/>
  <c r="AN29" i="59" s="1"/>
  <c r="AS31" i="59"/>
  <c r="AT34" i="59"/>
  <c r="AL37" i="59"/>
  <c r="AM37" i="59" s="1"/>
  <c r="AN37" i="59" s="1"/>
  <c r="AS39" i="59"/>
  <c r="AT42" i="59"/>
  <c r="AL45" i="59"/>
  <c r="AM45" i="59" s="1"/>
  <c r="AN45" i="59" s="1"/>
  <c r="AS47" i="59"/>
  <c r="AT50" i="59"/>
  <c r="AL53" i="59"/>
  <c r="AM53" i="59" s="1"/>
  <c r="AN53" i="59" s="1"/>
  <c r="AL49" i="59"/>
  <c r="AM49" i="59" s="1"/>
  <c r="AN49" i="59" s="1"/>
  <c r="AL24" i="59"/>
  <c r="AM24" i="59" s="1"/>
  <c r="AN24" i="59" s="1"/>
  <c r="AL26" i="59"/>
  <c r="AM26" i="59" s="1"/>
  <c r="AN26" i="59" s="1"/>
  <c r="AL34" i="59"/>
  <c r="AM34" i="59" s="1"/>
  <c r="AN34" i="59" s="1"/>
  <c r="AL42" i="59"/>
  <c r="AM42" i="59" s="1"/>
  <c r="AN42" i="59" s="1"/>
  <c r="AL50" i="59"/>
  <c r="AM50" i="59" s="1"/>
  <c r="AN50" i="59" s="1"/>
  <c r="AU49" i="59"/>
  <c r="AL19" i="59"/>
  <c r="AM19" i="59" s="1"/>
  <c r="AN19" i="59" s="1"/>
  <c r="AL31" i="59"/>
  <c r="AM31" i="59" s="1"/>
  <c r="AN31" i="59" s="1"/>
  <c r="AL39" i="59"/>
  <c r="AM39" i="59" s="1"/>
  <c r="AN39" i="59" s="1"/>
  <c r="AL47" i="59"/>
  <c r="AM47" i="59" s="1"/>
  <c r="AN47" i="59" s="1"/>
  <c r="BA54" i="56"/>
  <c r="AY54" i="56" s="1"/>
  <c r="AO63" i="56" s="1"/>
  <c r="I54" i="56"/>
  <c r="G20" i="68" s="1"/>
  <c r="AX54" i="56"/>
  <c r="AV54" i="56" s="1"/>
  <c r="AU57" i="56"/>
  <c r="AS58" i="56"/>
  <c r="AT58" i="56"/>
  <c r="AS59" i="56"/>
  <c r="AU58" i="56"/>
  <c r="AT59" i="56"/>
  <c r="Y19" i="53"/>
  <c r="AK19" i="53" s="1"/>
  <c r="Y23" i="53"/>
  <c r="AK23" i="53" s="1"/>
  <c r="Y26" i="53"/>
  <c r="AK26" i="53" s="1"/>
  <c r="Y18" i="53"/>
  <c r="AS57" i="53"/>
  <c r="Y22" i="53"/>
  <c r="AK22" i="53" s="1"/>
  <c r="BA54" i="53"/>
  <c r="AY54" i="53" s="1"/>
  <c r="AO63" i="53" s="1"/>
  <c r="M54" i="53"/>
  <c r="K18" i="68" s="1"/>
  <c r="AX54" i="53"/>
  <c r="AV54" i="53" s="1"/>
  <c r="AU57" i="53"/>
  <c r="AS58" i="53"/>
  <c r="AT58" i="53"/>
  <c r="AU58" i="53"/>
  <c r="AS59" i="53"/>
  <c r="AT59" i="53"/>
  <c r="H69" i="52"/>
  <c r="G69" i="52"/>
  <c r="F69" i="52"/>
  <c r="E69" i="52"/>
  <c r="D69" i="52"/>
  <c r="H68" i="52"/>
  <c r="G68" i="52"/>
  <c r="F68" i="52"/>
  <c r="E68" i="52"/>
  <c r="D68" i="52"/>
  <c r="H67" i="52"/>
  <c r="G67" i="52"/>
  <c r="F67" i="52"/>
  <c r="E67" i="52"/>
  <c r="D67" i="52"/>
  <c r="H66" i="52"/>
  <c r="G66" i="52"/>
  <c r="F66" i="52"/>
  <c r="E66" i="52"/>
  <c r="D66" i="52"/>
  <c r="D58" i="52"/>
  <c r="E57" i="52"/>
  <c r="D57" i="52"/>
  <c r="X56" i="52"/>
  <c r="W56" i="52"/>
  <c r="V56" i="52"/>
  <c r="U56" i="52"/>
  <c r="T56" i="52"/>
  <c r="S56" i="52"/>
  <c r="AY55" i="52"/>
  <c r="AV55" i="52"/>
  <c r="AQ55" i="52"/>
  <c r="F55" i="52"/>
  <c r="E55" i="52"/>
  <c r="AL54" i="52"/>
  <c r="B54" i="52"/>
  <c r="AZ53" i="52"/>
  <c r="BA53" i="52" s="1"/>
  <c r="AW53" i="52"/>
  <c r="AX53" i="52" s="1"/>
  <c r="AU53" i="52"/>
  <c r="AT53" i="52"/>
  <c r="AS53" i="52"/>
  <c r="AR53" i="52"/>
  <c r="AP53" i="52"/>
  <c r="AO53" i="52"/>
  <c r="AL53" i="52"/>
  <c r="AM53" i="52" s="1"/>
  <c r="AN53" i="52" s="1"/>
  <c r="AJ53" i="52"/>
  <c r="AI53" i="52"/>
  <c r="AH53" i="52"/>
  <c r="AG53" i="52"/>
  <c r="AF53" i="52"/>
  <c r="AE53" i="52"/>
  <c r="AD53" i="52"/>
  <c r="AC53" i="52"/>
  <c r="AB53" i="52"/>
  <c r="AA53" i="52"/>
  <c r="Z53" i="52"/>
  <c r="X53" i="52"/>
  <c r="W53" i="52"/>
  <c r="V53" i="52"/>
  <c r="U53" i="52"/>
  <c r="T53" i="52"/>
  <c r="S53" i="52"/>
  <c r="R53" i="52"/>
  <c r="Q53" i="52"/>
  <c r="P53" i="52"/>
  <c r="O53" i="52"/>
  <c r="N53" i="52"/>
  <c r="AZ52" i="52"/>
  <c r="BA52" i="52" s="1"/>
  <c r="AX52" i="52"/>
  <c r="AW52" i="52"/>
  <c r="AU52" i="52"/>
  <c r="AT52" i="52"/>
  <c r="AS52" i="52"/>
  <c r="AR52" i="52"/>
  <c r="AP52" i="52"/>
  <c r="AO52" i="52"/>
  <c r="AL52" i="52"/>
  <c r="AM52" i="52" s="1"/>
  <c r="AN52" i="52" s="1"/>
  <c r="AJ52" i="52"/>
  <c r="AI52" i="52"/>
  <c r="AH52" i="52"/>
  <c r="AG52" i="52"/>
  <c r="AF52" i="52"/>
  <c r="AE52" i="52"/>
  <c r="AD52" i="52"/>
  <c r="AC52" i="52"/>
  <c r="AB52" i="52"/>
  <c r="AA52" i="52"/>
  <c r="Z52" i="52"/>
  <c r="X52" i="52"/>
  <c r="W52" i="52"/>
  <c r="V52" i="52"/>
  <c r="U52" i="52"/>
  <c r="T52" i="52"/>
  <c r="S52" i="52"/>
  <c r="R52" i="52"/>
  <c r="Q52" i="52"/>
  <c r="P52" i="52"/>
  <c r="O52" i="52"/>
  <c r="N52" i="52"/>
  <c r="AZ51" i="52"/>
  <c r="BA51" i="52" s="1"/>
  <c r="AW51" i="52"/>
  <c r="AX51" i="52" s="1"/>
  <c r="AU51" i="52"/>
  <c r="AT51" i="52"/>
  <c r="AS51" i="52"/>
  <c r="AR51" i="52"/>
  <c r="AP51" i="52"/>
  <c r="AO51" i="52"/>
  <c r="AL51" i="52"/>
  <c r="AM51" i="52" s="1"/>
  <c r="AN51" i="52" s="1"/>
  <c r="AJ51" i="52"/>
  <c r="AI51" i="52"/>
  <c r="AH51" i="52"/>
  <c r="AG51" i="52"/>
  <c r="AF51" i="52"/>
  <c r="AE51" i="52"/>
  <c r="AD51" i="52"/>
  <c r="AC51" i="52"/>
  <c r="AB51" i="52"/>
  <c r="AA51" i="52"/>
  <c r="Z51" i="52"/>
  <c r="X51" i="52"/>
  <c r="W51" i="52"/>
  <c r="V51" i="52"/>
  <c r="U51" i="52"/>
  <c r="T51" i="52"/>
  <c r="S51" i="52"/>
  <c r="R51" i="52"/>
  <c r="Q51" i="52"/>
  <c r="P51" i="52"/>
  <c r="O51" i="52"/>
  <c r="N51" i="52"/>
  <c r="AZ50" i="52"/>
  <c r="BA50" i="52" s="1"/>
  <c r="AW50" i="52"/>
  <c r="AX50" i="52" s="1"/>
  <c r="AU50" i="52"/>
  <c r="AT50" i="52"/>
  <c r="AS50" i="52"/>
  <c r="AR50" i="52"/>
  <c r="AP50" i="52"/>
  <c r="AO50" i="52"/>
  <c r="AL50" i="52"/>
  <c r="AM50" i="52" s="1"/>
  <c r="AN50" i="52" s="1"/>
  <c r="AJ50" i="52"/>
  <c r="AI50" i="52"/>
  <c r="AH50" i="52"/>
  <c r="AG50" i="52"/>
  <c r="AF50" i="52"/>
  <c r="AE50" i="52"/>
  <c r="AD50" i="52"/>
  <c r="AC50" i="52"/>
  <c r="AB50" i="52"/>
  <c r="AA50" i="52"/>
  <c r="Z50" i="52"/>
  <c r="X50" i="52"/>
  <c r="W50" i="52"/>
  <c r="V50" i="52"/>
  <c r="U50" i="52"/>
  <c r="T50" i="52"/>
  <c r="S50" i="52"/>
  <c r="R50" i="52"/>
  <c r="Q50" i="52"/>
  <c r="P50" i="52"/>
  <c r="O50" i="52"/>
  <c r="N50" i="52"/>
  <c r="AZ49" i="52"/>
  <c r="BA49" i="52" s="1"/>
  <c r="AW49" i="52"/>
  <c r="AX49" i="52" s="1"/>
  <c r="AU49" i="52"/>
  <c r="AT49" i="52"/>
  <c r="AS49" i="52"/>
  <c r="AR49" i="52"/>
  <c r="AP49" i="52"/>
  <c r="AO49" i="52"/>
  <c r="AM49" i="52"/>
  <c r="AN49" i="52" s="1"/>
  <c r="AL49" i="52"/>
  <c r="AJ49" i="52"/>
  <c r="AI49" i="52"/>
  <c r="AH49" i="52"/>
  <c r="AG49" i="52"/>
  <c r="AF49" i="52"/>
  <c r="AE49" i="52"/>
  <c r="AD49" i="52"/>
  <c r="AC49" i="52"/>
  <c r="AB49" i="52"/>
  <c r="AA49" i="52"/>
  <c r="Z49" i="52"/>
  <c r="X49" i="52"/>
  <c r="W49" i="52"/>
  <c r="V49" i="52"/>
  <c r="U49" i="52"/>
  <c r="T49" i="52"/>
  <c r="S49" i="52"/>
  <c r="R49" i="52"/>
  <c r="Q49" i="52"/>
  <c r="P49" i="52"/>
  <c r="O49" i="52"/>
  <c r="N49" i="52"/>
  <c r="AZ48" i="52"/>
  <c r="BA48" i="52" s="1"/>
  <c r="AW48" i="52"/>
  <c r="AX48" i="52" s="1"/>
  <c r="AU48" i="52"/>
  <c r="AT48" i="52"/>
  <c r="AS48" i="52"/>
  <c r="AR48" i="52"/>
  <c r="AP48" i="52"/>
  <c r="AO48" i="52"/>
  <c r="AL48" i="52"/>
  <c r="AM48" i="52" s="1"/>
  <c r="AN48" i="52" s="1"/>
  <c r="AJ48" i="52"/>
  <c r="AI48" i="52"/>
  <c r="AH48" i="52"/>
  <c r="AG48" i="52"/>
  <c r="AF48" i="52"/>
  <c r="AE48" i="52"/>
  <c r="AD48" i="52"/>
  <c r="AC48" i="52"/>
  <c r="AB48" i="52"/>
  <c r="AA48" i="52"/>
  <c r="Z48" i="52"/>
  <c r="X48" i="52"/>
  <c r="W48" i="52"/>
  <c r="V48" i="52"/>
  <c r="U48" i="52"/>
  <c r="T48" i="52"/>
  <c r="S48" i="52"/>
  <c r="R48" i="52"/>
  <c r="Q48" i="52"/>
  <c r="P48" i="52"/>
  <c r="O48" i="52"/>
  <c r="N48" i="52"/>
  <c r="AZ47" i="52"/>
  <c r="BA47" i="52" s="1"/>
  <c r="AW47" i="52"/>
  <c r="AX47" i="52" s="1"/>
  <c r="AU47" i="52"/>
  <c r="AT47" i="52"/>
  <c r="AS47" i="52"/>
  <c r="AR47" i="52"/>
  <c r="AP47" i="52"/>
  <c r="AO47" i="52"/>
  <c r="AL47" i="52"/>
  <c r="AM47" i="52" s="1"/>
  <c r="AN47" i="52" s="1"/>
  <c r="AJ47" i="52"/>
  <c r="AI47" i="52"/>
  <c r="AH47" i="52"/>
  <c r="AG47" i="52"/>
  <c r="AF47" i="52"/>
  <c r="AE47" i="52"/>
  <c r="AD47" i="52"/>
  <c r="AC47" i="52"/>
  <c r="AB47" i="52"/>
  <c r="AA47" i="52"/>
  <c r="Z47" i="52"/>
  <c r="X47" i="52"/>
  <c r="W47" i="52"/>
  <c r="V47" i="52"/>
  <c r="U47" i="52"/>
  <c r="T47" i="52"/>
  <c r="S47" i="52"/>
  <c r="R47" i="52"/>
  <c r="Q47" i="52"/>
  <c r="P47" i="52"/>
  <c r="O47" i="52"/>
  <c r="N47" i="52"/>
  <c r="BA46" i="52"/>
  <c r="AZ46" i="52"/>
  <c r="AW46" i="52"/>
  <c r="AX46" i="52" s="1"/>
  <c r="AU46" i="52"/>
  <c r="AT46" i="52"/>
  <c r="AS46" i="52"/>
  <c r="AR46" i="52"/>
  <c r="AP46" i="52"/>
  <c r="AO46" i="52"/>
  <c r="AL46" i="52"/>
  <c r="AM46" i="52" s="1"/>
  <c r="AN46" i="52" s="1"/>
  <c r="AJ46" i="52"/>
  <c r="AI46" i="52"/>
  <c r="AH46" i="52"/>
  <c r="AG46" i="52"/>
  <c r="AF46" i="52"/>
  <c r="AE46" i="52"/>
  <c r="AD46" i="52"/>
  <c r="AC46" i="52"/>
  <c r="AB46" i="52"/>
  <c r="AA46" i="52"/>
  <c r="Z46" i="52"/>
  <c r="X46" i="52"/>
  <c r="W46" i="52"/>
  <c r="V46" i="52"/>
  <c r="U46" i="52"/>
  <c r="T46" i="52"/>
  <c r="S46" i="52"/>
  <c r="R46" i="52"/>
  <c r="Q46" i="52"/>
  <c r="P46" i="52"/>
  <c r="O46" i="52"/>
  <c r="N46" i="52"/>
  <c r="AZ45" i="52"/>
  <c r="BA45" i="52" s="1"/>
  <c r="AW45" i="52"/>
  <c r="AX45" i="52" s="1"/>
  <c r="AU45" i="52"/>
  <c r="AT45" i="52"/>
  <c r="AS45" i="52"/>
  <c r="AR45" i="52"/>
  <c r="AP45" i="52"/>
  <c r="AO45" i="52"/>
  <c r="AL45" i="52"/>
  <c r="AM45" i="52" s="1"/>
  <c r="AN45" i="52" s="1"/>
  <c r="AJ45" i="52"/>
  <c r="AI45" i="52"/>
  <c r="AH45" i="52"/>
  <c r="AG45" i="52"/>
  <c r="AF45" i="52"/>
  <c r="AE45" i="52"/>
  <c r="AD45" i="52"/>
  <c r="AC45" i="52"/>
  <c r="AB45" i="52"/>
  <c r="AA45" i="52"/>
  <c r="Z45" i="52"/>
  <c r="X45" i="52"/>
  <c r="W45" i="52"/>
  <c r="V45" i="52"/>
  <c r="U45" i="52"/>
  <c r="T45" i="52"/>
  <c r="S45" i="52"/>
  <c r="R45" i="52"/>
  <c r="Q45" i="52"/>
  <c r="P45" i="52"/>
  <c r="O45" i="52"/>
  <c r="N45" i="52"/>
  <c r="AZ44" i="52"/>
  <c r="BA44" i="52" s="1"/>
  <c r="AW44" i="52"/>
  <c r="AX44" i="52" s="1"/>
  <c r="AU44" i="52"/>
  <c r="AT44" i="52"/>
  <c r="AS44" i="52"/>
  <c r="AR44" i="52"/>
  <c r="AP44" i="52"/>
  <c r="AO44" i="52"/>
  <c r="AL44" i="52"/>
  <c r="AM44" i="52" s="1"/>
  <c r="AN44" i="52" s="1"/>
  <c r="AJ44" i="52"/>
  <c r="AI44" i="52"/>
  <c r="AH44" i="52"/>
  <c r="AG44" i="52"/>
  <c r="AF44" i="52"/>
  <c r="AE44" i="52"/>
  <c r="AD44" i="52"/>
  <c r="AC44" i="52"/>
  <c r="AB44" i="52"/>
  <c r="AA44" i="52"/>
  <c r="Z44" i="52"/>
  <c r="X44" i="52"/>
  <c r="W44" i="52"/>
  <c r="V44" i="52"/>
  <c r="U44" i="52"/>
  <c r="T44" i="52"/>
  <c r="S44" i="52"/>
  <c r="R44" i="52"/>
  <c r="Q44" i="52"/>
  <c r="P44" i="52"/>
  <c r="O44" i="52"/>
  <c r="N44" i="52"/>
  <c r="AZ43" i="52"/>
  <c r="BA43" i="52" s="1"/>
  <c r="AW43" i="52"/>
  <c r="AX43" i="52" s="1"/>
  <c r="AU43" i="52"/>
  <c r="AT43" i="52"/>
  <c r="AS43" i="52"/>
  <c r="AR43" i="52"/>
  <c r="AP43" i="52"/>
  <c r="AO43" i="52"/>
  <c r="AL43" i="52"/>
  <c r="AM43" i="52" s="1"/>
  <c r="AN43" i="52" s="1"/>
  <c r="AJ43" i="52"/>
  <c r="AI43" i="52"/>
  <c r="AH43" i="52"/>
  <c r="AG43" i="52"/>
  <c r="AF43" i="52"/>
  <c r="AE43" i="52"/>
  <c r="AD43" i="52"/>
  <c r="AC43" i="52"/>
  <c r="AB43" i="52"/>
  <c r="AA43" i="52"/>
  <c r="Z43" i="52"/>
  <c r="X43" i="52"/>
  <c r="W43" i="52"/>
  <c r="V43" i="52"/>
  <c r="U43" i="52"/>
  <c r="T43" i="52"/>
  <c r="S43" i="52"/>
  <c r="R43" i="52"/>
  <c r="Q43" i="52"/>
  <c r="P43" i="52"/>
  <c r="O43" i="52"/>
  <c r="N43" i="52"/>
  <c r="AZ42" i="52"/>
  <c r="BA42" i="52" s="1"/>
  <c r="AW42" i="52"/>
  <c r="AX42" i="52" s="1"/>
  <c r="AU42" i="52"/>
  <c r="AT42" i="52"/>
  <c r="AS42" i="52"/>
  <c r="AR42" i="52"/>
  <c r="AP42" i="52"/>
  <c r="AO42" i="52"/>
  <c r="AL42" i="52"/>
  <c r="AM42" i="52" s="1"/>
  <c r="AN42" i="52" s="1"/>
  <c r="AJ42" i="52"/>
  <c r="AI42" i="52"/>
  <c r="AH42" i="52"/>
  <c r="AG42" i="52"/>
  <c r="AF42" i="52"/>
  <c r="AE42" i="52"/>
  <c r="AD42" i="52"/>
  <c r="AC42" i="52"/>
  <c r="AB42" i="52"/>
  <c r="AA42" i="52"/>
  <c r="Z42" i="52"/>
  <c r="X42" i="52"/>
  <c r="W42" i="52"/>
  <c r="V42" i="52"/>
  <c r="U42" i="52"/>
  <c r="T42" i="52"/>
  <c r="S42" i="52"/>
  <c r="R42" i="52"/>
  <c r="Q42" i="52"/>
  <c r="P42" i="52"/>
  <c r="O42" i="52"/>
  <c r="N42" i="52"/>
  <c r="AZ41" i="52"/>
  <c r="BA41" i="52" s="1"/>
  <c r="AX41" i="52"/>
  <c r="AW41" i="52"/>
  <c r="AU41" i="52"/>
  <c r="AT41" i="52"/>
  <c r="AS41" i="52"/>
  <c r="AR41" i="52"/>
  <c r="AP41" i="52"/>
  <c r="AO41" i="52"/>
  <c r="AL41" i="52"/>
  <c r="AM41" i="52" s="1"/>
  <c r="AN41" i="52" s="1"/>
  <c r="AJ41" i="52"/>
  <c r="AI41" i="52"/>
  <c r="AH41" i="52"/>
  <c r="AG41" i="52"/>
  <c r="AF41" i="52"/>
  <c r="AE41" i="52"/>
  <c r="AD41" i="52"/>
  <c r="AC41" i="52"/>
  <c r="AB41" i="52"/>
  <c r="AA41" i="52"/>
  <c r="Z41" i="52"/>
  <c r="X41" i="52"/>
  <c r="W41" i="52"/>
  <c r="V41" i="52"/>
  <c r="U41" i="52"/>
  <c r="T41" i="52"/>
  <c r="S41" i="52"/>
  <c r="R41" i="52"/>
  <c r="Q41" i="52"/>
  <c r="P41" i="52"/>
  <c r="O41" i="52"/>
  <c r="N41" i="52"/>
  <c r="AZ40" i="52"/>
  <c r="BA40" i="52" s="1"/>
  <c r="AW40" i="52"/>
  <c r="AX40" i="52" s="1"/>
  <c r="AU40" i="52"/>
  <c r="AT40" i="52"/>
  <c r="AS40" i="52"/>
  <c r="AR40" i="52"/>
  <c r="AP40" i="52"/>
  <c r="AO40" i="52"/>
  <c r="AL40" i="52"/>
  <c r="AM40" i="52" s="1"/>
  <c r="AN40" i="52" s="1"/>
  <c r="AJ40" i="52"/>
  <c r="AI40" i="52"/>
  <c r="AH40" i="52"/>
  <c r="AG40" i="52"/>
  <c r="AF40" i="52"/>
  <c r="AE40" i="52"/>
  <c r="AD40" i="52"/>
  <c r="AC40" i="52"/>
  <c r="AB40" i="52"/>
  <c r="AA40" i="52"/>
  <c r="Z40" i="52"/>
  <c r="X40" i="52"/>
  <c r="W40" i="52"/>
  <c r="V40" i="52"/>
  <c r="U40" i="52"/>
  <c r="T40" i="52"/>
  <c r="S40" i="52"/>
  <c r="R40" i="52"/>
  <c r="Q40" i="52"/>
  <c r="P40" i="52"/>
  <c r="O40" i="52"/>
  <c r="N40" i="52"/>
  <c r="AZ39" i="52"/>
  <c r="BA39" i="52" s="1"/>
  <c r="AW39" i="52"/>
  <c r="AX39" i="52" s="1"/>
  <c r="AU39" i="52"/>
  <c r="AT39" i="52"/>
  <c r="AS39" i="52"/>
  <c r="AR39" i="52"/>
  <c r="AP39" i="52"/>
  <c r="AO39" i="52"/>
  <c r="AL39" i="52"/>
  <c r="AM39" i="52" s="1"/>
  <c r="AN39" i="52" s="1"/>
  <c r="AJ39" i="52"/>
  <c r="AI39" i="52"/>
  <c r="AH39" i="52"/>
  <c r="AG39" i="52"/>
  <c r="AF39" i="52"/>
  <c r="AE39" i="52"/>
  <c r="AD39" i="52"/>
  <c r="AC39" i="52"/>
  <c r="AB39" i="52"/>
  <c r="AA39" i="52"/>
  <c r="Z39" i="52"/>
  <c r="X39" i="52"/>
  <c r="W39" i="52"/>
  <c r="V39" i="52"/>
  <c r="U39" i="52"/>
  <c r="T39" i="52"/>
  <c r="S39" i="52"/>
  <c r="R39" i="52"/>
  <c r="Q39" i="52"/>
  <c r="P39" i="52"/>
  <c r="O39" i="52"/>
  <c r="N39" i="52"/>
  <c r="AZ38" i="52"/>
  <c r="BA38" i="52" s="1"/>
  <c r="AW38" i="52"/>
  <c r="AX38" i="52" s="1"/>
  <c r="AU38" i="52"/>
  <c r="AT38" i="52"/>
  <c r="AS38" i="52"/>
  <c r="AR38" i="52"/>
  <c r="AP38" i="52"/>
  <c r="AO38" i="52"/>
  <c r="AL38" i="52"/>
  <c r="AM38" i="52" s="1"/>
  <c r="AN38" i="52" s="1"/>
  <c r="AJ38" i="52"/>
  <c r="AI38" i="52"/>
  <c r="AH38" i="52"/>
  <c r="AG38" i="52"/>
  <c r="AF38" i="52"/>
  <c r="AE38" i="52"/>
  <c r="AD38" i="52"/>
  <c r="AC38" i="52"/>
  <c r="AB38" i="52"/>
  <c r="AA38" i="52"/>
  <c r="Z38" i="52"/>
  <c r="X38" i="52"/>
  <c r="W38" i="52"/>
  <c r="V38" i="52"/>
  <c r="U38" i="52"/>
  <c r="T38" i="52"/>
  <c r="S38" i="52"/>
  <c r="R38" i="52"/>
  <c r="Q38" i="52"/>
  <c r="P38" i="52"/>
  <c r="O38" i="52"/>
  <c r="N38" i="52"/>
  <c r="AZ37" i="52"/>
  <c r="BA37" i="52" s="1"/>
  <c r="AW37" i="52"/>
  <c r="AX37" i="52" s="1"/>
  <c r="AU37" i="52"/>
  <c r="AT37" i="52"/>
  <c r="AS37" i="52"/>
  <c r="AR37" i="52"/>
  <c r="AP37" i="52"/>
  <c r="AO37" i="52"/>
  <c r="AM37" i="52"/>
  <c r="AN37" i="52" s="1"/>
  <c r="AL37" i="52"/>
  <c r="AJ37" i="52"/>
  <c r="AI37" i="52"/>
  <c r="AH37" i="52"/>
  <c r="AG37" i="52"/>
  <c r="AF37" i="52"/>
  <c r="AE37" i="52"/>
  <c r="AD37" i="52"/>
  <c r="AC37" i="52"/>
  <c r="AB37" i="52"/>
  <c r="AA37" i="52"/>
  <c r="Z37" i="52"/>
  <c r="X37" i="52"/>
  <c r="W37" i="52"/>
  <c r="V37" i="52"/>
  <c r="U37" i="52"/>
  <c r="T37" i="52"/>
  <c r="S37" i="52"/>
  <c r="R37" i="52"/>
  <c r="Q37" i="52"/>
  <c r="P37" i="52"/>
  <c r="O37" i="52"/>
  <c r="N37" i="52"/>
  <c r="AZ36" i="52"/>
  <c r="BA36" i="52" s="1"/>
  <c r="AW36" i="52"/>
  <c r="AX36" i="52" s="1"/>
  <c r="AU36" i="52"/>
  <c r="AT36" i="52"/>
  <c r="AS36" i="52"/>
  <c r="AR36" i="52"/>
  <c r="AP36" i="52"/>
  <c r="AO36" i="52"/>
  <c r="AL36" i="52"/>
  <c r="AM36" i="52" s="1"/>
  <c r="AN36" i="52" s="1"/>
  <c r="AJ36" i="52"/>
  <c r="AI36" i="52"/>
  <c r="AH36" i="52"/>
  <c r="AG36" i="52"/>
  <c r="AF36" i="52"/>
  <c r="AE36" i="52"/>
  <c r="AD36" i="52"/>
  <c r="AC36" i="52"/>
  <c r="AB36" i="52"/>
  <c r="AA36" i="52"/>
  <c r="Z36" i="52"/>
  <c r="X36" i="52"/>
  <c r="W36" i="52"/>
  <c r="V36" i="52"/>
  <c r="U36" i="52"/>
  <c r="T36" i="52"/>
  <c r="S36" i="52"/>
  <c r="R36" i="52"/>
  <c r="Q36" i="52"/>
  <c r="P36" i="52"/>
  <c r="O36" i="52"/>
  <c r="N36" i="52"/>
  <c r="AZ35" i="52"/>
  <c r="BA35" i="52" s="1"/>
  <c r="AW35" i="52"/>
  <c r="AX35" i="52" s="1"/>
  <c r="AU35" i="52"/>
  <c r="AT35" i="52"/>
  <c r="AS35" i="52"/>
  <c r="AR35" i="52"/>
  <c r="AP35" i="52"/>
  <c r="AO35" i="52"/>
  <c r="AL35" i="52"/>
  <c r="AM35" i="52" s="1"/>
  <c r="AN35" i="52" s="1"/>
  <c r="AJ35" i="52"/>
  <c r="AI35" i="52"/>
  <c r="AH35" i="52"/>
  <c r="AG35" i="52"/>
  <c r="AF35" i="52"/>
  <c r="AE35" i="52"/>
  <c r="AD35" i="52"/>
  <c r="AC35" i="52"/>
  <c r="AB35" i="52"/>
  <c r="AA35" i="52"/>
  <c r="Z35" i="52"/>
  <c r="X35" i="52"/>
  <c r="W35" i="52"/>
  <c r="V35" i="52"/>
  <c r="U35" i="52"/>
  <c r="T35" i="52"/>
  <c r="S35" i="52"/>
  <c r="R35" i="52"/>
  <c r="Q35" i="52"/>
  <c r="P35" i="52"/>
  <c r="O35" i="52"/>
  <c r="N35" i="52"/>
  <c r="AZ34" i="52"/>
  <c r="BA34" i="52" s="1"/>
  <c r="AW34" i="52"/>
  <c r="AX34" i="52" s="1"/>
  <c r="AU34" i="52"/>
  <c r="AT34" i="52"/>
  <c r="AS34" i="52"/>
  <c r="AR34" i="52"/>
  <c r="AP34" i="52"/>
  <c r="AO34" i="52"/>
  <c r="AL34" i="52"/>
  <c r="AM34" i="52" s="1"/>
  <c r="AN34" i="52" s="1"/>
  <c r="AJ34" i="52"/>
  <c r="AI34" i="52"/>
  <c r="AH34" i="52"/>
  <c r="AG34" i="52"/>
  <c r="AF34" i="52"/>
  <c r="AE34" i="52"/>
  <c r="AD34" i="52"/>
  <c r="AC34" i="52"/>
  <c r="AB34" i="52"/>
  <c r="AA34" i="52"/>
  <c r="Z34" i="52"/>
  <c r="X34" i="52"/>
  <c r="W34" i="52"/>
  <c r="V34" i="52"/>
  <c r="U34" i="52"/>
  <c r="T34" i="52"/>
  <c r="S34" i="52"/>
  <c r="R34" i="52"/>
  <c r="Q34" i="52"/>
  <c r="P34" i="52"/>
  <c r="O34" i="52"/>
  <c r="N34" i="52"/>
  <c r="AZ33" i="52"/>
  <c r="BA33" i="52" s="1"/>
  <c r="AW33" i="52"/>
  <c r="AX33" i="52" s="1"/>
  <c r="AU33" i="52"/>
  <c r="AT33" i="52"/>
  <c r="AS33" i="52"/>
  <c r="AR33" i="52"/>
  <c r="AP33" i="52"/>
  <c r="AO33" i="52"/>
  <c r="AL33" i="52"/>
  <c r="AM33" i="52" s="1"/>
  <c r="AN33" i="52" s="1"/>
  <c r="AJ33" i="52"/>
  <c r="AI33" i="52"/>
  <c r="AH33" i="52"/>
  <c r="AG33" i="52"/>
  <c r="AF33" i="52"/>
  <c r="AE33" i="52"/>
  <c r="AD33" i="52"/>
  <c r="AC33" i="52"/>
  <c r="AB33" i="52"/>
  <c r="AA33" i="52"/>
  <c r="Z33" i="52"/>
  <c r="X33" i="52"/>
  <c r="W33" i="52"/>
  <c r="V33" i="52"/>
  <c r="U33" i="52"/>
  <c r="T33" i="52"/>
  <c r="S33" i="52"/>
  <c r="R33" i="52"/>
  <c r="Q33" i="52"/>
  <c r="P33" i="52"/>
  <c r="O33" i="52"/>
  <c r="N33" i="52"/>
  <c r="AZ32" i="52"/>
  <c r="BA32" i="52" s="1"/>
  <c r="AW32" i="52"/>
  <c r="AX32" i="52" s="1"/>
  <c r="AU32" i="52"/>
  <c r="AT32" i="52"/>
  <c r="AS32" i="52"/>
  <c r="AR32" i="52"/>
  <c r="AP32" i="52"/>
  <c r="AO32" i="52"/>
  <c r="AL32" i="52"/>
  <c r="AM32" i="52" s="1"/>
  <c r="AN32" i="52" s="1"/>
  <c r="AJ32" i="52"/>
  <c r="AI32" i="52"/>
  <c r="AH32" i="52"/>
  <c r="AG32" i="52"/>
  <c r="AF32" i="52"/>
  <c r="AE32" i="52"/>
  <c r="AD32" i="52"/>
  <c r="AC32" i="52"/>
  <c r="AB32" i="52"/>
  <c r="AA32" i="52"/>
  <c r="Z32" i="52"/>
  <c r="X32" i="52"/>
  <c r="W32" i="52"/>
  <c r="V32" i="52"/>
  <c r="U32" i="52"/>
  <c r="T32" i="52"/>
  <c r="S32" i="52"/>
  <c r="R32" i="52"/>
  <c r="Q32" i="52"/>
  <c r="P32" i="52"/>
  <c r="O32" i="52"/>
  <c r="N32" i="52"/>
  <c r="AZ31" i="52"/>
  <c r="BA31" i="52" s="1"/>
  <c r="AW31" i="52"/>
  <c r="AX31" i="52" s="1"/>
  <c r="AU31" i="52"/>
  <c r="AT31" i="52"/>
  <c r="AS31" i="52"/>
  <c r="AR31" i="52"/>
  <c r="AP31" i="52"/>
  <c r="AO31" i="52"/>
  <c r="AL31" i="52"/>
  <c r="AM31" i="52" s="1"/>
  <c r="AN31" i="52" s="1"/>
  <c r="AJ31" i="52"/>
  <c r="AI31" i="52"/>
  <c r="AH31" i="52"/>
  <c r="AG31" i="52"/>
  <c r="AF31" i="52"/>
  <c r="AE31" i="52"/>
  <c r="AD31" i="52"/>
  <c r="AC31" i="52"/>
  <c r="AB31" i="52"/>
  <c r="AA31" i="52"/>
  <c r="Z31" i="52"/>
  <c r="X31" i="52"/>
  <c r="W31" i="52"/>
  <c r="V31" i="52"/>
  <c r="U31" i="52"/>
  <c r="T31" i="52"/>
  <c r="S31" i="52"/>
  <c r="R31" i="52"/>
  <c r="Q31" i="52"/>
  <c r="P31" i="52"/>
  <c r="O31" i="52"/>
  <c r="N31" i="52"/>
  <c r="AZ30" i="52"/>
  <c r="BA30" i="52" s="1"/>
  <c r="AW30" i="52"/>
  <c r="AX30" i="52" s="1"/>
  <c r="AU30" i="52"/>
  <c r="AT30" i="52"/>
  <c r="AS30" i="52"/>
  <c r="AR30" i="52"/>
  <c r="AP30" i="52"/>
  <c r="AO30" i="52"/>
  <c r="AL30" i="52"/>
  <c r="AM30" i="52" s="1"/>
  <c r="AN30" i="52" s="1"/>
  <c r="AJ30" i="52"/>
  <c r="AI30" i="52"/>
  <c r="AH30" i="52"/>
  <c r="AG30" i="52"/>
  <c r="AF30" i="52"/>
  <c r="AE30" i="52"/>
  <c r="AD30" i="52"/>
  <c r="AC30" i="52"/>
  <c r="AB30" i="52"/>
  <c r="AA30" i="52"/>
  <c r="Z30" i="52"/>
  <c r="X30" i="52"/>
  <c r="W30" i="52"/>
  <c r="V30" i="52"/>
  <c r="U30" i="52"/>
  <c r="T30" i="52"/>
  <c r="S30" i="52"/>
  <c r="R30" i="52"/>
  <c r="Q30" i="52"/>
  <c r="P30" i="52"/>
  <c r="O30" i="52"/>
  <c r="N30" i="52"/>
  <c r="AZ29" i="52"/>
  <c r="BA29" i="52" s="1"/>
  <c r="AW29" i="52"/>
  <c r="AX29" i="52" s="1"/>
  <c r="AU29" i="52"/>
  <c r="AT29" i="52"/>
  <c r="AS29" i="52"/>
  <c r="AR29" i="52"/>
  <c r="AP29" i="52"/>
  <c r="AO29" i="52"/>
  <c r="AL29" i="52"/>
  <c r="AM29" i="52" s="1"/>
  <c r="AN29" i="52" s="1"/>
  <c r="AJ29" i="52"/>
  <c r="AI29" i="52"/>
  <c r="AH29" i="52"/>
  <c r="AG29" i="52"/>
  <c r="AF29" i="52"/>
  <c r="AE29" i="52"/>
  <c r="AD29" i="52"/>
  <c r="AC29" i="52"/>
  <c r="AA29" i="52"/>
  <c r="X29" i="52"/>
  <c r="W29" i="52"/>
  <c r="V29" i="52"/>
  <c r="U29" i="52"/>
  <c r="T29" i="52"/>
  <c r="S29" i="52"/>
  <c r="R29" i="52"/>
  <c r="Q29" i="52"/>
  <c r="P29" i="52"/>
  <c r="O29" i="52"/>
  <c r="N29" i="52"/>
  <c r="AZ28" i="52"/>
  <c r="BA28" i="52" s="1"/>
  <c r="AW28" i="52"/>
  <c r="AX28" i="52" s="1"/>
  <c r="AU28" i="52"/>
  <c r="AT28" i="52"/>
  <c r="AS28" i="52"/>
  <c r="AR28" i="52"/>
  <c r="AP28" i="52"/>
  <c r="AO28" i="52"/>
  <c r="AL28" i="52"/>
  <c r="AM28" i="52" s="1"/>
  <c r="AN28" i="52" s="1"/>
  <c r="AJ28" i="52"/>
  <c r="AI28" i="52"/>
  <c r="AH28" i="52"/>
  <c r="AG28" i="52"/>
  <c r="AF28" i="52"/>
  <c r="AE28" i="52"/>
  <c r="AD28" i="52"/>
  <c r="AA28" i="52"/>
  <c r="Z28" i="52"/>
  <c r="X28" i="52"/>
  <c r="W28" i="52"/>
  <c r="V28" i="52"/>
  <c r="U28" i="52"/>
  <c r="T28" i="52"/>
  <c r="S28" i="52"/>
  <c r="R28" i="52"/>
  <c r="Q28" i="52"/>
  <c r="P28" i="52"/>
  <c r="O28" i="52"/>
  <c r="N28" i="52"/>
  <c r="AZ27" i="52"/>
  <c r="BA27" i="52" s="1"/>
  <c r="AW27" i="52"/>
  <c r="AX27" i="52" s="1"/>
  <c r="AU27" i="52"/>
  <c r="AT27" i="52"/>
  <c r="AS27" i="52"/>
  <c r="AR27" i="52"/>
  <c r="AP27" i="52"/>
  <c r="AO27" i="52"/>
  <c r="AL27" i="52"/>
  <c r="AM27" i="52" s="1"/>
  <c r="AN27" i="52" s="1"/>
  <c r="AJ27" i="52"/>
  <c r="AI27" i="52"/>
  <c r="AH27" i="52"/>
  <c r="AG27" i="52"/>
  <c r="AF27" i="52"/>
  <c r="AE27" i="52"/>
  <c r="AD27" i="52"/>
  <c r="AA27" i="52"/>
  <c r="X27" i="52"/>
  <c r="W27" i="52"/>
  <c r="V27" i="52"/>
  <c r="U27" i="52"/>
  <c r="T27" i="52"/>
  <c r="S27" i="52"/>
  <c r="R27" i="52"/>
  <c r="Q27" i="52"/>
  <c r="P27" i="52"/>
  <c r="O27" i="52"/>
  <c r="N27" i="52"/>
  <c r="AZ26" i="52"/>
  <c r="BA26" i="52" s="1"/>
  <c r="AW26" i="52"/>
  <c r="AX26" i="52" s="1"/>
  <c r="AU26" i="52"/>
  <c r="AT26" i="52"/>
  <c r="AS26" i="52"/>
  <c r="AR26" i="52"/>
  <c r="AP26" i="52"/>
  <c r="AO26" i="52"/>
  <c r="AL26" i="52"/>
  <c r="AM26" i="52" s="1"/>
  <c r="AN26" i="52" s="1"/>
  <c r="AJ26" i="52"/>
  <c r="AI26" i="52"/>
  <c r="AH26" i="52"/>
  <c r="AG26" i="52"/>
  <c r="AF26" i="52"/>
  <c r="AE26" i="52"/>
  <c r="AD26" i="52"/>
  <c r="AB26" i="52"/>
  <c r="Z26" i="52"/>
  <c r="X26" i="52"/>
  <c r="W26" i="52"/>
  <c r="V26" i="52"/>
  <c r="U26" i="52"/>
  <c r="T26" i="52"/>
  <c r="S26" i="52"/>
  <c r="R26" i="52"/>
  <c r="Q26" i="52"/>
  <c r="P26" i="52"/>
  <c r="O26" i="52"/>
  <c r="N26" i="52"/>
  <c r="AZ25" i="52"/>
  <c r="BA25" i="52" s="1"/>
  <c r="AW25" i="52"/>
  <c r="AX25" i="52" s="1"/>
  <c r="AU25" i="52"/>
  <c r="AT25" i="52"/>
  <c r="AS25" i="52"/>
  <c r="AR25" i="52"/>
  <c r="AP25" i="52"/>
  <c r="AO25" i="52"/>
  <c r="AM25" i="52"/>
  <c r="AN25" i="52" s="1"/>
  <c r="AL25" i="52"/>
  <c r="AJ25" i="52"/>
  <c r="AI25" i="52"/>
  <c r="AH25" i="52"/>
  <c r="AG25" i="52"/>
  <c r="AF25" i="52"/>
  <c r="AE25" i="52"/>
  <c r="AD25" i="52"/>
  <c r="AC25" i="52"/>
  <c r="Z25" i="52"/>
  <c r="X25" i="52"/>
  <c r="W25" i="52"/>
  <c r="V25" i="52"/>
  <c r="U25" i="52"/>
  <c r="T25" i="52"/>
  <c r="S25" i="52"/>
  <c r="R25" i="52"/>
  <c r="Q25" i="52"/>
  <c r="P25" i="52"/>
  <c r="O25" i="52"/>
  <c r="N25" i="52"/>
  <c r="AZ24" i="52"/>
  <c r="BA24" i="52" s="1"/>
  <c r="AU24" i="52"/>
  <c r="AT24" i="52"/>
  <c r="AS24" i="52"/>
  <c r="AR24" i="52"/>
  <c r="AP24" i="52"/>
  <c r="AO24" i="52"/>
  <c r="AL24" i="52"/>
  <c r="AM24" i="52" s="1"/>
  <c r="AN24" i="52" s="1"/>
  <c r="AJ24" i="52"/>
  <c r="AI24" i="52"/>
  <c r="AH24" i="52"/>
  <c r="AG24" i="52"/>
  <c r="AF24" i="52"/>
  <c r="AE24" i="52"/>
  <c r="AD24" i="52"/>
  <c r="AC24" i="52"/>
  <c r="X24" i="52"/>
  <c r="W24" i="52"/>
  <c r="V24" i="52"/>
  <c r="U24" i="52"/>
  <c r="T24" i="52"/>
  <c r="S24" i="52"/>
  <c r="R24" i="52"/>
  <c r="Q24" i="52"/>
  <c r="P24" i="52"/>
  <c r="O24" i="52"/>
  <c r="N24" i="52"/>
  <c r="AZ23" i="52"/>
  <c r="BA23" i="52" s="1"/>
  <c r="AU23" i="52"/>
  <c r="AT23" i="52"/>
  <c r="AS23" i="52"/>
  <c r="AR23" i="52"/>
  <c r="AP23" i="52"/>
  <c r="AO23" i="52"/>
  <c r="AL23" i="52"/>
  <c r="AM23" i="52" s="1"/>
  <c r="AN23" i="52" s="1"/>
  <c r="AJ23" i="52"/>
  <c r="AI23" i="52"/>
  <c r="AH23" i="52"/>
  <c r="AG23" i="52"/>
  <c r="AF23" i="52"/>
  <c r="AE23" i="52"/>
  <c r="AD23" i="52"/>
  <c r="AA23" i="52"/>
  <c r="X23" i="52"/>
  <c r="W23" i="52"/>
  <c r="V23" i="52"/>
  <c r="U23" i="52"/>
  <c r="T23" i="52"/>
  <c r="S23" i="52"/>
  <c r="R23" i="52"/>
  <c r="Q23" i="52"/>
  <c r="P23" i="52"/>
  <c r="O23" i="52"/>
  <c r="N23" i="52"/>
  <c r="BA22" i="52"/>
  <c r="AZ22" i="52"/>
  <c r="AU22" i="52"/>
  <c r="AT22" i="52"/>
  <c r="AS22" i="52"/>
  <c r="AR22" i="52"/>
  <c r="AP22" i="52"/>
  <c r="AO22" i="52"/>
  <c r="AL22" i="52"/>
  <c r="AM22" i="52" s="1"/>
  <c r="AN22" i="52" s="1"/>
  <c r="AJ22" i="52"/>
  <c r="AI22" i="52"/>
  <c r="AH22" i="52"/>
  <c r="AG22" i="52"/>
  <c r="AF22" i="52"/>
  <c r="AE22" i="52"/>
  <c r="AD22" i="52"/>
  <c r="AC22" i="52"/>
  <c r="Z22" i="52"/>
  <c r="X22" i="52"/>
  <c r="W22" i="52"/>
  <c r="V22" i="52"/>
  <c r="U22" i="52"/>
  <c r="T22" i="52"/>
  <c r="S22" i="52"/>
  <c r="R22" i="52"/>
  <c r="Q22" i="52"/>
  <c r="P22" i="52"/>
  <c r="O22" i="52"/>
  <c r="N22" i="52"/>
  <c r="AZ21" i="52"/>
  <c r="BA21" i="52" s="1"/>
  <c r="AU21" i="52"/>
  <c r="AT21" i="52"/>
  <c r="AS21" i="52"/>
  <c r="AR21" i="52"/>
  <c r="AP21" i="52"/>
  <c r="AO21" i="52"/>
  <c r="AL21" i="52"/>
  <c r="AM21" i="52" s="1"/>
  <c r="AN21" i="52" s="1"/>
  <c r="AJ21" i="52"/>
  <c r="AI21" i="52"/>
  <c r="AH21" i="52"/>
  <c r="AG21" i="52"/>
  <c r="AF21" i="52"/>
  <c r="AE21" i="52"/>
  <c r="AD21" i="52"/>
  <c r="Z21" i="52"/>
  <c r="X21" i="52"/>
  <c r="W21" i="52"/>
  <c r="V21" i="52"/>
  <c r="U21" i="52"/>
  <c r="T21" i="52"/>
  <c r="S21" i="52"/>
  <c r="R21" i="52"/>
  <c r="Q21" i="52"/>
  <c r="P21" i="52"/>
  <c r="O21" i="52"/>
  <c r="N21" i="52"/>
  <c r="AZ20" i="52"/>
  <c r="BA20" i="52" s="1"/>
  <c r="AU20" i="52"/>
  <c r="AT20" i="52"/>
  <c r="AS20" i="52"/>
  <c r="AR20" i="52"/>
  <c r="AP20" i="52"/>
  <c r="AO20" i="52"/>
  <c r="AL20" i="52"/>
  <c r="AM20" i="52" s="1"/>
  <c r="AN20" i="52" s="1"/>
  <c r="AJ20" i="52"/>
  <c r="AI20" i="52"/>
  <c r="AH20" i="52"/>
  <c r="AG20" i="52"/>
  <c r="AF20" i="52"/>
  <c r="AE20" i="52"/>
  <c r="AD20" i="52"/>
  <c r="AC20" i="52"/>
  <c r="X20" i="52"/>
  <c r="W20" i="52"/>
  <c r="V20" i="52"/>
  <c r="U20" i="52"/>
  <c r="T20" i="52"/>
  <c r="S20" i="52"/>
  <c r="R20" i="52"/>
  <c r="Q20" i="52"/>
  <c r="P20" i="52"/>
  <c r="O20" i="52"/>
  <c r="N20" i="52"/>
  <c r="AZ19" i="52"/>
  <c r="BA19" i="52" s="1"/>
  <c r="AU19" i="52"/>
  <c r="AT19" i="52"/>
  <c r="AS19" i="52"/>
  <c r="AR19" i="52"/>
  <c r="AP19" i="52"/>
  <c r="AO19" i="52"/>
  <c r="AL19" i="52"/>
  <c r="AM19" i="52" s="1"/>
  <c r="AN19" i="52" s="1"/>
  <c r="AJ19" i="52"/>
  <c r="AI19" i="52"/>
  <c r="AH19" i="52"/>
  <c r="AG19" i="52"/>
  <c r="AF19" i="52"/>
  <c r="AE19" i="52"/>
  <c r="AD19" i="52"/>
  <c r="AC19" i="52"/>
  <c r="X19" i="52"/>
  <c r="W19" i="52"/>
  <c r="V19" i="52"/>
  <c r="U19" i="52"/>
  <c r="T19" i="52"/>
  <c r="S19" i="52"/>
  <c r="R19" i="52"/>
  <c r="Q19" i="52"/>
  <c r="P19" i="52"/>
  <c r="O19" i="52"/>
  <c r="N19" i="52"/>
  <c r="AZ18" i="52"/>
  <c r="BA18" i="52" s="1"/>
  <c r="AU18" i="52"/>
  <c r="AT18" i="52"/>
  <c r="AS18" i="52"/>
  <c r="AR18" i="52"/>
  <c r="AP18" i="52"/>
  <c r="AO18" i="52"/>
  <c r="AL18" i="52"/>
  <c r="AM18" i="52" s="1"/>
  <c r="AN18" i="52" s="1"/>
  <c r="AJ18" i="52"/>
  <c r="AI18" i="52"/>
  <c r="AH18" i="52"/>
  <c r="AG18" i="52"/>
  <c r="AF18" i="52"/>
  <c r="AE18" i="52"/>
  <c r="AD18" i="52"/>
  <c r="AC18" i="52"/>
  <c r="X18" i="52"/>
  <c r="W18" i="52"/>
  <c r="V18" i="52"/>
  <c r="U18" i="52"/>
  <c r="T18" i="52"/>
  <c r="S18" i="52"/>
  <c r="Q18" i="52"/>
  <c r="P18" i="52"/>
  <c r="O18" i="52"/>
  <c r="N18" i="52"/>
  <c r="R18" i="52" s="1"/>
  <c r="E8" i="52"/>
  <c r="Z27" i="65" l="1"/>
  <c r="AB27" i="65"/>
  <c r="AA26" i="65"/>
  <c r="AB26" i="65"/>
  <c r="AB25" i="65"/>
  <c r="AA25" i="65"/>
  <c r="AD26" i="53"/>
  <c r="AA26" i="53"/>
  <c r="AB23" i="53"/>
  <c r="AA23" i="53"/>
  <c r="AB22" i="53"/>
  <c r="AA22" i="53"/>
  <c r="Z18" i="65"/>
  <c r="AE18" i="65"/>
  <c r="AE54" i="65" s="1"/>
  <c r="AE56" i="65" s="1"/>
  <c r="D73" i="65" s="1"/>
  <c r="AL18" i="65"/>
  <c r="AM18" i="65" s="1"/>
  <c r="AN18" i="65" s="1"/>
  <c r="AB21" i="65"/>
  <c r="Z21" i="65"/>
  <c r="Z22" i="62"/>
  <c r="AC22" i="62"/>
  <c r="Z19" i="53"/>
  <c r="AD19" i="53"/>
  <c r="AD54" i="53" s="1"/>
  <c r="AD55" i="53" s="1"/>
  <c r="AA29" i="56"/>
  <c r="Z29" i="56"/>
  <c r="Z23" i="56"/>
  <c r="AC23" i="56"/>
  <c r="AO54" i="65"/>
  <c r="K63" i="65" s="1"/>
  <c r="AA18" i="62"/>
  <c r="AB18" i="62"/>
  <c r="AA24" i="65"/>
  <c r="Z24" i="65"/>
  <c r="K54" i="65"/>
  <c r="I26" i="19" s="1"/>
  <c r="AF19" i="65"/>
  <c r="AB19" i="65"/>
  <c r="L54" i="65"/>
  <c r="J26" i="19" s="1"/>
  <c r="AB20" i="65"/>
  <c r="Z20" i="65"/>
  <c r="AG19" i="59"/>
  <c r="AC19" i="59"/>
  <c r="D72" i="59"/>
  <c r="AB21" i="56"/>
  <c r="Z21" i="56"/>
  <c r="AP54" i="65"/>
  <c r="L63" i="65" s="1"/>
  <c r="AU58" i="62"/>
  <c r="Y47" i="62"/>
  <c r="AK47" i="62" s="1"/>
  <c r="Y39" i="62"/>
  <c r="AK39" i="62" s="1"/>
  <c r="AP54" i="59"/>
  <c r="L63" i="59" s="1"/>
  <c r="F72" i="59"/>
  <c r="AU58" i="59"/>
  <c r="AS57" i="59"/>
  <c r="G70" i="59"/>
  <c r="G74" i="59" s="1"/>
  <c r="E72" i="59"/>
  <c r="D70" i="59"/>
  <c r="D74" i="59" s="1"/>
  <c r="AO54" i="59"/>
  <c r="K63" i="59" s="1"/>
  <c r="H70" i="59"/>
  <c r="H74" i="59" s="1"/>
  <c r="G72" i="56"/>
  <c r="F72" i="56"/>
  <c r="AT56" i="56"/>
  <c r="Z20" i="68" s="1"/>
  <c r="AU55" i="56"/>
  <c r="AA20" i="68" s="1"/>
  <c r="AS55" i="56"/>
  <c r="W20" i="68" s="1"/>
  <c r="AU56" i="56"/>
  <c r="AB20" i="68" s="1"/>
  <c r="AS56" i="56"/>
  <c r="X20" i="68" s="1"/>
  <c r="AT55" i="56"/>
  <c r="Y20" i="68" s="1"/>
  <c r="AQ56" i="56"/>
  <c r="AQ54" i="56" s="1"/>
  <c r="R20" i="68" s="1"/>
  <c r="D72" i="56"/>
  <c r="AP54" i="56"/>
  <c r="L63" i="56" s="1"/>
  <c r="F70" i="56"/>
  <c r="F74" i="56" s="1"/>
  <c r="E70" i="56"/>
  <c r="E74" i="56" s="1"/>
  <c r="AP55" i="52"/>
  <c r="BA54" i="52"/>
  <c r="AY54" i="52" s="1"/>
  <c r="AO63" i="52" s="1"/>
  <c r="AG24" i="59"/>
  <c r="AA24" i="59"/>
  <c r="AC24" i="62"/>
  <c r="AA24" i="62"/>
  <c r="Z28" i="59"/>
  <c r="AA28" i="59"/>
  <c r="Z21" i="59"/>
  <c r="AA21" i="59"/>
  <c r="AA20" i="59"/>
  <c r="Z20" i="59"/>
  <c r="AB30" i="56"/>
  <c r="AA30" i="56"/>
  <c r="AH19" i="53"/>
  <c r="AH54" i="53" s="1"/>
  <c r="AH55" i="53" s="1"/>
  <c r="AC19" i="53"/>
  <c r="AO54" i="53"/>
  <c r="K63" i="53" s="1"/>
  <c r="D70" i="53"/>
  <c r="D74" i="53" s="1"/>
  <c r="D72" i="53"/>
  <c r="H72" i="53"/>
  <c r="H70" i="53"/>
  <c r="H74" i="53" s="1"/>
  <c r="E70" i="53"/>
  <c r="E74" i="53" s="1"/>
  <c r="AF31" i="56"/>
  <c r="AA31" i="56"/>
  <c r="AG27" i="56"/>
  <c r="AB27" i="56"/>
  <c r="AG25" i="56"/>
  <c r="AB25" i="56"/>
  <c r="AF30" i="56"/>
  <c r="AG30" i="56"/>
  <c r="AG29" i="56"/>
  <c r="AF29" i="56"/>
  <c r="E72" i="56"/>
  <c r="AO54" i="56"/>
  <c r="K63" i="56" s="1"/>
  <c r="AF27" i="59"/>
  <c r="AA27" i="59"/>
  <c r="AG25" i="59"/>
  <c r="AB25" i="59"/>
  <c r="AB28" i="62"/>
  <c r="Z28" i="62"/>
  <c r="AH26" i="62"/>
  <c r="AC26" i="62"/>
  <c r="AI22" i="62"/>
  <c r="AI54" i="62" s="1"/>
  <c r="AI55" i="62" s="1"/>
  <c r="AD22" i="62"/>
  <c r="AD54" i="62" s="1"/>
  <c r="AF20" i="62"/>
  <c r="AF54" i="62" s="1"/>
  <c r="AF55" i="62" s="1"/>
  <c r="AA20" i="62"/>
  <c r="AH18" i="62"/>
  <c r="AC18" i="62"/>
  <c r="AG23" i="65"/>
  <c r="AB23" i="65"/>
  <c r="AF18" i="65"/>
  <c r="AA18" i="65"/>
  <c r="AD56" i="65"/>
  <c r="H71" i="65" s="1"/>
  <c r="H75" i="65" s="1"/>
  <c r="M54" i="65"/>
  <c r="K26" i="19" s="1"/>
  <c r="AU59" i="65"/>
  <c r="AA21" i="65"/>
  <c r="AF21" i="65"/>
  <c r="AI56" i="65"/>
  <c r="H73" i="65" s="1"/>
  <c r="AA22" i="65"/>
  <c r="AG22" i="65"/>
  <c r="AA19" i="65"/>
  <c r="AG19" i="65"/>
  <c r="AA20" i="65"/>
  <c r="AG20" i="65"/>
  <c r="AC23" i="65"/>
  <c r="AC54" i="65" s="1"/>
  <c r="AC55" i="65" s="1"/>
  <c r="AH23" i="65"/>
  <c r="AH54" i="65" s="1"/>
  <c r="AH55" i="65" s="1"/>
  <c r="AB24" i="62"/>
  <c r="AH24" i="62"/>
  <c r="AC20" i="59"/>
  <c r="AF20" i="59"/>
  <c r="AQ54" i="59"/>
  <c r="M63" i="59" s="1"/>
  <c r="G72" i="59"/>
  <c r="AB19" i="56"/>
  <c r="AG19" i="56"/>
  <c r="AC21" i="56"/>
  <c r="AG21" i="56"/>
  <c r="AB23" i="56"/>
  <c r="AG23" i="56"/>
  <c r="AD26" i="56"/>
  <c r="AD54" i="56" s="1"/>
  <c r="AG26" i="56"/>
  <c r="E70" i="62"/>
  <c r="E74" i="62" s="1"/>
  <c r="AO54" i="62"/>
  <c r="K63" i="62" s="1"/>
  <c r="H70" i="62"/>
  <c r="H74" i="62" s="1"/>
  <c r="AP54" i="62"/>
  <c r="L63" i="62" s="1"/>
  <c r="D72" i="62"/>
  <c r="H72" i="56"/>
  <c r="D70" i="56"/>
  <c r="D74" i="56" s="1"/>
  <c r="H70" i="56"/>
  <c r="H74" i="56" s="1"/>
  <c r="F72" i="53"/>
  <c r="G72" i="53"/>
  <c r="G70" i="53"/>
  <c r="G74" i="53" s="1"/>
  <c r="E72" i="53"/>
  <c r="AP54" i="53"/>
  <c r="L63" i="53" s="1"/>
  <c r="R18" i="68"/>
  <c r="F70" i="53"/>
  <c r="F74" i="53" s="1"/>
  <c r="M63" i="65"/>
  <c r="R26" i="19"/>
  <c r="G72" i="62"/>
  <c r="AQ56" i="62"/>
  <c r="AQ54" i="62" s="1"/>
  <c r="M63" i="62" s="1"/>
  <c r="H72" i="62"/>
  <c r="D70" i="62"/>
  <c r="D74" i="62" s="1"/>
  <c r="F72" i="62"/>
  <c r="E72" i="62"/>
  <c r="G70" i="62"/>
  <c r="G74" i="62" s="1"/>
  <c r="E70" i="59"/>
  <c r="E74" i="59" s="1"/>
  <c r="F70" i="59"/>
  <c r="F74" i="59" s="1"/>
  <c r="H72" i="59"/>
  <c r="AU58" i="65"/>
  <c r="AU57" i="65"/>
  <c r="AT57" i="65"/>
  <c r="I54" i="65"/>
  <c r="G26" i="19" s="1"/>
  <c r="Y54" i="65"/>
  <c r="Y56" i="65"/>
  <c r="Y57" i="65" s="1"/>
  <c r="AD55" i="65"/>
  <c r="D63" i="65"/>
  <c r="AU56" i="53"/>
  <c r="AB18" i="68" s="1"/>
  <c r="AT56" i="53"/>
  <c r="Z18" i="68" s="1"/>
  <c r="AS56" i="53"/>
  <c r="X18" i="68" s="1"/>
  <c r="AU55" i="53"/>
  <c r="AA18" i="68" s="1"/>
  <c r="AT55" i="53"/>
  <c r="Y18" i="68" s="1"/>
  <c r="AS55" i="53"/>
  <c r="W18" i="68" s="1"/>
  <c r="Y43" i="62"/>
  <c r="AK43" i="62" s="1"/>
  <c r="Y35" i="62"/>
  <c r="Y41" i="62"/>
  <c r="Y25" i="62"/>
  <c r="AK25" i="62" s="1"/>
  <c r="AA26" i="62"/>
  <c r="AB26" i="62"/>
  <c r="AA22" i="62"/>
  <c r="AB22" i="62"/>
  <c r="Y29" i="62"/>
  <c r="AK29" i="62" s="1"/>
  <c r="AA29" i="62" s="1"/>
  <c r="Y23" i="62"/>
  <c r="AK23" i="62" s="1"/>
  <c r="Y27" i="62"/>
  <c r="AK27" i="62" s="1"/>
  <c r="AB27" i="62" s="1"/>
  <c r="X54" i="62"/>
  <c r="X55" i="62" s="1"/>
  <c r="I63" i="62" s="1"/>
  <c r="AB20" i="62"/>
  <c r="AC20" i="62"/>
  <c r="Y37" i="62"/>
  <c r="Z18" i="62"/>
  <c r="AB21" i="59"/>
  <c r="AC21" i="59"/>
  <c r="AB24" i="59"/>
  <c r="AC24" i="59"/>
  <c r="AA23" i="59"/>
  <c r="AB23" i="59"/>
  <c r="AA25" i="59"/>
  <c r="AC25" i="59"/>
  <c r="AA19" i="59"/>
  <c r="AB19" i="59"/>
  <c r="U54" i="59"/>
  <c r="U55" i="59" s="1"/>
  <c r="F63" i="59" s="1"/>
  <c r="Y38" i="59"/>
  <c r="S54" i="59"/>
  <c r="S55" i="59" s="1"/>
  <c r="D63" i="59" s="1"/>
  <c r="AE54" i="56"/>
  <c r="T54" i="56"/>
  <c r="T55" i="56" s="1"/>
  <c r="E63" i="56" s="1"/>
  <c r="S54" i="56"/>
  <c r="S55" i="56" s="1"/>
  <c r="D63" i="56" s="1"/>
  <c r="AK18" i="56"/>
  <c r="U54" i="56"/>
  <c r="U55" i="56" s="1"/>
  <c r="F63" i="56" s="1"/>
  <c r="AH54" i="56"/>
  <c r="AH55" i="56" s="1"/>
  <c r="Y36" i="56"/>
  <c r="AK36" i="56" s="1"/>
  <c r="AA25" i="56"/>
  <c r="AC25" i="56"/>
  <c r="AI54" i="56"/>
  <c r="AI55" i="56" s="1"/>
  <c r="AA22" i="56"/>
  <c r="AB22" i="56"/>
  <c r="Y52" i="53"/>
  <c r="AK52" i="53" s="1"/>
  <c r="Y37" i="53"/>
  <c r="AK37" i="53" s="1"/>
  <c r="Y48" i="53"/>
  <c r="AK48" i="53" s="1"/>
  <c r="U54" i="53"/>
  <c r="U55" i="53" s="1"/>
  <c r="F63" i="53" s="1"/>
  <c r="Y25" i="53"/>
  <c r="AK25" i="53" s="1"/>
  <c r="Y44" i="53"/>
  <c r="AK44" i="53" s="1"/>
  <c r="Y41" i="53"/>
  <c r="S54" i="53"/>
  <c r="S55" i="53" s="1"/>
  <c r="D63" i="53" s="1"/>
  <c r="Y24" i="53"/>
  <c r="AK24" i="53" s="1"/>
  <c r="AC24" i="53" s="1"/>
  <c r="AB19" i="53"/>
  <c r="AA19" i="53"/>
  <c r="AI54" i="53"/>
  <c r="X54" i="53"/>
  <c r="X55" i="53" s="1"/>
  <c r="I63" i="53" s="1"/>
  <c r="AK18" i="53"/>
  <c r="AG18" i="53" s="1"/>
  <c r="T54" i="53"/>
  <c r="T55" i="53" s="1"/>
  <c r="E63" i="53" s="1"/>
  <c r="V54" i="53"/>
  <c r="V55" i="53" s="1"/>
  <c r="G63" i="53" s="1"/>
  <c r="AE54" i="53"/>
  <c r="Y20" i="53"/>
  <c r="AK20" i="53" s="1"/>
  <c r="AG20" i="53" s="1"/>
  <c r="W54" i="53"/>
  <c r="W55" i="53" s="1"/>
  <c r="Y35" i="52"/>
  <c r="AK35" i="52" s="1"/>
  <c r="AE54" i="62"/>
  <c r="Y21" i="62"/>
  <c r="AK21" i="62" s="1"/>
  <c r="AA21" i="62" s="1"/>
  <c r="W54" i="62"/>
  <c r="W55" i="62" s="1"/>
  <c r="T54" i="62"/>
  <c r="T55" i="62" s="1"/>
  <c r="E63" i="62" s="1"/>
  <c r="U54" i="62"/>
  <c r="U55" i="62" s="1"/>
  <c r="F63" i="62" s="1"/>
  <c r="V54" i="62"/>
  <c r="V55" i="62" s="1"/>
  <c r="G63" i="62" s="1"/>
  <c r="AS57" i="65"/>
  <c r="AS59" i="65"/>
  <c r="AS58" i="65"/>
  <c r="J54" i="65"/>
  <c r="H26" i="19" s="1"/>
  <c r="AT58" i="65"/>
  <c r="AL63" i="65"/>
  <c r="AK63" i="65"/>
  <c r="AJ63" i="65"/>
  <c r="AT59" i="65"/>
  <c r="J54" i="62"/>
  <c r="H24" i="68" s="1"/>
  <c r="K54" i="62"/>
  <c r="I24" i="68" s="1"/>
  <c r="I54" i="62"/>
  <c r="G24" i="68" s="1"/>
  <c r="M54" i="62"/>
  <c r="K24" i="68" s="1"/>
  <c r="Y31" i="62"/>
  <c r="AK31" i="62" s="1"/>
  <c r="AA31" i="62" s="1"/>
  <c r="Y19" i="62"/>
  <c r="Y45" i="62"/>
  <c r="AK45" i="62" s="1"/>
  <c r="Y49" i="62"/>
  <c r="AK49" i="62" s="1"/>
  <c r="Y51" i="62"/>
  <c r="AK51" i="62" s="1"/>
  <c r="Y53" i="62"/>
  <c r="AK53" i="62" s="1"/>
  <c r="AK41" i="62"/>
  <c r="S54" i="62"/>
  <c r="S55" i="62" s="1"/>
  <c r="Y33" i="62"/>
  <c r="AK33" i="62" s="1"/>
  <c r="AK37" i="62"/>
  <c r="AS57" i="62"/>
  <c r="AS59" i="62"/>
  <c r="AS58" i="62"/>
  <c r="AU57" i="62"/>
  <c r="AT59" i="62"/>
  <c r="AT58" i="62"/>
  <c r="AT57" i="62"/>
  <c r="AU59" i="62"/>
  <c r="V54" i="56"/>
  <c r="V55" i="56" s="1"/>
  <c r="G63" i="56" s="1"/>
  <c r="Y28" i="56"/>
  <c r="AK28" i="56" s="1"/>
  <c r="W54" i="56"/>
  <c r="W55" i="56" s="1"/>
  <c r="T54" i="59"/>
  <c r="T55" i="59" s="1"/>
  <c r="E63" i="59" s="1"/>
  <c r="Y26" i="59"/>
  <c r="AK26" i="59" s="1"/>
  <c r="AC26" i="59" s="1"/>
  <c r="AI54" i="59"/>
  <c r="AE54" i="59"/>
  <c r="I54" i="59"/>
  <c r="G22" i="68" s="1"/>
  <c r="J54" i="59"/>
  <c r="H22" i="68" s="1"/>
  <c r="Y18" i="59"/>
  <c r="Y46" i="59"/>
  <c r="V54" i="59"/>
  <c r="V55" i="59" s="1"/>
  <c r="G63" i="59" s="1"/>
  <c r="AK46" i="59"/>
  <c r="Y42" i="59"/>
  <c r="Y30" i="59"/>
  <c r="AK30" i="59" s="1"/>
  <c r="Y34" i="59"/>
  <c r="AK34" i="59" s="1"/>
  <c r="W54" i="59"/>
  <c r="W55" i="59" s="1"/>
  <c r="AH54" i="59"/>
  <c r="Y50" i="59"/>
  <c r="AK50" i="59" s="1"/>
  <c r="Y22" i="59"/>
  <c r="AK22" i="59" s="1"/>
  <c r="AK42" i="59"/>
  <c r="X54" i="59"/>
  <c r="X55" i="59" s="1"/>
  <c r="Y32" i="53"/>
  <c r="AK32" i="53" s="1"/>
  <c r="Y36" i="53"/>
  <c r="Y29" i="53"/>
  <c r="AK29" i="53"/>
  <c r="AK53" i="53"/>
  <c r="Y21" i="53"/>
  <c r="AK21" i="53" s="1"/>
  <c r="AK41" i="53"/>
  <c r="AK49" i="53"/>
  <c r="Y53" i="53"/>
  <c r="AK36" i="53"/>
  <c r="Y45" i="53"/>
  <c r="AK45" i="53" s="1"/>
  <c r="AK28" i="53"/>
  <c r="Y40" i="53"/>
  <c r="AK40" i="53" s="1"/>
  <c r="Y33" i="53"/>
  <c r="AK33" i="53" s="1"/>
  <c r="Y28" i="53"/>
  <c r="Y49" i="53"/>
  <c r="J54" i="56"/>
  <c r="H20" i="68" s="1"/>
  <c r="Y24" i="56"/>
  <c r="AK24" i="56" s="1"/>
  <c r="AK40" i="56"/>
  <c r="AK52" i="56"/>
  <c r="Y44" i="56"/>
  <c r="AK44" i="56" s="1"/>
  <c r="H54" i="56"/>
  <c r="F20" i="68" s="1"/>
  <c r="Y48" i="56"/>
  <c r="AK48" i="56" s="1"/>
  <c r="Y40" i="56"/>
  <c r="Y52" i="56"/>
  <c r="Y20" i="56"/>
  <c r="AK20" i="56" s="1"/>
  <c r="Y32" i="56"/>
  <c r="AK32" i="56" s="1"/>
  <c r="AA32" i="56" s="1"/>
  <c r="X54" i="56"/>
  <c r="X55" i="56" s="1"/>
  <c r="H54" i="59"/>
  <c r="F22" i="68" s="1"/>
  <c r="AS58" i="59"/>
  <c r="AS59" i="59"/>
  <c r="AU57" i="59"/>
  <c r="AT57" i="59"/>
  <c r="AT59" i="59"/>
  <c r="AT58" i="59"/>
  <c r="AL63" i="59"/>
  <c r="AK63" i="59"/>
  <c r="AJ63" i="59"/>
  <c r="AL63" i="56"/>
  <c r="AK63" i="56"/>
  <c r="AJ63" i="56"/>
  <c r="W54" i="52"/>
  <c r="W55" i="52" s="1"/>
  <c r="H63" i="52" s="1"/>
  <c r="Y46" i="52"/>
  <c r="AK46" i="52" s="1"/>
  <c r="AL63" i="53"/>
  <c r="AK63" i="53"/>
  <c r="AJ63" i="53"/>
  <c r="L54" i="52"/>
  <c r="J16" i="68" s="1"/>
  <c r="Y19" i="52"/>
  <c r="AK19" i="52" s="1"/>
  <c r="AB19" i="52" s="1"/>
  <c r="Y33" i="52"/>
  <c r="Y44" i="52"/>
  <c r="Y31" i="52"/>
  <c r="Y52" i="52"/>
  <c r="AK52" i="52" s="1"/>
  <c r="Y30" i="52"/>
  <c r="AK30" i="52" s="1"/>
  <c r="Y41" i="52"/>
  <c r="AK41" i="52" s="1"/>
  <c r="X54" i="52"/>
  <c r="X55" i="52" s="1"/>
  <c r="I63" i="52" s="1"/>
  <c r="AK22" i="52"/>
  <c r="Y25" i="52"/>
  <c r="AK25" i="52" s="1"/>
  <c r="AK33" i="52"/>
  <c r="Y39" i="52"/>
  <c r="AK39" i="52" s="1"/>
  <c r="Y43" i="52"/>
  <c r="AK43" i="52" s="1"/>
  <c r="Y22" i="52"/>
  <c r="Y38" i="52"/>
  <c r="AK38" i="52" s="1"/>
  <c r="Y51" i="52"/>
  <c r="AK51" i="52" s="1"/>
  <c r="T54" i="52"/>
  <c r="T55" i="52" s="1"/>
  <c r="E63" i="52" s="1"/>
  <c r="Y28" i="52"/>
  <c r="AK28" i="52" s="1"/>
  <c r="Y36" i="52"/>
  <c r="AK36" i="52"/>
  <c r="Y20" i="52"/>
  <c r="AK20" i="52" s="1"/>
  <c r="AA20" i="52" s="1"/>
  <c r="Y23" i="52"/>
  <c r="AK23" i="52" s="1"/>
  <c r="AB23" i="52" s="1"/>
  <c r="AK44" i="52"/>
  <c r="U54" i="52"/>
  <c r="U55" i="52" s="1"/>
  <c r="AD54" i="52"/>
  <c r="AD55" i="52" s="1"/>
  <c r="Y27" i="52"/>
  <c r="AK27" i="52" s="1"/>
  <c r="AC27" i="52" s="1"/>
  <c r="Y29" i="52"/>
  <c r="AK29" i="52"/>
  <c r="Y47" i="52"/>
  <c r="AK47" i="52" s="1"/>
  <c r="V54" i="52"/>
  <c r="V55" i="52" s="1"/>
  <c r="G63" i="52" s="1"/>
  <c r="AE54" i="52"/>
  <c r="AE55" i="52" s="1"/>
  <c r="Y49" i="52"/>
  <c r="AK49" i="52" s="1"/>
  <c r="AF54" i="52"/>
  <c r="AF55" i="52" s="1"/>
  <c r="AK31" i="52"/>
  <c r="G70" i="52"/>
  <c r="G74" i="52" s="1"/>
  <c r="AX54" i="52"/>
  <c r="AV54" i="52" s="1"/>
  <c r="AI54" i="52"/>
  <c r="AO55" i="52"/>
  <c r="O16" i="68" s="1"/>
  <c r="Y21" i="52"/>
  <c r="AK21" i="52" s="1"/>
  <c r="AC21" i="52" s="1"/>
  <c r="Y26" i="52"/>
  <c r="AK26" i="52" s="1"/>
  <c r="F70" i="52"/>
  <c r="F74" i="52" s="1"/>
  <c r="AT59" i="52"/>
  <c r="AT58" i="52"/>
  <c r="AT57" i="52"/>
  <c r="Y34" i="52"/>
  <c r="AK34" i="52" s="1"/>
  <c r="H70" i="52"/>
  <c r="H74" i="52" s="1"/>
  <c r="AU59" i="52"/>
  <c r="AU58" i="52"/>
  <c r="AU57" i="52"/>
  <c r="Y32" i="52"/>
  <c r="AK32" i="52" s="1"/>
  <c r="Y37" i="52"/>
  <c r="AK37" i="52" s="1"/>
  <c r="D72" i="52"/>
  <c r="Y42" i="52"/>
  <c r="AK42" i="52" s="1"/>
  <c r="AQ56" i="52"/>
  <c r="AQ54" i="52" s="1"/>
  <c r="E72" i="52"/>
  <c r="AS59" i="52"/>
  <c r="AS58" i="52"/>
  <c r="AS57" i="52"/>
  <c r="Y24" i="52"/>
  <c r="AK24" i="52" s="1"/>
  <c r="AB24" i="52" s="1"/>
  <c r="Y40" i="52"/>
  <c r="AK40" i="52" s="1"/>
  <c r="Y45" i="52"/>
  <c r="AK45" i="52" s="1"/>
  <c r="F72" i="52"/>
  <c r="AG54" i="52"/>
  <c r="Y50" i="52"/>
  <c r="AK50" i="52" s="1"/>
  <c r="AP54" i="52"/>
  <c r="L63" i="52" s="1"/>
  <c r="D70" i="52"/>
  <c r="D74" i="52" s="1"/>
  <c r="G72" i="52"/>
  <c r="S54" i="52"/>
  <c r="S55" i="52" s="1"/>
  <c r="D63" i="52" s="1"/>
  <c r="Y18" i="52"/>
  <c r="AH54" i="52"/>
  <c r="Y48" i="52"/>
  <c r="AK48" i="52" s="1"/>
  <c r="Y53" i="52"/>
  <c r="AK53" i="52" s="1"/>
  <c r="E70" i="52"/>
  <c r="E74" i="52" s="1"/>
  <c r="H72" i="52"/>
  <c r="AC25" i="53" l="1"/>
  <c r="AA25" i="53"/>
  <c r="H63" i="62"/>
  <c r="L54" i="62"/>
  <c r="J24" i="68" s="1"/>
  <c r="H63" i="53"/>
  <c r="L54" i="53"/>
  <c r="J18" i="68" s="1"/>
  <c r="H63" i="56"/>
  <c r="L54" i="56"/>
  <c r="J20" i="68" s="1"/>
  <c r="H63" i="59"/>
  <c r="L54" i="59"/>
  <c r="J22" i="68" s="1"/>
  <c r="AE55" i="65"/>
  <c r="Z54" i="56"/>
  <c r="Z55" i="56" s="1"/>
  <c r="AG20" i="56"/>
  <c r="AA20" i="56"/>
  <c r="AF18" i="56"/>
  <c r="AB18" i="56"/>
  <c r="AF21" i="53"/>
  <c r="AF54" i="53" s="1"/>
  <c r="AF55" i="53" s="1"/>
  <c r="Z21" i="53"/>
  <c r="Z54" i="53" s="1"/>
  <c r="Z56" i="53" s="1"/>
  <c r="D71" i="53" s="1"/>
  <c r="D75" i="53" s="1"/>
  <c r="Z29" i="52"/>
  <c r="AB29" i="52"/>
  <c r="AC28" i="52"/>
  <c r="AB28" i="52"/>
  <c r="Z27" i="52"/>
  <c r="AB27" i="52"/>
  <c r="AC26" i="52"/>
  <c r="AA26" i="52"/>
  <c r="AB28" i="56"/>
  <c r="AA28" i="56"/>
  <c r="AB54" i="65"/>
  <c r="AB56" i="65" s="1"/>
  <c r="F71" i="65" s="1"/>
  <c r="F75" i="65" s="1"/>
  <c r="Z54" i="65"/>
  <c r="Z56" i="65" s="1"/>
  <c r="D71" i="65" s="1"/>
  <c r="D75" i="65" s="1"/>
  <c r="M63" i="56"/>
  <c r="AA25" i="52"/>
  <c r="AB25" i="52"/>
  <c r="AE56" i="59"/>
  <c r="D73" i="59" s="1"/>
  <c r="AE56" i="56"/>
  <c r="D73" i="56" s="1"/>
  <c r="AG54" i="53"/>
  <c r="AG55" i="53" s="1"/>
  <c r="AT56" i="59"/>
  <c r="Z22" i="68" s="1"/>
  <c r="AU56" i="59"/>
  <c r="AB22" i="68" s="1"/>
  <c r="AT55" i="59"/>
  <c r="Y22" i="68" s="1"/>
  <c r="AU55" i="59"/>
  <c r="AA22" i="68" s="1"/>
  <c r="AS56" i="59"/>
  <c r="X22" i="68" s="1"/>
  <c r="AS55" i="59"/>
  <c r="W22" i="68" s="1"/>
  <c r="AA18" i="56"/>
  <c r="AE56" i="53"/>
  <c r="D73" i="53" s="1"/>
  <c r="AO54" i="52"/>
  <c r="K63" i="52" s="1"/>
  <c r="P16" i="68"/>
  <c r="P29" i="68" s="1"/>
  <c r="P31" i="68" s="1"/>
  <c r="Q16" i="68"/>
  <c r="Z24" i="52"/>
  <c r="AA24" i="52"/>
  <c r="AC23" i="52"/>
  <c r="AC54" i="52" s="1"/>
  <c r="AC55" i="52" s="1"/>
  <c r="Z23" i="52"/>
  <c r="AA22" i="52"/>
  <c r="AB22" i="52"/>
  <c r="AG26" i="59"/>
  <c r="AA26" i="59"/>
  <c r="AD56" i="53"/>
  <c r="H71" i="53" s="1"/>
  <c r="H75" i="53" s="1"/>
  <c r="AI56" i="53"/>
  <c r="H73" i="53" s="1"/>
  <c r="Y56" i="56"/>
  <c r="Y57" i="56" s="1"/>
  <c r="AG24" i="56"/>
  <c r="AB24" i="56"/>
  <c r="AG32" i="56"/>
  <c r="AF32" i="56"/>
  <c r="AF28" i="56"/>
  <c r="AG28" i="56"/>
  <c r="AI56" i="56"/>
  <c r="H73" i="56" s="1"/>
  <c r="AD56" i="56"/>
  <c r="H71" i="56" s="1"/>
  <c r="H75" i="56" s="1"/>
  <c r="AF22" i="59"/>
  <c r="AF54" i="59" s="1"/>
  <c r="AF55" i="59" s="1"/>
  <c r="AA22" i="59"/>
  <c r="AG25" i="62"/>
  <c r="AB25" i="62"/>
  <c r="AD56" i="62"/>
  <c r="H71" i="62" s="1"/>
  <c r="H75" i="62" s="1"/>
  <c r="AH23" i="62"/>
  <c r="AH54" i="62" s="1"/>
  <c r="AC23" i="62"/>
  <c r="AE56" i="62"/>
  <c r="D73" i="62" s="1"/>
  <c r="AB21" i="62"/>
  <c r="Z21" i="62"/>
  <c r="AF54" i="65"/>
  <c r="AF56" i="65" s="1"/>
  <c r="E73" i="65" s="1"/>
  <c r="AA54" i="65"/>
  <c r="AA55" i="65" s="1"/>
  <c r="AG54" i="65"/>
  <c r="AG56" i="65" s="1"/>
  <c r="F73" i="65" s="1"/>
  <c r="AH56" i="65"/>
  <c r="G73" i="65" s="1"/>
  <c r="AC56" i="65"/>
  <c r="G71" i="65" s="1"/>
  <c r="G75" i="65" s="1"/>
  <c r="AA27" i="62"/>
  <c r="AG27" i="62"/>
  <c r="R22" i="68"/>
  <c r="AH56" i="56"/>
  <c r="G73" i="56" s="1"/>
  <c r="AE55" i="56"/>
  <c r="AD55" i="56"/>
  <c r="Y56" i="59"/>
  <c r="Y57" i="59" s="1"/>
  <c r="Y54" i="56"/>
  <c r="Y54" i="53"/>
  <c r="Y56" i="53"/>
  <c r="Y57" i="53" s="1"/>
  <c r="R24" i="68"/>
  <c r="AA21" i="52"/>
  <c r="AB21" i="52"/>
  <c r="AB20" i="52"/>
  <c r="Z20" i="52"/>
  <c r="AA19" i="52"/>
  <c r="Z19" i="52"/>
  <c r="M63" i="52"/>
  <c r="R16" i="68"/>
  <c r="AU55" i="52"/>
  <c r="AA16" i="68" s="1"/>
  <c r="AT55" i="52"/>
  <c r="Y16" i="68" s="1"/>
  <c r="AS56" i="52"/>
  <c r="X16" i="68" s="1"/>
  <c r="AS55" i="52"/>
  <c r="W16" i="68" s="1"/>
  <c r="AU56" i="52"/>
  <c r="AB16" i="68" s="1"/>
  <c r="AT56" i="52"/>
  <c r="Z16" i="68" s="1"/>
  <c r="AU56" i="65"/>
  <c r="AB26" i="19" s="1"/>
  <c r="AT56" i="65"/>
  <c r="Z26" i="19" s="1"/>
  <c r="AS56" i="65"/>
  <c r="X26" i="19" s="1"/>
  <c r="AU55" i="65"/>
  <c r="AA26" i="19" s="1"/>
  <c r="AT55" i="65"/>
  <c r="Y26" i="19" s="1"/>
  <c r="AS55" i="65"/>
  <c r="W26" i="19" s="1"/>
  <c r="Y55" i="65"/>
  <c r="AK54" i="65" s="1"/>
  <c r="AE55" i="53"/>
  <c r="H54" i="53"/>
  <c r="F18" i="68" s="1"/>
  <c r="J54" i="53"/>
  <c r="H18" i="68" s="1"/>
  <c r="AI56" i="62"/>
  <c r="H73" i="62" s="1"/>
  <c r="Y56" i="62"/>
  <c r="Y57" i="62" s="1"/>
  <c r="AC25" i="62"/>
  <c r="AA25" i="62"/>
  <c r="AE55" i="62"/>
  <c r="AF56" i="62"/>
  <c r="E73" i="62" s="1"/>
  <c r="AB23" i="62"/>
  <c r="AA23" i="62"/>
  <c r="AK18" i="59"/>
  <c r="AE55" i="59"/>
  <c r="AB26" i="59"/>
  <c r="AD26" i="59"/>
  <c r="AD54" i="59" s="1"/>
  <c r="AB20" i="56"/>
  <c r="AC20" i="56"/>
  <c r="AA24" i="56"/>
  <c r="AC24" i="56"/>
  <c r="I54" i="53"/>
  <c r="G18" i="68" s="1"/>
  <c r="AB18" i="53"/>
  <c r="AA18" i="53"/>
  <c r="AH56" i="53"/>
  <c r="G73" i="53" s="1"/>
  <c r="AC20" i="53"/>
  <c r="AB20" i="53"/>
  <c r="AI55" i="53"/>
  <c r="AC21" i="53"/>
  <c r="AA21" i="53"/>
  <c r="K54" i="52"/>
  <c r="I16" i="68" s="1"/>
  <c r="AK18" i="52"/>
  <c r="Y56" i="52"/>
  <c r="Y57" i="52" s="1"/>
  <c r="AK19" i="62"/>
  <c r="AD55" i="62"/>
  <c r="AU56" i="62"/>
  <c r="AB24" i="68" s="1"/>
  <c r="AT56" i="62"/>
  <c r="Z24" i="68" s="1"/>
  <c r="AS56" i="62"/>
  <c r="X24" i="68" s="1"/>
  <c r="AU55" i="62"/>
  <c r="AA24" i="68" s="1"/>
  <c r="AT55" i="62"/>
  <c r="Y24" i="68" s="1"/>
  <c r="AS55" i="62"/>
  <c r="W24" i="68" s="1"/>
  <c r="H54" i="62"/>
  <c r="F24" i="68" s="1"/>
  <c r="D63" i="62"/>
  <c r="AI55" i="59"/>
  <c r="AI56" i="59"/>
  <c r="H73" i="59" s="1"/>
  <c r="AB22" i="59"/>
  <c r="AH56" i="59"/>
  <c r="G73" i="59" s="1"/>
  <c r="AH55" i="59"/>
  <c r="M54" i="59"/>
  <c r="K22" i="68" s="1"/>
  <c r="I63" i="59"/>
  <c r="M54" i="56"/>
  <c r="K20" i="68" s="1"/>
  <c r="I63" i="56"/>
  <c r="M54" i="52"/>
  <c r="K16" i="68" s="1"/>
  <c r="F63" i="52"/>
  <c r="J54" i="52"/>
  <c r="H16" i="68" s="1"/>
  <c r="I54" i="52"/>
  <c r="G16" i="68" s="1"/>
  <c r="AF56" i="52"/>
  <c r="E73" i="52" s="1"/>
  <c r="H54" i="52"/>
  <c r="F16" i="68" s="1"/>
  <c r="AE56" i="52"/>
  <c r="D73" i="52" s="1"/>
  <c r="AL63" i="52"/>
  <c r="AK63" i="52"/>
  <c r="AJ63" i="52"/>
  <c r="AD56" i="52"/>
  <c r="H71" i="52" s="1"/>
  <c r="H75" i="52" s="1"/>
  <c r="AI56" i="52"/>
  <c r="H73" i="52" s="1"/>
  <c r="AI55" i="52"/>
  <c r="AG56" i="52"/>
  <c r="F73" i="52" s="1"/>
  <c r="AG55" i="52"/>
  <c r="AH56" i="52"/>
  <c r="G73" i="52" s="1"/>
  <c r="AH55" i="52"/>
  <c r="AL54" i="13"/>
  <c r="AL53" i="13"/>
  <c r="AL52" i="13"/>
  <c r="AL51" i="13"/>
  <c r="AL50" i="13"/>
  <c r="AL49" i="13"/>
  <c r="AL48" i="13"/>
  <c r="AL47" i="13"/>
  <c r="AL46" i="13"/>
  <c r="AL45" i="13"/>
  <c r="AL44" i="13"/>
  <c r="AL43" i="13"/>
  <c r="AL42" i="13"/>
  <c r="AL41" i="13"/>
  <c r="AL40" i="13"/>
  <c r="AL39" i="13"/>
  <c r="AL38" i="13"/>
  <c r="AL37" i="13"/>
  <c r="AL36" i="13"/>
  <c r="AL35" i="13"/>
  <c r="AL34" i="13"/>
  <c r="AL33" i="13"/>
  <c r="AL32" i="13"/>
  <c r="AL31" i="13"/>
  <c r="AL30" i="13"/>
  <c r="AL29" i="13"/>
  <c r="AL28" i="13"/>
  <c r="AL27" i="13"/>
  <c r="AL26" i="13"/>
  <c r="AL25" i="13"/>
  <c r="AL24" i="13"/>
  <c r="AL23" i="13"/>
  <c r="AL22" i="13"/>
  <c r="AL21" i="13"/>
  <c r="AL20" i="13"/>
  <c r="AL19" i="13"/>
  <c r="AL18" i="13"/>
  <c r="AL54" i="8"/>
  <c r="AL53" i="8"/>
  <c r="AL52" i="8"/>
  <c r="AL51" i="8"/>
  <c r="AL50" i="8"/>
  <c r="AL49" i="8"/>
  <c r="AL48" i="8"/>
  <c r="AL47" i="8"/>
  <c r="AL46" i="8"/>
  <c r="AL45" i="8"/>
  <c r="AL44" i="8"/>
  <c r="AL43" i="8"/>
  <c r="AL42" i="8"/>
  <c r="AL41" i="8"/>
  <c r="AL40" i="8"/>
  <c r="AL39" i="8"/>
  <c r="AL38" i="8"/>
  <c r="AL37" i="8"/>
  <c r="AL36" i="8"/>
  <c r="AL35" i="8"/>
  <c r="AL34" i="8"/>
  <c r="AL33" i="8"/>
  <c r="AL32" i="8"/>
  <c r="AL31" i="8"/>
  <c r="AL30" i="8"/>
  <c r="AL29" i="8"/>
  <c r="AL28" i="8"/>
  <c r="AL27" i="8"/>
  <c r="AL26" i="8"/>
  <c r="AL25" i="8"/>
  <c r="AL24" i="8"/>
  <c r="AL23" i="8"/>
  <c r="AL22" i="8"/>
  <c r="AL21" i="8"/>
  <c r="AL20" i="8"/>
  <c r="AL19" i="8"/>
  <c r="AL18" i="8"/>
  <c r="AL54" i="14"/>
  <c r="AL53" i="14"/>
  <c r="AL52" i="14"/>
  <c r="AL51" i="14"/>
  <c r="AL50" i="14"/>
  <c r="AL49" i="14"/>
  <c r="AL48" i="14"/>
  <c r="AL47" i="14"/>
  <c r="AL46" i="14"/>
  <c r="AL45" i="14"/>
  <c r="AL44" i="14"/>
  <c r="AL43" i="14"/>
  <c r="AL42" i="14"/>
  <c r="AL41" i="14"/>
  <c r="AL40" i="14"/>
  <c r="AL39" i="14"/>
  <c r="AL38" i="14"/>
  <c r="AL37" i="14"/>
  <c r="AL36" i="14"/>
  <c r="AL35" i="14"/>
  <c r="AL34" i="14"/>
  <c r="AL33" i="14"/>
  <c r="AL32" i="14"/>
  <c r="AL31" i="14"/>
  <c r="AL30" i="14"/>
  <c r="AL29" i="14"/>
  <c r="AL28" i="14"/>
  <c r="AL27" i="14"/>
  <c r="AL26" i="14"/>
  <c r="AL25" i="14"/>
  <c r="AL24" i="14"/>
  <c r="AL23" i="14"/>
  <c r="AL22" i="14"/>
  <c r="AL21" i="14"/>
  <c r="AL20" i="14"/>
  <c r="AL19" i="14"/>
  <c r="AL18" i="14"/>
  <c r="AL54" i="15"/>
  <c r="AL54" i="17"/>
  <c r="AW53" i="13"/>
  <c r="AX53" i="13" s="1"/>
  <c r="AU53" i="13"/>
  <c r="AT53" i="13"/>
  <c r="AS53" i="13"/>
  <c r="AR53" i="13"/>
  <c r="AW52" i="13"/>
  <c r="AX52" i="13" s="1"/>
  <c r="AU52" i="13"/>
  <c r="AT52" i="13"/>
  <c r="AS52" i="13"/>
  <c r="AR52" i="13"/>
  <c r="AW51" i="13"/>
  <c r="AX51" i="13" s="1"/>
  <c r="AU51" i="13"/>
  <c r="AT51" i="13"/>
  <c r="AS51" i="13"/>
  <c r="AR51" i="13"/>
  <c r="AW50" i="13"/>
  <c r="AX50" i="13" s="1"/>
  <c r="AU50" i="13"/>
  <c r="AT50" i="13"/>
  <c r="AS50" i="13"/>
  <c r="AR50" i="13"/>
  <c r="AW49" i="13"/>
  <c r="AX49" i="13" s="1"/>
  <c r="AU49" i="13"/>
  <c r="AT49" i="13"/>
  <c r="AS49" i="13"/>
  <c r="AR49" i="13"/>
  <c r="AW48" i="13"/>
  <c r="AX48" i="13" s="1"/>
  <c r="AU48" i="13"/>
  <c r="AT48" i="13"/>
  <c r="AS48" i="13"/>
  <c r="AR48" i="13"/>
  <c r="AW47" i="13"/>
  <c r="AX47" i="13" s="1"/>
  <c r="AU47" i="13"/>
  <c r="AT47" i="13"/>
  <c r="AS47" i="13"/>
  <c r="AR47" i="13"/>
  <c r="AW46" i="13"/>
  <c r="AX46" i="13" s="1"/>
  <c r="AU46" i="13"/>
  <c r="AT46" i="13"/>
  <c r="AS46" i="13"/>
  <c r="AR46" i="13"/>
  <c r="AW45" i="13"/>
  <c r="AX45" i="13" s="1"/>
  <c r="AU45" i="13"/>
  <c r="AT45" i="13"/>
  <c r="AS45" i="13"/>
  <c r="AR45" i="13"/>
  <c r="AW44" i="13"/>
  <c r="AX44" i="13" s="1"/>
  <c r="AU44" i="13"/>
  <c r="AT44" i="13"/>
  <c r="AS44" i="13"/>
  <c r="AR44" i="13"/>
  <c r="AW43" i="13"/>
  <c r="AX43" i="13" s="1"/>
  <c r="AU43" i="13"/>
  <c r="AT43" i="13"/>
  <c r="AS43" i="13"/>
  <c r="AR43" i="13"/>
  <c r="AW42" i="13"/>
  <c r="AX42" i="13" s="1"/>
  <c r="AU42" i="13"/>
  <c r="AT42" i="13"/>
  <c r="AS42" i="13"/>
  <c r="AR42" i="13"/>
  <c r="AW41" i="13"/>
  <c r="AX41" i="13" s="1"/>
  <c r="AU41" i="13"/>
  <c r="AT41" i="13"/>
  <c r="AS41" i="13"/>
  <c r="AR41" i="13"/>
  <c r="AW40" i="13"/>
  <c r="AX40" i="13" s="1"/>
  <c r="AU40" i="13"/>
  <c r="AT40" i="13"/>
  <c r="AS40" i="13"/>
  <c r="AR40" i="13"/>
  <c r="AW39" i="13"/>
  <c r="AX39" i="13" s="1"/>
  <c r="AU39" i="13"/>
  <c r="AT39" i="13"/>
  <c r="AS39" i="13"/>
  <c r="AR39" i="13"/>
  <c r="AW38" i="13"/>
  <c r="AX38" i="13" s="1"/>
  <c r="AU38" i="13"/>
  <c r="AT38" i="13"/>
  <c r="AS38" i="13"/>
  <c r="AR38" i="13"/>
  <c r="AW37" i="13"/>
  <c r="AX37" i="13" s="1"/>
  <c r="AU37" i="13"/>
  <c r="AT37" i="13"/>
  <c r="AS37" i="13"/>
  <c r="AR37" i="13"/>
  <c r="AW36" i="13"/>
  <c r="AX36" i="13" s="1"/>
  <c r="AU36" i="13"/>
  <c r="AT36" i="13"/>
  <c r="AS36" i="13"/>
  <c r="AR36" i="13"/>
  <c r="AW35" i="13"/>
  <c r="AX35" i="13" s="1"/>
  <c r="AU35" i="13"/>
  <c r="AT35" i="13"/>
  <c r="AS35" i="13"/>
  <c r="AR35" i="13"/>
  <c r="AW34" i="13"/>
  <c r="AX34" i="13" s="1"/>
  <c r="AU34" i="13"/>
  <c r="AT34" i="13"/>
  <c r="AS34" i="13"/>
  <c r="AR34" i="13"/>
  <c r="AW33" i="13"/>
  <c r="AX33" i="13" s="1"/>
  <c r="AU33" i="13"/>
  <c r="AT33" i="13"/>
  <c r="AS33" i="13"/>
  <c r="AR33" i="13"/>
  <c r="AW32" i="13"/>
  <c r="AX32" i="13" s="1"/>
  <c r="AU32" i="13"/>
  <c r="AT32" i="13"/>
  <c r="AS32" i="13"/>
  <c r="AR32" i="13"/>
  <c r="AW31" i="13"/>
  <c r="AX31" i="13" s="1"/>
  <c r="AU31" i="13"/>
  <c r="AT31" i="13"/>
  <c r="AS31" i="13"/>
  <c r="AR31" i="13"/>
  <c r="AW30" i="13"/>
  <c r="AX30" i="13" s="1"/>
  <c r="AU30" i="13"/>
  <c r="AT30" i="13"/>
  <c r="AS30" i="13"/>
  <c r="AR30" i="13"/>
  <c r="AW29" i="13"/>
  <c r="AX29" i="13" s="1"/>
  <c r="AU29" i="13"/>
  <c r="AT29" i="13"/>
  <c r="AS29" i="13"/>
  <c r="AR29" i="13"/>
  <c r="AW28" i="13"/>
  <c r="AX28" i="13" s="1"/>
  <c r="AU28" i="13"/>
  <c r="AT28" i="13"/>
  <c r="AS28" i="13"/>
  <c r="AR28" i="13"/>
  <c r="AW27" i="13"/>
  <c r="AX27" i="13" s="1"/>
  <c r="AU27" i="13"/>
  <c r="AT27" i="13"/>
  <c r="AS27" i="13"/>
  <c r="AR27" i="13"/>
  <c r="AW26" i="13"/>
  <c r="AX26" i="13" s="1"/>
  <c r="AU26" i="13"/>
  <c r="AT26" i="13"/>
  <c r="AS26" i="13"/>
  <c r="AR26" i="13"/>
  <c r="AW25" i="13"/>
  <c r="AX25" i="13" s="1"/>
  <c r="AU25" i="13"/>
  <c r="AT25" i="13"/>
  <c r="AS25" i="13"/>
  <c r="AR25" i="13"/>
  <c r="AU24" i="13"/>
  <c r="AT24" i="13"/>
  <c r="AS24" i="13"/>
  <c r="AR24" i="13"/>
  <c r="AU23" i="13"/>
  <c r="AT23" i="13"/>
  <c r="AS23" i="13"/>
  <c r="AR23" i="13"/>
  <c r="AU22" i="13"/>
  <c r="AT22" i="13"/>
  <c r="AS22" i="13"/>
  <c r="AR22" i="13"/>
  <c r="AU21" i="13"/>
  <c r="AT21" i="13"/>
  <c r="AS21" i="13"/>
  <c r="AR21" i="13"/>
  <c r="AU20" i="13"/>
  <c r="AT20" i="13"/>
  <c r="AS20" i="13"/>
  <c r="AR20" i="13"/>
  <c r="AU19" i="13"/>
  <c r="AT19" i="13"/>
  <c r="AS19" i="13"/>
  <c r="AR19" i="13"/>
  <c r="AU18" i="13"/>
  <c r="AT18" i="13"/>
  <c r="AS18" i="13"/>
  <c r="AR18" i="13"/>
  <c r="AW53" i="8"/>
  <c r="AX53" i="8" s="1"/>
  <c r="AU53" i="8"/>
  <c r="AT53" i="8"/>
  <c r="AS53" i="8"/>
  <c r="AR53" i="8"/>
  <c r="AW52" i="8"/>
  <c r="AX52" i="8" s="1"/>
  <c r="AU52" i="8"/>
  <c r="AT52" i="8"/>
  <c r="AS52" i="8"/>
  <c r="AR52" i="8"/>
  <c r="AW51" i="8"/>
  <c r="AX51" i="8" s="1"/>
  <c r="AU51" i="8"/>
  <c r="AT51" i="8"/>
  <c r="AS51" i="8"/>
  <c r="AR51" i="8"/>
  <c r="AW50" i="8"/>
  <c r="AX50" i="8" s="1"/>
  <c r="AU50" i="8"/>
  <c r="AT50" i="8"/>
  <c r="AS50" i="8"/>
  <c r="AR50" i="8"/>
  <c r="AW49" i="8"/>
  <c r="AX49" i="8" s="1"/>
  <c r="AU49" i="8"/>
  <c r="AT49" i="8"/>
  <c r="AS49" i="8"/>
  <c r="AR49" i="8"/>
  <c r="AW48" i="8"/>
  <c r="AX48" i="8" s="1"/>
  <c r="AU48" i="8"/>
  <c r="AT48" i="8"/>
  <c r="AS48" i="8"/>
  <c r="AR48" i="8"/>
  <c r="AW47" i="8"/>
  <c r="AX47" i="8" s="1"/>
  <c r="AU47" i="8"/>
  <c r="AT47" i="8"/>
  <c r="AS47" i="8"/>
  <c r="AR47" i="8"/>
  <c r="AW46" i="8"/>
  <c r="AX46" i="8" s="1"/>
  <c r="AU46" i="8"/>
  <c r="AT46" i="8"/>
  <c r="AS46" i="8"/>
  <c r="AR46" i="8"/>
  <c r="AW45" i="8"/>
  <c r="AX45" i="8" s="1"/>
  <c r="AU45" i="8"/>
  <c r="AT45" i="8"/>
  <c r="AS45" i="8"/>
  <c r="AR45" i="8"/>
  <c r="AW44" i="8"/>
  <c r="AX44" i="8" s="1"/>
  <c r="AU44" i="8"/>
  <c r="AT44" i="8"/>
  <c r="AS44" i="8"/>
  <c r="AR44" i="8"/>
  <c r="AW43" i="8"/>
  <c r="AX43" i="8" s="1"/>
  <c r="AU43" i="8"/>
  <c r="AT43" i="8"/>
  <c r="AS43" i="8"/>
  <c r="AR43" i="8"/>
  <c r="AW42" i="8"/>
  <c r="AX42" i="8" s="1"/>
  <c r="AU42" i="8"/>
  <c r="AT42" i="8"/>
  <c r="AS42" i="8"/>
  <c r="AR42" i="8"/>
  <c r="AW41" i="8"/>
  <c r="AX41" i="8" s="1"/>
  <c r="AU41" i="8"/>
  <c r="AT41" i="8"/>
  <c r="AS41" i="8"/>
  <c r="AR41" i="8"/>
  <c r="AW40" i="8"/>
  <c r="AX40" i="8" s="1"/>
  <c r="AU40" i="8"/>
  <c r="AT40" i="8"/>
  <c r="AS40" i="8"/>
  <c r="AR40" i="8"/>
  <c r="AW39" i="8"/>
  <c r="AX39" i="8" s="1"/>
  <c r="AU39" i="8"/>
  <c r="AT39" i="8"/>
  <c r="AS39" i="8"/>
  <c r="AR39" i="8"/>
  <c r="AW38" i="8"/>
  <c r="AX38" i="8" s="1"/>
  <c r="AU38" i="8"/>
  <c r="AT38" i="8"/>
  <c r="AS38" i="8"/>
  <c r="AR38" i="8"/>
  <c r="AW37" i="8"/>
  <c r="AX37" i="8" s="1"/>
  <c r="AU37" i="8"/>
  <c r="AT37" i="8"/>
  <c r="AS37" i="8"/>
  <c r="AR37" i="8"/>
  <c r="AW36" i="8"/>
  <c r="AX36" i="8" s="1"/>
  <c r="AU36" i="8"/>
  <c r="AT36" i="8"/>
  <c r="AS36" i="8"/>
  <c r="AR36" i="8"/>
  <c r="AW35" i="8"/>
  <c r="AX35" i="8" s="1"/>
  <c r="AU35" i="8"/>
  <c r="AT35" i="8"/>
  <c r="AS35" i="8"/>
  <c r="AR35" i="8"/>
  <c r="AW34" i="8"/>
  <c r="AX34" i="8" s="1"/>
  <c r="AU34" i="8"/>
  <c r="AT34" i="8"/>
  <c r="AS34" i="8"/>
  <c r="AR34" i="8"/>
  <c r="AW33" i="8"/>
  <c r="AX33" i="8" s="1"/>
  <c r="AU33" i="8"/>
  <c r="AT33" i="8"/>
  <c r="AS33" i="8"/>
  <c r="AR33" i="8"/>
  <c r="AW32" i="8"/>
  <c r="AX32" i="8" s="1"/>
  <c r="AU32" i="8"/>
  <c r="AT32" i="8"/>
  <c r="AS32" i="8"/>
  <c r="AR32" i="8"/>
  <c r="AW31" i="8"/>
  <c r="AX31" i="8" s="1"/>
  <c r="AU31" i="8"/>
  <c r="AT31" i="8"/>
  <c r="AS31" i="8"/>
  <c r="AR31" i="8"/>
  <c r="AW30" i="8"/>
  <c r="AX30" i="8" s="1"/>
  <c r="AU30" i="8"/>
  <c r="AT30" i="8"/>
  <c r="AS30" i="8"/>
  <c r="AR30" i="8"/>
  <c r="AW29" i="8"/>
  <c r="AX29" i="8" s="1"/>
  <c r="AU29" i="8"/>
  <c r="AT29" i="8"/>
  <c r="AS29" i="8"/>
  <c r="AR29" i="8"/>
  <c r="AW28" i="8"/>
  <c r="AX28" i="8" s="1"/>
  <c r="AU28" i="8"/>
  <c r="AT28" i="8"/>
  <c r="AS28" i="8"/>
  <c r="AR28" i="8"/>
  <c r="AW27" i="8"/>
  <c r="AX27" i="8" s="1"/>
  <c r="AU27" i="8"/>
  <c r="AT27" i="8"/>
  <c r="AS27" i="8"/>
  <c r="AR27" i="8"/>
  <c r="AW26" i="8"/>
  <c r="AX26" i="8" s="1"/>
  <c r="AU26" i="8"/>
  <c r="AT26" i="8"/>
  <c r="AS26" i="8"/>
  <c r="AR26" i="8"/>
  <c r="AW25" i="8"/>
  <c r="AX25" i="8" s="1"/>
  <c r="AU25" i="8"/>
  <c r="AT25" i="8"/>
  <c r="AS25" i="8"/>
  <c r="AR25" i="8"/>
  <c r="AU24" i="8"/>
  <c r="AT24" i="8"/>
  <c r="AS24" i="8"/>
  <c r="AR24" i="8"/>
  <c r="AU23" i="8"/>
  <c r="AT23" i="8"/>
  <c r="AS23" i="8"/>
  <c r="AR23" i="8"/>
  <c r="AU22" i="8"/>
  <c r="AT22" i="8"/>
  <c r="AS22" i="8"/>
  <c r="AR22" i="8"/>
  <c r="AU21" i="8"/>
  <c r="AT21" i="8"/>
  <c r="AS21" i="8"/>
  <c r="AR21" i="8"/>
  <c r="AU20" i="8"/>
  <c r="AT20" i="8"/>
  <c r="AS20" i="8"/>
  <c r="AR20" i="8"/>
  <c r="AU19" i="8"/>
  <c r="AT19" i="8"/>
  <c r="AS19" i="8"/>
  <c r="AR19" i="8"/>
  <c r="AU18" i="8"/>
  <c r="AT18" i="8"/>
  <c r="AS18" i="8"/>
  <c r="AR18" i="8"/>
  <c r="AW53" i="14"/>
  <c r="AX53" i="14" s="1"/>
  <c r="AU53" i="14"/>
  <c r="AT53" i="14"/>
  <c r="AS53" i="14"/>
  <c r="AR53" i="14"/>
  <c r="AW52" i="14"/>
  <c r="AX52" i="14" s="1"/>
  <c r="AU52" i="14"/>
  <c r="AT52" i="14"/>
  <c r="AS52" i="14"/>
  <c r="AR52" i="14"/>
  <c r="AW51" i="14"/>
  <c r="AX51" i="14" s="1"/>
  <c r="AU51" i="14"/>
  <c r="AT51" i="14"/>
  <c r="AS51" i="14"/>
  <c r="AR51" i="14"/>
  <c r="AW50" i="14"/>
  <c r="AX50" i="14" s="1"/>
  <c r="AU50" i="14"/>
  <c r="AT50" i="14"/>
  <c r="AS50" i="14"/>
  <c r="AR50" i="14"/>
  <c r="AW49" i="14"/>
  <c r="AX49" i="14" s="1"/>
  <c r="AU49" i="14"/>
  <c r="AT49" i="14"/>
  <c r="AS49" i="14"/>
  <c r="AR49" i="14"/>
  <c r="AW48" i="14"/>
  <c r="AX48" i="14" s="1"/>
  <c r="AU48" i="14"/>
  <c r="AT48" i="14"/>
  <c r="AS48" i="14"/>
  <c r="AR48" i="14"/>
  <c r="AW47" i="14"/>
  <c r="AX47" i="14" s="1"/>
  <c r="AU47" i="14"/>
  <c r="AT47" i="14"/>
  <c r="AS47" i="14"/>
  <c r="AR47" i="14"/>
  <c r="AW46" i="14"/>
  <c r="AX46" i="14" s="1"/>
  <c r="AU46" i="14"/>
  <c r="AT46" i="14"/>
  <c r="AS46" i="14"/>
  <c r="AR46" i="14"/>
  <c r="AW45" i="14"/>
  <c r="AX45" i="14" s="1"/>
  <c r="AU45" i="14"/>
  <c r="AT45" i="14"/>
  <c r="AS45" i="14"/>
  <c r="AR45" i="14"/>
  <c r="AW44" i="14"/>
  <c r="AX44" i="14" s="1"/>
  <c r="AU44" i="14"/>
  <c r="AT44" i="14"/>
  <c r="AS44" i="14"/>
  <c r="AR44" i="14"/>
  <c r="AW43" i="14"/>
  <c r="AX43" i="14" s="1"/>
  <c r="AU43" i="14"/>
  <c r="AT43" i="14"/>
  <c r="AS43" i="14"/>
  <c r="AR43" i="14"/>
  <c r="AW42" i="14"/>
  <c r="AX42" i="14" s="1"/>
  <c r="AU42" i="14"/>
  <c r="AT42" i="14"/>
  <c r="AS42" i="14"/>
  <c r="AR42" i="14"/>
  <c r="AW41" i="14"/>
  <c r="AX41" i="14" s="1"/>
  <c r="AU41" i="14"/>
  <c r="AT41" i="14"/>
  <c r="AS41" i="14"/>
  <c r="AR41" i="14"/>
  <c r="AW40" i="14"/>
  <c r="AX40" i="14" s="1"/>
  <c r="AU40" i="14"/>
  <c r="AT40" i="14"/>
  <c r="AS40" i="14"/>
  <c r="AR40" i="14"/>
  <c r="AW39" i="14"/>
  <c r="AX39" i="14" s="1"/>
  <c r="AU39" i="14"/>
  <c r="AT39" i="14"/>
  <c r="AS39" i="14"/>
  <c r="AR39" i="14"/>
  <c r="AW38" i="14"/>
  <c r="AX38" i="14" s="1"/>
  <c r="AU38" i="14"/>
  <c r="AT38" i="14"/>
  <c r="AS38" i="14"/>
  <c r="AR38" i="14"/>
  <c r="AW37" i="14"/>
  <c r="AX37" i="14" s="1"/>
  <c r="AU37" i="14"/>
  <c r="AT37" i="14"/>
  <c r="AS37" i="14"/>
  <c r="AR37" i="14"/>
  <c r="AW36" i="14"/>
  <c r="AX36" i="14" s="1"/>
  <c r="AU36" i="14"/>
  <c r="AT36" i="14"/>
  <c r="AS36" i="14"/>
  <c r="AR36" i="14"/>
  <c r="AW35" i="14"/>
  <c r="AX35" i="14" s="1"/>
  <c r="AU35" i="14"/>
  <c r="AT35" i="14"/>
  <c r="AS35" i="14"/>
  <c r="AR35" i="14"/>
  <c r="AW34" i="14"/>
  <c r="AX34" i="14" s="1"/>
  <c r="AU34" i="14"/>
  <c r="AT34" i="14"/>
  <c r="AS34" i="14"/>
  <c r="AR34" i="14"/>
  <c r="AW33" i="14"/>
  <c r="AX33" i="14" s="1"/>
  <c r="AU33" i="14"/>
  <c r="AT33" i="14"/>
  <c r="AS33" i="14"/>
  <c r="AR33" i="14"/>
  <c r="AW32" i="14"/>
  <c r="AX32" i="14" s="1"/>
  <c r="AU32" i="14"/>
  <c r="AT32" i="14"/>
  <c r="AS32" i="14"/>
  <c r="AR32" i="14"/>
  <c r="AW31" i="14"/>
  <c r="AX31" i="14" s="1"/>
  <c r="AU31" i="14"/>
  <c r="AT31" i="14"/>
  <c r="AS31" i="14"/>
  <c r="AR31" i="14"/>
  <c r="AW30" i="14"/>
  <c r="AX30" i="14" s="1"/>
  <c r="AU30" i="14"/>
  <c r="AT30" i="14"/>
  <c r="AS30" i="14"/>
  <c r="AR30" i="14"/>
  <c r="AW29" i="14"/>
  <c r="AX29" i="14" s="1"/>
  <c r="AU29" i="14"/>
  <c r="AT29" i="14"/>
  <c r="AS29" i="14"/>
  <c r="AR29" i="14"/>
  <c r="AW28" i="14"/>
  <c r="AX28" i="14" s="1"/>
  <c r="AU28" i="14"/>
  <c r="AT28" i="14"/>
  <c r="AS28" i="14"/>
  <c r="AR28" i="14"/>
  <c r="AW27" i="14"/>
  <c r="AX27" i="14" s="1"/>
  <c r="AU27" i="14"/>
  <c r="AT27" i="14"/>
  <c r="AS27" i="14"/>
  <c r="AR27" i="14"/>
  <c r="AW26" i="14"/>
  <c r="AX26" i="14" s="1"/>
  <c r="AU26" i="14"/>
  <c r="AT26" i="14"/>
  <c r="AS26" i="14"/>
  <c r="AR26" i="14"/>
  <c r="AW25" i="14"/>
  <c r="AX25" i="14" s="1"/>
  <c r="AU25" i="14"/>
  <c r="AT25" i="14"/>
  <c r="AS25" i="14"/>
  <c r="AR25" i="14"/>
  <c r="AU24" i="14"/>
  <c r="AT24" i="14"/>
  <c r="AS24" i="14"/>
  <c r="AR24" i="14"/>
  <c r="AU23" i="14"/>
  <c r="AT23" i="14"/>
  <c r="AS23" i="14"/>
  <c r="AR23" i="14"/>
  <c r="AU22" i="14"/>
  <c r="AT22" i="14"/>
  <c r="AS22" i="14"/>
  <c r="AR22" i="14"/>
  <c r="AU21" i="14"/>
  <c r="AT21" i="14"/>
  <c r="AS21" i="14"/>
  <c r="AR21" i="14"/>
  <c r="AU20" i="14"/>
  <c r="AT20" i="14"/>
  <c r="AS20" i="14"/>
  <c r="AR20" i="14"/>
  <c r="AU19" i="14"/>
  <c r="AT19" i="14"/>
  <c r="AS19" i="14"/>
  <c r="AR19" i="14"/>
  <c r="AU18" i="14"/>
  <c r="AT18" i="14"/>
  <c r="AS18" i="14"/>
  <c r="AR18" i="14"/>
  <c r="AW53" i="15"/>
  <c r="AX53" i="15" s="1"/>
  <c r="AR53" i="15"/>
  <c r="AW52" i="15"/>
  <c r="AX52" i="15" s="1"/>
  <c r="AR52" i="15"/>
  <c r="AW51" i="15"/>
  <c r="AX51" i="15" s="1"/>
  <c r="AR51" i="15"/>
  <c r="AW50" i="15"/>
  <c r="AX50" i="15" s="1"/>
  <c r="AR50" i="15"/>
  <c r="AW49" i="15"/>
  <c r="AX49" i="15" s="1"/>
  <c r="AR49" i="15"/>
  <c r="AW48" i="15"/>
  <c r="AX48" i="15" s="1"/>
  <c r="AR48" i="15"/>
  <c r="AW47" i="15"/>
  <c r="AX47" i="15" s="1"/>
  <c r="AR47" i="15"/>
  <c r="AW46" i="15"/>
  <c r="AX46" i="15" s="1"/>
  <c r="AR46" i="15"/>
  <c r="AW45" i="15"/>
  <c r="AX45" i="15" s="1"/>
  <c r="AR45" i="15"/>
  <c r="AW44" i="15"/>
  <c r="AX44" i="15" s="1"/>
  <c r="AR44" i="15"/>
  <c r="AW43" i="15"/>
  <c r="AX43" i="15" s="1"/>
  <c r="AR43" i="15"/>
  <c r="AW42" i="15"/>
  <c r="AX42" i="15" s="1"/>
  <c r="AR42" i="15"/>
  <c r="AW41" i="15"/>
  <c r="AX41" i="15" s="1"/>
  <c r="AR41" i="15"/>
  <c r="AW40" i="15"/>
  <c r="AX40" i="15" s="1"/>
  <c r="AR40" i="15"/>
  <c r="AW39" i="15"/>
  <c r="AX39" i="15" s="1"/>
  <c r="AR39" i="15"/>
  <c r="AW38" i="15"/>
  <c r="AX38" i="15" s="1"/>
  <c r="AR38" i="15"/>
  <c r="AW37" i="15"/>
  <c r="AX37" i="15" s="1"/>
  <c r="AR37" i="15"/>
  <c r="AW36" i="15"/>
  <c r="AX36" i="15" s="1"/>
  <c r="AR36" i="15"/>
  <c r="AW35" i="15"/>
  <c r="AX35" i="15" s="1"/>
  <c r="AR35" i="15"/>
  <c r="AW34" i="15"/>
  <c r="AX34" i="15" s="1"/>
  <c r="AR34" i="15"/>
  <c r="AW33" i="15"/>
  <c r="AX33" i="15" s="1"/>
  <c r="AR33" i="15"/>
  <c r="AW32" i="15"/>
  <c r="AX32" i="15" s="1"/>
  <c r="AR32" i="15"/>
  <c r="AX31" i="15"/>
  <c r="AW31" i="15"/>
  <c r="AR31" i="15"/>
  <c r="AW30" i="15"/>
  <c r="AX30" i="15" s="1"/>
  <c r="AR30" i="15"/>
  <c r="AW29" i="15"/>
  <c r="AX29" i="15" s="1"/>
  <c r="AR29" i="15"/>
  <c r="AW28" i="15"/>
  <c r="AX28" i="15" s="1"/>
  <c r="AR28" i="15"/>
  <c r="AW27" i="15"/>
  <c r="AX27" i="15" s="1"/>
  <c r="AR27" i="15"/>
  <c r="AW26" i="15"/>
  <c r="AX26" i="15" s="1"/>
  <c r="AR26" i="15"/>
  <c r="AW25" i="15"/>
  <c r="AX25" i="15" s="1"/>
  <c r="AR25" i="15"/>
  <c r="AR24" i="15"/>
  <c r="AR23" i="15"/>
  <c r="AR22" i="15"/>
  <c r="AR21" i="15"/>
  <c r="AR20" i="15"/>
  <c r="AR19" i="15"/>
  <c r="AR18" i="15"/>
  <c r="AW53" i="17"/>
  <c r="AX53" i="17" s="1"/>
  <c r="AR53" i="17"/>
  <c r="AW52" i="17"/>
  <c r="AX52" i="17" s="1"/>
  <c r="AR52" i="17"/>
  <c r="AW51" i="17"/>
  <c r="AX51" i="17" s="1"/>
  <c r="AR51" i="17"/>
  <c r="AW50" i="17"/>
  <c r="AX50" i="17" s="1"/>
  <c r="AR50" i="17"/>
  <c r="AW49" i="17"/>
  <c r="AX49" i="17" s="1"/>
  <c r="AR49" i="17"/>
  <c r="AW48" i="17"/>
  <c r="AX48" i="17" s="1"/>
  <c r="AR48" i="17"/>
  <c r="AW47" i="17"/>
  <c r="AX47" i="17" s="1"/>
  <c r="AR47" i="17"/>
  <c r="AW46" i="17"/>
  <c r="AX46" i="17" s="1"/>
  <c r="AR46" i="17"/>
  <c r="AW45" i="17"/>
  <c r="AX45" i="17" s="1"/>
  <c r="AR45" i="17"/>
  <c r="AW44" i="17"/>
  <c r="AX44" i="17" s="1"/>
  <c r="AR44" i="17"/>
  <c r="AW43" i="17"/>
  <c r="AX43" i="17" s="1"/>
  <c r="AR43" i="17"/>
  <c r="AW42" i="17"/>
  <c r="AX42" i="17" s="1"/>
  <c r="AR42" i="17"/>
  <c r="AW41" i="17"/>
  <c r="AX41" i="17" s="1"/>
  <c r="AR41" i="17"/>
  <c r="AW40" i="17"/>
  <c r="AX40" i="17" s="1"/>
  <c r="AR40" i="17"/>
  <c r="AW39" i="17"/>
  <c r="AX39" i="17" s="1"/>
  <c r="AR39" i="17"/>
  <c r="AW38" i="17"/>
  <c r="AX38" i="17" s="1"/>
  <c r="AR38" i="17"/>
  <c r="AX37" i="17"/>
  <c r="AW37" i="17"/>
  <c r="AR37" i="17"/>
  <c r="AW36" i="17"/>
  <c r="AX36" i="17" s="1"/>
  <c r="AR36" i="17"/>
  <c r="AW35" i="17"/>
  <c r="AX35" i="17" s="1"/>
  <c r="AR35" i="17"/>
  <c r="AW34" i="17"/>
  <c r="AX34" i="17" s="1"/>
  <c r="AR34" i="17"/>
  <c r="AW33" i="17"/>
  <c r="AX33" i="17" s="1"/>
  <c r="AR33" i="17"/>
  <c r="AW32" i="17"/>
  <c r="AX32" i="17" s="1"/>
  <c r="AR32" i="17"/>
  <c r="AW31" i="17"/>
  <c r="AX31" i="17" s="1"/>
  <c r="AR31" i="17"/>
  <c r="AW30" i="17"/>
  <c r="AX30" i="17" s="1"/>
  <c r="AR30" i="17"/>
  <c r="AW29" i="17"/>
  <c r="AX29" i="17" s="1"/>
  <c r="AR29" i="17"/>
  <c r="AW28" i="17"/>
  <c r="AX28" i="17" s="1"/>
  <c r="AR28" i="17"/>
  <c r="AW27" i="17"/>
  <c r="AX27" i="17" s="1"/>
  <c r="AR27" i="17"/>
  <c r="AW26" i="17"/>
  <c r="AX26" i="17" s="1"/>
  <c r="AR26" i="17"/>
  <c r="AW25" i="17"/>
  <c r="AX25" i="17" s="1"/>
  <c r="AR25" i="17"/>
  <c r="AR24" i="17"/>
  <c r="AR23" i="17"/>
  <c r="AR22" i="17"/>
  <c r="AR21" i="17"/>
  <c r="AR20" i="17"/>
  <c r="AR19" i="17"/>
  <c r="AR18" i="17"/>
  <c r="AW53" i="16"/>
  <c r="AX53" i="16" s="1"/>
  <c r="AW52" i="16"/>
  <c r="AX52" i="16" s="1"/>
  <c r="AW51" i="16"/>
  <c r="AX51" i="16" s="1"/>
  <c r="AW50" i="16"/>
  <c r="AX50" i="16" s="1"/>
  <c r="AW49" i="16"/>
  <c r="AX49" i="16" s="1"/>
  <c r="AW48" i="16"/>
  <c r="AX48" i="16" s="1"/>
  <c r="AX47" i="16"/>
  <c r="AW47" i="16"/>
  <c r="AW46" i="16"/>
  <c r="AX46" i="16" s="1"/>
  <c r="AW45" i="16"/>
  <c r="AX45" i="16" s="1"/>
  <c r="AW44" i="16"/>
  <c r="AX44" i="16" s="1"/>
  <c r="AW43" i="16"/>
  <c r="AX43" i="16" s="1"/>
  <c r="AW42" i="16"/>
  <c r="AX42" i="16" s="1"/>
  <c r="AW41" i="16"/>
  <c r="AX41" i="16" s="1"/>
  <c r="AW40" i="16"/>
  <c r="AX40" i="16" s="1"/>
  <c r="AW39" i="16"/>
  <c r="AX39" i="16" s="1"/>
  <c r="AW38" i="16"/>
  <c r="AX38" i="16" s="1"/>
  <c r="AW37" i="16"/>
  <c r="AX37" i="16" s="1"/>
  <c r="AW36" i="16"/>
  <c r="AX36" i="16" s="1"/>
  <c r="AW35" i="16"/>
  <c r="AX35" i="16" s="1"/>
  <c r="AW34" i="16"/>
  <c r="AX34" i="16" s="1"/>
  <c r="AW33" i="16"/>
  <c r="AX33" i="16" s="1"/>
  <c r="AW32" i="16"/>
  <c r="AX32" i="16" s="1"/>
  <c r="AW31" i="16"/>
  <c r="AX31" i="16" s="1"/>
  <c r="AW30" i="16"/>
  <c r="AX30" i="16" s="1"/>
  <c r="AW29" i="16"/>
  <c r="AX29" i="16" s="1"/>
  <c r="AW28" i="16"/>
  <c r="AX28" i="16" s="1"/>
  <c r="AW27" i="16"/>
  <c r="AX27" i="16" s="1"/>
  <c r="AW26" i="16"/>
  <c r="AX26" i="16" s="1"/>
  <c r="AX25" i="16"/>
  <c r="AW25" i="16"/>
  <c r="AR53" i="16"/>
  <c r="AR52" i="16"/>
  <c r="AR51" i="16"/>
  <c r="AR50" i="16"/>
  <c r="AR49" i="16"/>
  <c r="AR48" i="16"/>
  <c r="AR47" i="16"/>
  <c r="AR46" i="16"/>
  <c r="AR45" i="16"/>
  <c r="AR44" i="16"/>
  <c r="AR43" i="16"/>
  <c r="AR42" i="16"/>
  <c r="AR41" i="16"/>
  <c r="AR40" i="16"/>
  <c r="AR39" i="16"/>
  <c r="AR38" i="16"/>
  <c r="AR37" i="16"/>
  <c r="AR36" i="16"/>
  <c r="AR35" i="16"/>
  <c r="AR34" i="16"/>
  <c r="AR33" i="16"/>
  <c r="AR32" i="16"/>
  <c r="AR31" i="16"/>
  <c r="AR30" i="16"/>
  <c r="AR29" i="16"/>
  <c r="AR28" i="16"/>
  <c r="AR27" i="16"/>
  <c r="AR26" i="16"/>
  <c r="AR25" i="16"/>
  <c r="AR24" i="16"/>
  <c r="AR23" i="16"/>
  <c r="AR22" i="16"/>
  <c r="AR21" i="16"/>
  <c r="AR20" i="16"/>
  <c r="AR19" i="16"/>
  <c r="AR18" i="16"/>
  <c r="AL54" i="16"/>
  <c r="Z56" i="56" l="1"/>
  <c r="D71" i="56" s="1"/>
  <c r="D75" i="56" s="1"/>
  <c r="AF56" i="53"/>
  <c r="E73" i="53" s="1"/>
  <c r="Z55" i="53"/>
  <c r="AB18" i="59"/>
  <c r="AC18" i="59"/>
  <c r="AC54" i="59" s="1"/>
  <c r="AC55" i="59" s="1"/>
  <c r="AB55" i="65"/>
  <c r="AG56" i="53"/>
  <c r="F73" i="53" s="1"/>
  <c r="Z55" i="65"/>
  <c r="Z18" i="52"/>
  <c r="Z54" i="52" s="1"/>
  <c r="Z55" i="52" s="1"/>
  <c r="AA18" i="52"/>
  <c r="AA54" i="52" s="1"/>
  <c r="AA56" i="52" s="1"/>
  <c r="E71" i="52" s="1"/>
  <c r="E75" i="52" s="1"/>
  <c r="AA54" i="56"/>
  <c r="AA56" i="56" s="1"/>
  <c r="E71" i="56" s="1"/>
  <c r="E75" i="56" s="1"/>
  <c r="AF54" i="56"/>
  <c r="AF55" i="56" s="1"/>
  <c r="AC56" i="52"/>
  <c r="G71" i="52" s="1"/>
  <c r="G75" i="52" s="1"/>
  <c r="AG19" i="62"/>
  <c r="AG54" i="62" s="1"/>
  <c r="AG55" i="62" s="1"/>
  <c r="Z19" i="62"/>
  <c r="Z54" i="62" s="1"/>
  <c r="Y55" i="56"/>
  <c r="AK54" i="56" s="1"/>
  <c r="AG54" i="56"/>
  <c r="AG56" i="56" s="1"/>
  <c r="F73" i="56" s="1"/>
  <c r="AB54" i="56"/>
  <c r="AB56" i="56" s="1"/>
  <c r="F71" i="56" s="1"/>
  <c r="F75" i="56" s="1"/>
  <c r="AF56" i="59"/>
  <c r="E73" i="59" s="1"/>
  <c r="AH55" i="62"/>
  <c r="AH56" i="62"/>
  <c r="G73" i="62" s="1"/>
  <c r="AC54" i="62"/>
  <c r="AC55" i="62" s="1"/>
  <c r="AF55" i="65"/>
  <c r="AA56" i="65"/>
  <c r="E71" i="65" s="1"/>
  <c r="E75" i="65" s="1"/>
  <c r="AG55" i="65"/>
  <c r="Y54" i="59"/>
  <c r="Y55" i="59" s="1"/>
  <c r="AK54" i="59" s="1"/>
  <c r="AG18" i="59"/>
  <c r="AG54" i="59" s="1"/>
  <c r="AC54" i="56"/>
  <c r="AC55" i="56" s="1"/>
  <c r="Y55" i="53"/>
  <c r="AA54" i="53"/>
  <c r="AA56" i="53" s="1"/>
  <c r="E71" i="53" s="1"/>
  <c r="E75" i="53" s="1"/>
  <c r="AB54" i="53"/>
  <c r="AB56" i="53" s="1"/>
  <c r="F71" i="53" s="1"/>
  <c r="F75" i="53" s="1"/>
  <c r="AB19" i="62"/>
  <c r="AB54" i="62" s="1"/>
  <c r="AA19" i="62"/>
  <c r="AA54" i="62" s="1"/>
  <c r="Y54" i="62"/>
  <c r="Y55" i="62" s="1"/>
  <c r="AK54" i="62" s="1"/>
  <c r="AA18" i="59"/>
  <c r="AA54" i="59" s="1"/>
  <c r="AA55" i="59" s="1"/>
  <c r="Z18" i="59"/>
  <c r="Z54" i="59" s="1"/>
  <c r="AD55" i="59"/>
  <c r="AD56" i="59"/>
  <c r="H71" i="59" s="1"/>
  <c r="H75" i="59" s="1"/>
  <c r="AB54" i="59"/>
  <c r="AB56" i="59" s="1"/>
  <c r="F71" i="59" s="1"/>
  <c r="F75" i="59" s="1"/>
  <c r="AK54" i="53"/>
  <c r="AC54" i="53"/>
  <c r="AB18" i="52"/>
  <c r="AB54" i="52" s="1"/>
  <c r="Y54" i="52"/>
  <c r="Y55" i="52" s="1"/>
  <c r="AK54" i="52" s="1"/>
  <c r="J63" i="65"/>
  <c r="M26" i="19"/>
  <c r="AX54" i="13"/>
  <c r="AV54" i="13" s="1"/>
  <c r="AX54" i="8"/>
  <c r="AV54" i="8" s="1"/>
  <c r="AX54" i="14"/>
  <c r="AV54" i="14" s="1"/>
  <c r="AX54" i="15"/>
  <c r="AV54" i="15" s="1"/>
  <c r="AX54" i="17"/>
  <c r="AV54" i="17" s="1"/>
  <c r="AX54" i="16"/>
  <c r="AV54" i="16" s="1"/>
  <c r="B5" i="32"/>
  <c r="B6" i="32" s="1"/>
  <c r="B7" i="32" s="1"/>
  <c r="B8" i="32" s="1"/>
  <c r="B9" i="32" s="1"/>
  <c r="B10" i="32" s="1"/>
  <c r="B11" i="32" s="1"/>
  <c r="B12" i="32" s="1"/>
  <c r="B13" i="32" s="1"/>
  <c r="B14" i="32" s="1"/>
  <c r="B15" i="32" s="1"/>
  <c r="B16" i="32" s="1"/>
  <c r="B17" i="32" s="1"/>
  <c r="B18" i="32" s="1"/>
  <c r="B19" i="32" s="1"/>
  <c r="B20" i="32" s="1"/>
  <c r="B21" i="32" s="1"/>
  <c r="B22" i="32" s="1"/>
  <c r="B23" i="32" s="1"/>
  <c r="B24" i="32" s="1"/>
  <c r="B25" i="32" s="1"/>
  <c r="B26" i="32" s="1"/>
  <c r="B27" i="32" s="1"/>
  <c r="B28" i="32" s="1"/>
  <c r="B29" i="32" s="1"/>
  <c r="B30" i="32" s="1"/>
  <c r="B31" i="32" s="1"/>
  <c r="B32" i="32" s="1"/>
  <c r="B33" i="32" s="1"/>
  <c r="B34" i="32" s="1"/>
  <c r="B35" i="32" s="1"/>
  <c r="B36" i="32" s="1"/>
  <c r="B37" i="32" s="1"/>
  <c r="B38" i="32" s="1"/>
  <c r="B39" i="32" s="1"/>
  <c r="O18" i="15"/>
  <c r="M20" i="68" l="1"/>
  <c r="J63" i="56"/>
  <c r="M22" i="68"/>
  <c r="J63" i="59"/>
  <c r="AC56" i="59"/>
  <c r="G71" i="59" s="1"/>
  <c r="G75" i="59" s="1"/>
  <c r="AA55" i="56"/>
  <c r="AF56" i="56"/>
  <c r="E73" i="56" s="1"/>
  <c r="AA55" i="52"/>
  <c r="AG56" i="62"/>
  <c r="F73" i="62" s="1"/>
  <c r="Z56" i="62"/>
  <c r="D71" i="62" s="1"/>
  <c r="D75" i="62" s="1"/>
  <c r="Z55" i="62"/>
  <c r="AB55" i="56"/>
  <c r="AG55" i="56"/>
  <c r="AB55" i="59"/>
  <c r="AC56" i="62"/>
  <c r="G71" i="62" s="1"/>
  <c r="G75" i="62" s="1"/>
  <c r="AG55" i="59"/>
  <c r="AG56" i="59"/>
  <c r="F73" i="59" s="1"/>
  <c r="AC56" i="56"/>
  <c r="G71" i="56" s="1"/>
  <c r="G75" i="56" s="1"/>
  <c r="Z56" i="52"/>
  <c r="D71" i="52" s="1"/>
  <c r="D75" i="52" s="1"/>
  <c r="AB55" i="53"/>
  <c r="AA55" i="53"/>
  <c r="AA56" i="62"/>
  <c r="E71" i="62" s="1"/>
  <c r="E75" i="62" s="1"/>
  <c r="AA55" i="62"/>
  <c r="AB55" i="62"/>
  <c r="AB56" i="62"/>
  <c r="F71" i="62" s="1"/>
  <c r="F75" i="62" s="1"/>
  <c r="AA56" i="59"/>
  <c r="E71" i="59" s="1"/>
  <c r="E75" i="59" s="1"/>
  <c r="Z56" i="59"/>
  <c r="D71" i="59" s="1"/>
  <c r="D75" i="59" s="1"/>
  <c r="Z55" i="59"/>
  <c r="AC55" i="53"/>
  <c r="AC56" i="53"/>
  <c r="G71" i="53" s="1"/>
  <c r="G75" i="53" s="1"/>
  <c r="M18" i="68"/>
  <c r="J63" i="53"/>
  <c r="M16" i="68"/>
  <c r="J63" i="52"/>
  <c r="AB55" i="52"/>
  <c r="AB56" i="52"/>
  <c r="F71" i="52" s="1"/>
  <c r="F75" i="52" s="1"/>
  <c r="M24" i="68"/>
  <c r="J63" i="62"/>
  <c r="AT58" i="13" l="1"/>
  <c r="AT57" i="13"/>
  <c r="AU57" i="8"/>
  <c r="AU59" i="8"/>
  <c r="AU59" i="13"/>
  <c r="AT59" i="13"/>
  <c r="AS57" i="13"/>
  <c r="AM53" i="8"/>
  <c r="AM49" i="8"/>
  <c r="AN49" i="8" s="1"/>
  <c r="AM48" i="8"/>
  <c r="AN48" i="8" s="1"/>
  <c r="AM47" i="8"/>
  <c r="AN47" i="8" s="1"/>
  <c r="AM41" i="8"/>
  <c r="AN41" i="8" s="1"/>
  <c r="AM40" i="8"/>
  <c r="AN40" i="8" s="1"/>
  <c r="AM39" i="8"/>
  <c r="AN39" i="8" s="1"/>
  <c r="AM38" i="8"/>
  <c r="AN38" i="8" s="1"/>
  <c r="AM37" i="8"/>
  <c r="AN37" i="8" s="1"/>
  <c r="AM34" i="8"/>
  <c r="AM33" i="8"/>
  <c r="AN33" i="8" s="1"/>
  <c r="AM32" i="8"/>
  <c r="AN32" i="8" s="1"/>
  <c r="AM31" i="8"/>
  <c r="AN31" i="8" s="1"/>
  <c r="AM30" i="8"/>
  <c r="AN30" i="8" s="1"/>
  <c r="AM29" i="8"/>
  <c r="AN29" i="8" s="1"/>
  <c r="AM25" i="8"/>
  <c r="AN25" i="8" s="1"/>
  <c r="AM24" i="8"/>
  <c r="AM23" i="8"/>
  <c r="AN23" i="8" s="1"/>
  <c r="AM22" i="8"/>
  <c r="AN22" i="8" s="1"/>
  <c r="AM21" i="8"/>
  <c r="AN21" i="8" s="1"/>
  <c r="AM19" i="14"/>
  <c r="AN19" i="14" s="1"/>
  <c r="AM21" i="14"/>
  <c r="AM23" i="14"/>
  <c r="AN23" i="14" s="1"/>
  <c r="AM24" i="14"/>
  <c r="AN24" i="14" s="1"/>
  <c r="AM27" i="14"/>
  <c r="AN27" i="14" s="1"/>
  <c r="AM30" i="14"/>
  <c r="AM31" i="14"/>
  <c r="AN31" i="14" s="1"/>
  <c r="AM32" i="14"/>
  <c r="AN32" i="14" s="1"/>
  <c r="AM38" i="14"/>
  <c r="AM39" i="14"/>
  <c r="AN39" i="14" s="1"/>
  <c r="AM40" i="14"/>
  <c r="AN40" i="14" s="1"/>
  <c r="AM41" i="14"/>
  <c r="AN41" i="14" s="1"/>
  <c r="AM42" i="14"/>
  <c r="AM43" i="14"/>
  <c r="AN43" i="14" s="1"/>
  <c r="AM44" i="14"/>
  <c r="AM46" i="14"/>
  <c r="AM47" i="14"/>
  <c r="AN47" i="14" s="1"/>
  <c r="AM48" i="14"/>
  <c r="AN48" i="14" s="1"/>
  <c r="AM49" i="14"/>
  <c r="AN49" i="14" s="1"/>
  <c r="AM51" i="14"/>
  <c r="AN51" i="14" s="1"/>
  <c r="AM25" i="14"/>
  <c r="AN25" i="14" s="1"/>
  <c r="Q53" i="16"/>
  <c r="P53" i="16"/>
  <c r="O53" i="16"/>
  <c r="N53" i="16"/>
  <c r="Q52" i="16"/>
  <c r="P52" i="16"/>
  <c r="O52" i="16"/>
  <c r="N52" i="16"/>
  <c r="Q51" i="16"/>
  <c r="P51" i="16"/>
  <c r="O51" i="16"/>
  <c r="N51" i="16"/>
  <c r="Q50" i="16"/>
  <c r="P50" i="16"/>
  <c r="O50" i="16"/>
  <c r="N50" i="16"/>
  <c r="Q49" i="16"/>
  <c r="P49" i="16"/>
  <c r="O49" i="16"/>
  <c r="N49" i="16"/>
  <c r="Q48" i="16"/>
  <c r="P48" i="16"/>
  <c r="O48" i="16"/>
  <c r="N48" i="16"/>
  <c r="Q47" i="16"/>
  <c r="P47" i="16"/>
  <c r="O47" i="16"/>
  <c r="N47" i="16"/>
  <c r="Q46" i="16"/>
  <c r="P46" i="16"/>
  <c r="O46" i="16"/>
  <c r="N46" i="16"/>
  <c r="Q45" i="16"/>
  <c r="P45" i="16"/>
  <c r="O45" i="16"/>
  <c r="N45" i="16"/>
  <c r="Q44" i="16"/>
  <c r="P44" i="16"/>
  <c r="O44" i="16"/>
  <c r="N44" i="16"/>
  <c r="Q43" i="16"/>
  <c r="P43" i="16"/>
  <c r="O43" i="16"/>
  <c r="N43" i="16"/>
  <c r="Q42" i="16"/>
  <c r="P42" i="16"/>
  <c r="O42" i="16"/>
  <c r="N42" i="16"/>
  <c r="Q41" i="16"/>
  <c r="P41" i="16"/>
  <c r="O41" i="16"/>
  <c r="N41" i="16"/>
  <c r="Q40" i="16"/>
  <c r="P40" i="16"/>
  <c r="O40" i="16"/>
  <c r="N40" i="16"/>
  <c r="Q39" i="16"/>
  <c r="P39" i="16"/>
  <c r="O39" i="16"/>
  <c r="N39" i="16"/>
  <c r="Q38" i="16"/>
  <c r="P38" i="16"/>
  <c r="O38" i="16"/>
  <c r="N38" i="16"/>
  <c r="Q37" i="16"/>
  <c r="P37" i="16"/>
  <c r="O37" i="16"/>
  <c r="N37" i="16"/>
  <c r="Q36" i="16"/>
  <c r="P36" i="16"/>
  <c r="O36" i="16"/>
  <c r="N36" i="16"/>
  <c r="Q35" i="16"/>
  <c r="P35" i="16"/>
  <c r="O35" i="16"/>
  <c r="N35" i="16"/>
  <c r="Q34" i="16"/>
  <c r="P34" i="16"/>
  <c r="O34" i="16"/>
  <c r="N34" i="16"/>
  <c r="Q33" i="16"/>
  <c r="P33" i="16"/>
  <c r="O33" i="16"/>
  <c r="N33" i="16"/>
  <c r="Q32" i="16"/>
  <c r="P32" i="16"/>
  <c r="O32" i="16"/>
  <c r="N32" i="16"/>
  <c r="Q31" i="16"/>
  <c r="P31" i="16"/>
  <c r="O31" i="16"/>
  <c r="N31" i="16"/>
  <c r="Q30" i="16"/>
  <c r="P30" i="16"/>
  <c r="O30" i="16"/>
  <c r="N30" i="16"/>
  <c r="Q29" i="16"/>
  <c r="P29" i="16"/>
  <c r="O29" i="16"/>
  <c r="N29" i="16"/>
  <c r="Q28" i="16"/>
  <c r="P28" i="16"/>
  <c r="O28" i="16"/>
  <c r="N28" i="16"/>
  <c r="Q27" i="16"/>
  <c r="P27" i="16"/>
  <c r="O27" i="16"/>
  <c r="N27" i="16"/>
  <c r="Q26" i="16"/>
  <c r="P26" i="16"/>
  <c r="O26" i="16"/>
  <c r="N26" i="16"/>
  <c r="Q25" i="16"/>
  <c r="P25" i="16"/>
  <c r="O25" i="16"/>
  <c r="N25" i="16"/>
  <c r="Q24" i="16"/>
  <c r="P24" i="16"/>
  <c r="O24" i="16"/>
  <c r="N24" i="16"/>
  <c r="Q23" i="16"/>
  <c r="P23" i="16"/>
  <c r="O23" i="16"/>
  <c r="N23" i="16"/>
  <c r="Q22" i="16"/>
  <c r="P22" i="16"/>
  <c r="O22" i="16"/>
  <c r="N22" i="16"/>
  <c r="Q21" i="16"/>
  <c r="P21" i="16"/>
  <c r="O21" i="16"/>
  <c r="N21" i="16"/>
  <c r="Q20" i="16"/>
  <c r="P20" i="16"/>
  <c r="O20" i="16"/>
  <c r="N20" i="16"/>
  <c r="Q19" i="16"/>
  <c r="P19" i="16"/>
  <c r="O19" i="16"/>
  <c r="N19" i="16"/>
  <c r="Q18" i="16"/>
  <c r="P18" i="16"/>
  <c r="O18" i="16"/>
  <c r="N18" i="16"/>
  <c r="Q53" i="17"/>
  <c r="P53" i="17"/>
  <c r="O53" i="17"/>
  <c r="N53" i="17"/>
  <c r="Q52" i="17"/>
  <c r="P52" i="17"/>
  <c r="O52" i="17"/>
  <c r="R52" i="17" s="1"/>
  <c r="N52" i="17"/>
  <c r="Q51" i="17"/>
  <c r="P51" i="17"/>
  <c r="O51" i="17"/>
  <c r="N51" i="17"/>
  <c r="Q50" i="17"/>
  <c r="P50" i="17"/>
  <c r="O50" i="17"/>
  <c r="N50" i="17"/>
  <c r="Q49" i="17"/>
  <c r="P49" i="17"/>
  <c r="O49" i="17"/>
  <c r="N49" i="17"/>
  <c r="Q48" i="17"/>
  <c r="P48" i="17"/>
  <c r="O48" i="17"/>
  <c r="N48" i="17"/>
  <c r="Q47" i="17"/>
  <c r="P47" i="17"/>
  <c r="O47" i="17"/>
  <c r="N47" i="17"/>
  <c r="Q46" i="17"/>
  <c r="P46" i="17"/>
  <c r="O46" i="17"/>
  <c r="N46" i="17"/>
  <c r="Q45" i="17"/>
  <c r="P45" i="17"/>
  <c r="O45" i="17"/>
  <c r="N45" i="17"/>
  <c r="Q44" i="17"/>
  <c r="P44" i="17"/>
  <c r="O44" i="17"/>
  <c r="N44" i="17"/>
  <c r="Q43" i="17"/>
  <c r="P43" i="17"/>
  <c r="O43" i="17"/>
  <c r="N43" i="17"/>
  <c r="Q42" i="17"/>
  <c r="P42" i="17"/>
  <c r="O42" i="17"/>
  <c r="N42" i="17"/>
  <c r="Q41" i="17"/>
  <c r="P41" i="17"/>
  <c r="O41" i="17"/>
  <c r="N41" i="17"/>
  <c r="Q40" i="17"/>
  <c r="P40" i="17"/>
  <c r="O40" i="17"/>
  <c r="N40" i="17"/>
  <c r="Q39" i="17"/>
  <c r="P39" i="17"/>
  <c r="O39" i="17"/>
  <c r="N39" i="17"/>
  <c r="Q38" i="17"/>
  <c r="P38" i="17"/>
  <c r="O38" i="17"/>
  <c r="N38" i="17"/>
  <c r="Q37" i="17"/>
  <c r="P37" i="17"/>
  <c r="O37" i="17"/>
  <c r="N37" i="17"/>
  <c r="Q36" i="17"/>
  <c r="P36" i="17"/>
  <c r="O36" i="17"/>
  <c r="N36" i="17"/>
  <c r="Q35" i="17"/>
  <c r="P35" i="17"/>
  <c r="O35" i="17"/>
  <c r="N35" i="17"/>
  <c r="Q34" i="17"/>
  <c r="P34" i="17"/>
  <c r="O34" i="17"/>
  <c r="N34" i="17"/>
  <c r="Q33" i="17"/>
  <c r="P33" i="17"/>
  <c r="O33" i="17"/>
  <c r="N33" i="17"/>
  <c r="Q32" i="17"/>
  <c r="P32" i="17"/>
  <c r="O32" i="17"/>
  <c r="N32" i="17"/>
  <c r="Q31" i="17"/>
  <c r="P31" i="17"/>
  <c r="O31" i="17"/>
  <c r="N31" i="17"/>
  <c r="Q30" i="17"/>
  <c r="P30" i="17"/>
  <c r="O30" i="17"/>
  <c r="N30" i="17"/>
  <c r="Q29" i="17"/>
  <c r="P29" i="17"/>
  <c r="O29" i="17"/>
  <c r="N29" i="17"/>
  <c r="Q28" i="17"/>
  <c r="P28" i="17"/>
  <c r="O28" i="17"/>
  <c r="N28" i="17"/>
  <c r="Q27" i="17"/>
  <c r="P27" i="17"/>
  <c r="O27" i="17"/>
  <c r="N27" i="17"/>
  <c r="Q26" i="17"/>
  <c r="P26" i="17"/>
  <c r="O26" i="17"/>
  <c r="N26" i="17"/>
  <c r="Q25" i="17"/>
  <c r="P25" i="17"/>
  <c r="O25" i="17"/>
  <c r="N25" i="17"/>
  <c r="Q24" i="17"/>
  <c r="P24" i="17"/>
  <c r="O24" i="17"/>
  <c r="N24" i="17"/>
  <c r="Q23" i="17"/>
  <c r="P23" i="17"/>
  <c r="O23" i="17"/>
  <c r="N23" i="17"/>
  <c r="Q22" i="17"/>
  <c r="P22" i="17"/>
  <c r="O22" i="17"/>
  <c r="N22" i="17"/>
  <c r="Q21" i="17"/>
  <c r="P21" i="17"/>
  <c r="O21" i="17"/>
  <c r="N21" i="17"/>
  <c r="Q20" i="17"/>
  <c r="P20" i="17"/>
  <c r="O20" i="17"/>
  <c r="N20" i="17"/>
  <c r="Q19" i="17"/>
  <c r="P19" i="17"/>
  <c r="O19" i="17"/>
  <c r="N19" i="17"/>
  <c r="Q18" i="17"/>
  <c r="P18" i="17"/>
  <c r="O18" i="17"/>
  <c r="N18" i="17"/>
  <c r="Q53" i="15"/>
  <c r="P53" i="15"/>
  <c r="O53" i="15"/>
  <c r="N53" i="15"/>
  <c r="Q52" i="15"/>
  <c r="P52" i="15"/>
  <c r="O52" i="15"/>
  <c r="N52" i="15"/>
  <c r="Q51" i="15"/>
  <c r="P51" i="15"/>
  <c r="O51" i="15"/>
  <c r="N51" i="15"/>
  <c r="Q50" i="15"/>
  <c r="P50" i="15"/>
  <c r="O50" i="15"/>
  <c r="N50" i="15"/>
  <c r="Q49" i="15"/>
  <c r="P49" i="15"/>
  <c r="O49" i="15"/>
  <c r="N49" i="15"/>
  <c r="Q48" i="15"/>
  <c r="P48" i="15"/>
  <c r="O48" i="15"/>
  <c r="N48" i="15"/>
  <c r="Q47" i="15"/>
  <c r="P47" i="15"/>
  <c r="O47" i="15"/>
  <c r="N47" i="15"/>
  <c r="Q46" i="15"/>
  <c r="P46" i="15"/>
  <c r="O46" i="15"/>
  <c r="N46" i="15"/>
  <c r="Q45" i="15"/>
  <c r="P45" i="15"/>
  <c r="O45" i="15"/>
  <c r="N45" i="15"/>
  <c r="Q44" i="15"/>
  <c r="P44" i="15"/>
  <c r="O44" i="15"/>
  <c r="N44" i="15"/>
  <c r="Q43" i="15"/>
  <c r="P43" i="15"/>
  <c r="O43" i="15"/>
  <c r="N43" i="15"/>
  <c r="Q42" i="15"/>
  <c r="P42" i="15"/>
  <c r="O42" i="15"/>
  <c r="N42" i="15"/>
  <c r="Q41" i="15"/>
  <c r="P41" i="15"/>
  <c r="O41" i="15"/>
  <c r="N41" i="15"/>
  <c r="Q40" i="15"/>
  <c r="P40" i="15"/>
  <c r="O40" i="15"/>
  <c r="N40" i="15"/>
  <c r="Q39" i="15"/>
  <c r="P39" i="15"/>
  <c r="O39" i="15"/>
  <c r="N39" i="15"/>
  <c r="Q38" i="15"/>
  <c r="P38" i="15"/>
  <c r="O38" i="15"/>
  <c r="N38" i="15"/>
  <c r="Q37" i="15"/>
  <c r="P37" i="15"/>
  <c r="O37" i="15"/>
  <c r="N37" i="15"/>
  <c r="Q36" i="15"/>
  <c r="P36" i="15"/>
  <c r="O36" i="15"/>
  <c r="N36" i="15"/>
  <c r="Q35" i="15"/>
  <c r="P35" i="15"/>
  <c r="O35" i="15"/>
  <c r="N35" i="15"/>
  <c r="Q34" i="15"/>
  <c r="P34" i="15"/>
  <c r="O34" i="15"/>
  <c r="N34" i="15"/>
  <c r="Q33" i="15"/>
  <c r="P33" i="15"/>
  <c r="O33" i="15"/>
  <c r="N33" i="15"/>
  <c r="Q32" i="15"/>
  <c r="P32" i="15"/>
  <c r="O32" i="15"/>
  <c r="N32" i="15"/>
  <c r="Q31" i="15"/>
  <c r="P31" i="15"/>
  <c r="O31" i="15"/>
  <c r="N31" i="15"/>
  <c r="Q30" i="15"/>
  <c r="P30" i="15"/>
  <c r="O30" i="15"/>
  <c r="N30" i="15"/>
  <c r="Q29" i="15"/>
  <c r="P29" i="15"/>
  <c r="O29" i="15"/>
  <c r="N29" i="15"/>
  <c r="Q28" i="15"/>
  <c r="P28" i="15"/>
  <c r="O28" i="15"/>
  <c r="N28" i="15"/>
  <c r="Q27" i="15"/>
  <c r="P27" i="15"/>
  <c r="O27" i="15"/>
  <c r="N27" i="15"/>
  <c r="Q26" i="15"/>
  <c r="P26" i="15"/>
  <c r="O26" i="15"/>
  <c r="N26" i="15"/>
  <c r="Q25" i="15"/>
  <c r="P25" i="15"/>
  <c r="O25" i="15"/>
  <c r="N25" i="15"/>
  <c r="Q24" i="15"/>
  <c r="P24" i="15"/>
  <c r="O24" i="15"/>
  <c r="N24" i="15"/>
  <c r="Q23" i="15"/>
  <c r="P23" i="15"/>
  <c r="O23" i="15"/>
  <c r="N23" i="15"/>
  <c r="Q22" i="15"/>
  <c r="P22" i="15"/>
  <c r="O22" i="15"/>
  <c r="N22" i="15"/>
  <c r="Q21" i="15"/>
  <c r="P21" i="15"/>
  <c r="O21" i="15"/>
  <c r="N21" i="15"/>
  <c r="Q20" i="15"/>
  <c r="P20" i="15"/>
  <c r="O20" i="15"/>
  <c r="N20" i="15"/>
  <c r="Q19" i="15"/>
  <c r="P19" i="15"/>
  <c r="O19" i="15"/>
  <c r="N19" i="15"/>
  <c r="Q18" i="15"/>
  <c r="P18" i="15"/>
  <c r="N18" i="15"/>
  <c r="R53" i="14"/>
  <c r="Q53" i="14"/>
  <c r="P53" i="14"/>
  <c r="O53" i="14"/>
  <c r="N53" i="14"/>
  <c r="R52" i="14"/>
  <c r="Q52" i="14"/>
  <c r="P52" i="14"/>
  <c r="O52" i="14"/>
  <c r="N52" i="14"/>
  <c r="R51" i="14"/>
  <c r="Q51" i="14"/>
  <c r="P51" i="14"/>
  <c r="O51" i="14"/>
  <c r="N51" i="14"/>
  <c r="R50" i="14"/>
  <c r="Q50" i="14"/>
  <c r="P50" i="14"/>
  <c r="O50" i="14"/>
  <c r="N50" i="14"/>
  <c r="R49" i="14"/>
  <c r="Q49" i="14"/>
  <c r="P49" i="14"/>
  <c r="O49" i="14"/>
  <c r="N49" i="14"/>
  <c r="R48" i="14"/>
  <c r="Q48" i="14"/>
  <c r="P48" i="14"/>
  <c r="O48" i="14"/>
  <c r="N48" i="14"/>
  <c r="R47" i="14"/>
  <c r="Q47" i="14"/>
  <c r="P47" i="14"/>
  <c r="O47" i="14"/>
  <c r="N47" i="14"/>
  <c r="R46" i="14"/>
  <c r="Q46" i="14"/>
  <c r="P46" i="14"/>
  <c r="O46" i="14"/>
  <c r="N46" i="14"/>
  <c r="R45" i="14"/>
  <c r="Q45" i="14"/>
  <c r="P45" i="14"/>
  <c r="O45" i="14"/>
  <c r="N45" i="14"/>
  <c r="R44" i="14"/>
  <c r="Q44" i="14"/>
  <c r="P44" i="14"/>
  <c r="O44" i="14"/>
  <c r="N44" i="14"/>
  <c r="R43" i="14"/>
  <c r="Q43" i="14"/>
  <c r="P43" i="14"/>
  <c r="O43" i="14"/>
  <c r="N43" i="14"/>
  <c r="R42" i="14"/>
  <c r="Q42" i="14"/>
  <c r="P42" i="14"/>
  <c r="O42" i="14"/>
  <c r="N42" i="14"/>
  <c r="R41" i="14"/>
  <c r="Q41" i="14"/>
  <c r="P41" i="14"/>
  <c r="O41" i="14"/>
  <c r="N41" i="14"/>
  <c r="R40" i="14"/>
  <c r="Q40" i="14"/>
  <c r="P40" i="14"/>
  <c r="O40" i="14"/>
  <c r="N40" i="14"/>
  <c r="R39" i="14"/>
  <c r="Q39" i="14"/>
  <c r="P39" i="14"/>
  <c r="O39" i="14"/>
  <c r="N39" i="14"/>
  <c r="R38" i="14"/>
  <c r="Q38" i="14"/>
  <c r="P38" i="14"/>
  <c r="O38" i="14"/>
  <c r="N38" i="14"/>
  <c r="R37" i="14"/>
  <c r="Q37" i="14"/>
  <c r="P37" i="14"/>
  <c r="O37" i="14"/>
  <c r="N37" i="14"/>
  <c r="R36" i="14"/>
  <c r="Q36" i="14"/>
  <c r="P36" i="14"/>
  <c r="O36" i="14"/>
  <c r="N36" i="14"/>
  <c r="R35" i="14"/>
  <c r="Q35" i="14"/>
  <c r="P35" i="14"/>
  <c r="O35" i="14"/>
  <c r="N35" i="14"/>
  <c r="R34" i="14"/>
  <c r="Q34" i="14"/>
  <c r="P34" i="14"/>
  <c r="O34" i="14"/>
  <c r="N34" i="14"/>
  <c r="R33" i="14"/>
  <c r="Q33" i="14"/>
  <c r="P33" i="14"/>
  <c r="O33" i="14"/>
  <c r="N33" i="14"/>
  <c r="R32" i="14"/>
  <c r="Q32" i="14"/>
  <c r="P32" i="14"/>
  <c r="O32" i="14"/>
  <c r="N32" i="14"/>
  <c r="R31" i="14"/>
  <c r="Q31" i="14"/>
  <c r="P31" i="14"/>
  <c r="O31" i="14"/>
  <c r="N31" i="14"/>
  <c r="R30" i="14"/>
  <c r="Q30" i="14"/>
  <c r="P30" i="14"/>
  <c r="O30" i="14"/>
  <c r="N30" i="14"/>
  <c r="R29" i="14"/>
  <c r="Q29" i="14"/>
  <c r="P29" i="14"/>
  <c r="O29" i="14"/>
  <c r="N29" i="14"/>
  <c r="R28" i="14"/>
  <c r="Q28" i="14"/>
  <c r="P28" i="14"/>
  <c r="O28" i="14"/>
  <c r="N28" i="14"/>
  <c r="R27" i="14"/>
  <c r="Q27" i="14"/>
  <c r="P27" i="14"/>
  <c r="O27" i="14"/>
  <c r="N27" i="14"/>
  <c r="R26" i="14"/>
  <c r="Q26" i="14"/>
  <c r="P26" i="14"/>
  <c r="O26" i="14"/>
  <c r="N26" i="14"/>
  <c r="R25" i="14"/>
  <c r="Q25" i="14"/>
  <c r="P25" i="14"/>
  <c r="O25" i="14"/>
  <c r="N25" i="14"/>
  <c r="R24" i="14"/>
  <c r="Q24" i="14"/>
  <c r="P24" i="14"/>
  <c r="O24" i="14"/>
  <c r="N24" i="14"/>
  <c r="R23" i="14"/>
  <c r="Q23" i="14"/>
  <c r="P23" i="14"/>
  <c r="O23" i="14"/>
  <c r="N23" i="14"/>
  <c r="R22" i="14"/>
  <c r="Q22" i="14"/>
  <c r="P22" i="14"/>
  <c r="O22" i="14"/>
  <c r="N22" i="14"/>
  <c r="R21" i="14"/>
  <c r="Q21" i="14"/>
  <c r="P21" i="14"/>
  <c r="O21" i="14"/>
  <c r="N21" i="14"/>
  <c r="R20" i="14"/>
  <c r="Q20" i="14"/>
  <c r="P20" i="14"/>
  <c r="O20" i="14"/>
  <c r="N20" i="14"/>
  <c r="R19" i="14"/>
  <c r="Q19" i="14"/>
  <c r="P19" i="14"/>
  <c r="O19" i="14"/>
  <c r="N19" i="14"/>
  <c r="Q18" i="14"/>
  <c r="P18" i="14"/>
  <c r="O18" i="14"/>
  <c r="N18" i="14"/>
  <c r="R18" i="14" s="1"/>
  <c r="R53" i="8"/>
  <c r="Q53" i="8"/>
  <c r="P53" i="8"/>
  <c r="O53" i="8"/>
  <c r="N53" i="8"/>
  <c r="R52" i="8"/>
  <c r="AM52" i="8" s="1"/>
  <c r="Q52" i="8"/>
  <c r="P52" i="8"/>
  <c r="O52" i="8"/>
  <c r="N52" i="8"/>
  <c r="R51" i="8"/>
  <c r="Q51" i="8"/>
  <c r="P51" i="8"/>
  <c r="O51" i="8"/>
  <c r="N51" i="8"/>
  <c r="R50" i="8"/>
  <c r="AM50" i="8" s="1"/>
  <c r="Q50" i="8"/>
  <c r="P50" i="8"/>
  <c r="O50" i="8"/>
  <c r="N50" i="8"/>
  <c r="R49" i="8"/>
  <c r="Q49" i="8"/>
  <c r="P49" i="8"/>
  <c r="O49" i="8"/>
  <c r="N49" i="8"/>
  <c r="R48" i="8"/>
  <c r="Q48" i="8"/>
  <c r="P48" i="8"/>
  <c r="O48" i="8"/>
  <c r="N48" i="8"/>
  <c r="R47" i="8"/>
  <c r="Q47" i="8"/>
  <c r="P47" i="8"/>
  <c r="O47" i="8"/>
  <c r="N47" i="8"/>
  <c r="R46" i="8"/>
  <c r="Q46" i="8"/>
  <c r="P46" i="8"/>
  <c r="O46" i="8"/>
  <c r="N46" i="8"/>
  <c r="R45" i="8"/>
  <c r="Q45" i="8"/>
  <c r="P45" i="8"/>
  <c r="O45" i="8"/>
  <c r="N45" i="8"/>
  <c r="R44" i="8"/>
  <c r="Q44" i="8"/>
  <c r="P44" i="8"/>
  <c r="O44" i="8"/>
  <c r="N44" i="8"/>
  <c r="R43" i="8"/>
  <c r="Q43" i="8"/>
  <c r="P43" i="8"/>
  <c r="O43" i="8"/>
  <c r="N43" i="8"/>
  <c r="R42" i="8"/>
  <c r="AM42" i="8" s="1"/>
  <c r="Q42" i="8"/>
  <c r="P42" i="8"/>
  <c r="O42" i="8"/>
  <c r="N42" i="8"/>
  <c r="R41" i="8"/>
  <c r="Q41" i="8"/>
  <c r="P41" i="8"/>
  <c r="O41" i="8"/>
  <c r="N41" i="8"/>
  <c r="R40" i="8"/>
  <c r="Q40" i="8"/>
  <c r="P40" i="8"/>
  <c r="O40" i="8"/>
  <c r="N40" i="8"/>
  <c r="R39" i="8"/>
  <c r="Q39" i="8"/>
  <c r="P39" i="8"/>
  <c r="O39" i="8"/>
  <c r="N39" i="8"/>
  <c r="R38" i="8"/>
  <c r="Q38" i="8"/>
  <c r="P38" i="8"/>
  <c r="O38" i="8"/>
  <c r="N38" i="8"/>
  <c r="R37" i="8"/>
  <c r="Q37" i="8"/>
  <c r="P37" i="8"/>
  <c r="O37" i="8"/>
  <c r="N37" i="8"/>
  <c r="R36" i="8"/>
  <c r="Q36" i="8"/>
  <c r="P36" i="8"/>
  <c r="O36" i="8"/>
  <c r="N36" i="8"/>
  <c r="R35" i="8"/>
  <c r="Q35" i="8"/>
  <c r="P35" i="8"/>
  <c r="O35" i="8"/>
  <c r="N35" i="8"/>
  <c r="R34" i="8"/>
  <c r="Q34" i="8"/>
  <c r="P34" i="8"/>
  <c r="O34" i="8"/>
  <c r="N34" i="8"/>
  <c r="R33" i="8"/>
  <c r="Q33" i="8"/>
  <c r="P33" i="8"/>
  <c r="O33" i="8"/>
  <c r="N33" i="8"/>
  <c r="R32" i="8"/>
  <c r="Q32" i="8"/>
  <c r="P32" i="8"/>
  <c r="O32" i="8"/>
  <c r="N32" i="8"/>
  <c r="R31" i="8"/>
  <c r="Q31" i="8"/>
  <c r="P31" i="8"/>
  <c r="O31" i="8"/>
  <c r="N31" i="8"/>
  <c r="R30" i="8"/>
  <c r="Q30" i="8"/>
  <c r="P30" i="8"/>
  <c r="O30" i="8"/>
  <c r="N30" i="8"/>
  <c r="R29" i="8"/>
  <c r="Q29" i="8"/>
  <c r="P29" i="8"/>
  <c r="O29" i="8"/>
  <c r="N29" i="8"/>
  <c r="R28" i="8"/>
  <c r="Q28" i="8"/>
  <c r="P28" i="8"/>
  <c r="O28" i="8"/>
  <c r="N28" i="8"/>
  <c r="R27" i="8"/>
  <c r="Q27" i="8"/>
  <c r="P27" i="8"/>
  <c r="O27" i="8"/>
  <c r="N27" i="8"/>
  <c r="R26" i="8"/>
  <c r="AM26" i="8" s="1"/>
  <c r="Q26" i="8"/>
  <c r="P26" i="8"/>
  <c r="O26" i="8"/>
  <c r="N26" i="8"/>
  <c r="R25" i="8"/>
  <c r="Q25" i="8"/>
  <c r="P25" i="8"/>
  <c r="O25" i="8"/>
  <c r="N25" i="8"/>
  <c r="R24" i="8"/>
  <c r="Q24" i="8"/>
  <c r="P24" i="8"/>
  <c r="O24" i="8"/>
  <c r="N24" i="8"/>
  <c r="R23" i="8"/>
  <c r="Q23" i="8"/>
  <c r="P23" i="8"/>
  <c r="O23" i="8"/>
  <c r="N23" i="8"/>
  <c r="R22" i="8"/>
  <c r="Q22" i="8"/>
  <c r="P22" i="8"/>
  <c r="O22" i="8"/>
  <c r="N22" i="8"/>
  <c r="R21" i="8"/>
  <c r="Q21" i="8"/>
  <c r="P21" i="8"/>
  <c r="O21" i="8"/>
  <c r="N21" i="8"/>
  <c r="R20" i="8"/>
  <c r="Q20" i="8"/>
  <c r="P20" i="8"/>
  <c r="O20" i="8"/>
  <c r="N20" i="8"/>
  <c r="R19" i="8"/>
  <c r="Q19" i="8"/>
  <c r="P19" i="8"/>
  <c r="O19" i="8"/>
  <c r="N19" i="8"/>
  <c r="Q18" i="8"/>
  <c r="P18" i="8"/>
  <c r="O18" i="8"/>
  <c r="N18" i="8"/>
  <c r="R18" i="8" s="1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N46" i="13"/>
  <c r="N47" i="13"/>
  <c r="N48" i="13"/>
  <c r="N49" i="13"/>
  <c r="N50" i="13"/>
  <c r="N51" i="13"/>
  <c r="N52" i="13"/>
  <c r="N53" i="13"/>
  <c r="N18" i="13"/>
  <c r="R18" i="13" s="1"/>
  <c r="AO18" i="13"/>
  <c r="AO19" i="13"/>
  <c r="AO20" i="13"/>
  <c r="AO21" i="13"/>
  <c r="AO22" i="13"/>
  <c r="AO23" i="13"/>
  <c r="AO24" i="13"/>
  <c r="AO25" i="13"/>
  <c r="AO26" i="13"/>
  <c r="AO27" i="13"/>
  <c r="AO28" i="13"/>
  <c r="AO29" i="13"/>
  <c r="AO30" i="13"/>
  <c r="AO31" i="13"/>
  <c r="AO32" i="13"/>
  <c r="AO33" i="13"/>
  <c r="AO34" i="13"/>
  <c r="AO35" i="13"/>
  <c r="AO36" i="13"/>
  <c r="AO37" i="13"/>
  <c r="AO38" i="13"/>
  <c r="AO39" i="13"/>
  <c r="AO40" i="13"/>
  <c r="AO41" i="13"/>
  <c r="AO42" i="13"/>
  <c r="AO43" i="13"/>
  <c r="AO44" i="13"/>
  <c r="AO45" i="13"/>
  <c r="AO46" i="13"/>
  <c r="AO47" i="13"/>
  <c r="AO48" i="13"/>
  <c r="AO49" i="13"/>
  <c r="AO50" i="13"/>
  <c r="AO51" i="13"/>
  <c r="AO52" i="13"/>
  <c r="AO53" i="13"/>
  <c r="AY55" i="13"/>
  <c r="AV55" i="13"/>
  <c r="AY55" i="8"/>
  <c r="AV55" i="8"/>
  <c r="AY55" i="14"/>
  <c r="AV55" i="14"/>
  <c r="AY55" i="15"/>
  <c r="AV55" i="15"/>
  <c r="AY55" i="17"/>
  <c r="AV55" i="17"/>
  <c r="AQ55" i="13"/>
  <c r="AZ53" i="13"/>
  <c r="BA53" i="13" s="1"/>
  <c r="AZ52" i="13"/>
  <c r="BA52" i="13" s="1"/>
  <c r="AZ51" i="13"/>
  <c r="BA51" i="13" s="1"/>
  <c r="AZ50" i="13"/>
  <c r="BA50" i="13" s="1"/>
  <c r="AZ49" i="13"/>
  <c r="BA49" i="13" s="1"/>
  <c r="AZ48" i="13"/>
  <c r="BA48" i="13" s="1"/>
  <c r="AZ47" i="13"/>
  <c r="BA47" i="13" s="1"/>
  <c r="AZ46" i="13"/>
  <c r="BA46" i="13" s="1"/>
  <c r="AZ45" i="13"/>
  <c r="BA45" i="13" s="1"/>
  <c r="AZ44" i="13"/>
  <c r="BA44" i="13" s="1"/>
  <c r="AZ43" i="13"/>
  <c r="BA43" i="13" s="1"/>
  <c r="AZ42" i="13"/>
  <c r="BA42" i="13" s="1"/>
  <c r="AZ41" i="13"/>
  <c r="BA41" i="13" s="1"/>
  <c r="AZ40" i="13"/>
  <c r="BA40" i="13" s="1"/>
  <c r="AZ39" i="13"/>
  <c r="BA39" i="13" s="1"/>
  <c r="AZ38" i="13"/>
  <c r="BA38" i="13" s="1"/>
  <c r="AZ37" i="13"/>
  <c r="BA37" i="13" s="1"/>
  <c r="AZ36" i="13"/>
  <c r="BA36" i="13" s="1"/>
  <c r="AZ35" i="13"/>
  <c r="BA35" i="13" s="1"/>
  <c r="AZ34" i="13"/>
  <c r="BA34" i="13" s="1"/>
  <c r="AZ33" i="13"/>
  <c r="BA33" i="13" s="1"/>
  <c r="AZ32" i="13"/>
  <c r="BA32" i="13" s="1"/>
  <c r="AZ31" i="13"/>
  <c r="BA31" i="13" s="1"/>
  <c r="AZ30" i="13"/>
  <c r="BA30" i="13" s="1"/>
  <c r="AZ29" i="13"/>
  <c r="BA29" i="13" s="1"/>
  <c r="AZ28" i="13"/>
  <c r="BA28" i="13" s="1"/>
  <c r="AZ27" i="13"/>
  <c r="BA27" i="13" s="1"/>
  <c r="AZ26" i="13"/>
  <c r="BA26" i="13" s="1"/>
  <c r="AZ25" i="13"/>
  <c r="BA25" i="13" s="1"/>
  <c r="AZ24" i="13"/>
  <c r="BA24" i="13" s="1"/>
  <c r="AZ23" i="13"/>
  <c r="BA23" i="13" s="1"/>
  <c r="AZ22" i="13"/>
  <c r="BA22" i="13" s="1"/>
  <c r="AZ21" i="13"/>
  <c r="BA21" i="13" s="1"/>
  <c r="AZ20" i="13"/>
  <c r="BA20" i="13" s="1"/>
  <c r="AZ19" i="13"/>
  <c r="BA19" i="13" s="1"/>
  <c r="AZ18" i="13"/>
  <c r="BA18" i="13" s="1"/>
  <c r="AQ55" i="8"/>
  <c r="AZ53" i="8"/>
  <c r="BA53" i="8" s="1"/>
  <c r="AZ52" i="8"/>
  <c r="BA52" i="8" s="1"/>
  <c r="AZ51" i="8"/>
  <c r="BA51" i="8" s="1"/>
  <c r="AZ50" i="8"/>
  <c r="BA50" i="8" s="1"/>
  <c r="AZ49" i="8"/>
  <c r="BA49" i="8" s="1"/>
  <c r="AZ48" i="8"/>
  <c r="BA48" i="8" s="1"/>
  <c r="AZ47" i="8"/>
  <c r="BA47" i="8" s="1"/>
  <c r="AZ46" i="8"/>
  <c r="BA46" i="8" s="1"/>
  <c r="AZ45" i="8"/>
  <c r="BA45" i="8" s="1"/>
  <c r="AZ44" i="8"/>
  <c r="BA44" i="8" s="1"/>
  <c r="AZ43" i="8"/>
  <c r="BA43" i="8" s="1"/>
  <c r="AZ42" i="8"/>
  <c r="BA42" i="8" s="1"/>
  <c r="AZ41" i="8"/>
  <c r="BA41" i="8" s="1"/>
  <c r="AZ40" i="8"/>
  <c r="BA40" i="8" s="1"/>
  <c r="AZ39" i="8"/>
  <c r="BA39" i="8" s="1"/>
  <c r="AZ38" i="8"/>
  <c r="BA38" i="8" s="1"/>
  <c r="AZ37" i="8"/>
  <c r="BA37" i="8" s="1"/>
  <c r="AZ36" i="8"/>
  <c r="BA36" i="8" s="1"/>
  <c r="AZ35" i="8"/>
  <c r="BA35" i="8" s="1"/>
  <c r="AZ34" i="8"/>
  <c r="BA34" i="8" s="1"/>
  <c r="AZ33" i="8"/>
  <c r="BA33" i="8" s="1"/>
  <c r="AZ32" i="8"/>
  <c r="BA32" i="8" s="1"/>
  <c r="AZ31" i="8"/>
  <c r="BA31" i="8" s="1"/>
  <c r="AZ30" i="8"/>
  <c r="BA30" i="8" s="1"/>
  <c r="AZ29" i="8"/>
  <c r="BA29" i="8" s="1"/>
  <c r="AZ28" i="8"/>
  <c r="BA28" i="8" s="1"/>
  <c r="AZ27" i="8"/>
  <c r="BA27" i="8" s="1"/>
  <c r="AZ26" i="8"/>
  <c r="BA26" i="8" s="1"/>
  <c r="AZ25" i="8"/>
  <c r="BA25" i="8" s="1"/>
  <c r="AZ24" i="8"/>
  <c r="BA24" i="8" s="1"/>
  <c r="AZ23" i="8"/>
  <c r="BA23" i="8" s="1"/>
  <c r="AZ22" i="8"/>
  <c r="AZ21" i="8"/>
  <c r="AZ20" i="8"/>
  <c r="BA20" i="8" s="1"/>
  <c r="AZ19" i="8"/>
  <c r="BA19" i="8" s="1"/>
  <c r="AZ18" i="8"/>
  <c r="BA18" i="8" s="1"/>
  <c r="AQ55" i="14"/>
  <c r="AZ53" i="14"/>
  <c r="BA53" i="14" s="1"/>
  <c r="AZ52" i="14"/>
  <c r="BA52" i="14" s="1"/>
  <c r="AZ51" i="14"/>
  <c r="BA51" i="14" s="1"/>
  <c r="AZ50" i="14"/>
  <c r="BA50" i="14" s="1"/>
  <c r="AZ49" i="14"/>
  <c r="BA49" i="14" s="1"/>
  <c r="AZ48" i="14"/>
  <c r="BA48" i="14" s="1"/>
  <c r="AZ47" i="14"/>
  <c r="BA47" i="14" s="1"/>
  <c r="AZ46" i="14"/>
  <c r="BA46" i="14" s="1"/>
  <c r="AZ45" i="14"/>
  <c r="BA45" i="14" s="1"/>
  <c r="AZ44" i="14"/>
  <c r="BA44" i="14" s="1"/>
  <c r="AZ43" i="14"/>
  <c r="BA43" i="14" s="1"/>
  <c r="AZ42" i="14"/>
  <c r="BA42" i="14" s="1"/>
  <c r="AZ41" i="14"/>
  <c r="BA41" i="14" s="1"/>
  <c r="AZ40" i="14"/>
  <c r="BA40" i="14" s="1"/>
  <c r="AZ39" i="14"/>
  <c r="BA39" i="14" s="1"/>
  <c r="AZ38" i="14"/>
  <c r="BA38" i="14" s="1"/>
  <c r="AZ37" i="14"/>
  <c r="BA37" i="14" s="1"/>
  <c r="AZ36" i="14"/>
  <c r="BA36" i="14" s="1"/>
  <c r="AZ35" i="14"/>
  <c r="BA35" i="14" s="1"/>
  <c r="AZ34" i="14"/>
  <c r="BA34" i="14" s="1"/>
  <c r="AZ33" i="14"/>
  <c r="BA33" i="14" s="1"/>
  <c r="AZ32" i="14"/>
  <c r="BA32" i="14" s="1"/>
  <c r="AZ31" i="14"/>
  <c r="BA31" i="14" s="1"/>
  <c r="AZ30" i="14"/>
  <c r="BA30" i="14" s="1"/>
  <c r="AZ29" i="14"/>
  <c r="BA29" i="14" s="1"/>
  <c r="AZ28" i="14"/>
  <c r="BA28" i="14" s="1"/>
  <c r="AZ27" i="14"/>
  <c r="BA27" i="14" s="1"/>
  <c r="AZ26" i="14"/>
  <c r="BA26" i="14" s="1"/>
  <c r="AZ25" i="14"/>
  <c r="BA25" i="14" s="1"/>
  <c r="AZ24" i="14"/>
  <c r="BA24" i="14" s="1"/>
  <c r="AZ23" i="14"/>
  <c r="BA23" i="14" s="1"/>
  <c r="AZ22" i="14"/>
  <c r="BA22" i="14" s="1"/>
  <c r="AZ21" i="14"/>
  <c r="BA21" i="14" s="1"/>
  <c r="AZ20" i="14"/>
  <c r="BA20" i="14" s="1"/>
  <c r="AZ19" i="14"/>
  <c r="AZ18" i="14"/>
  <c r="BA18" i="14" s="1"/>
  <c r="AQ55" i="15"/>
  <c r="AZ53" i="15"/>
  <c r="BA53" i="15" s="1"/>
  <c r="AZ52" i="15"/>
  <c r="BA52" i="15" s="1"/>
  <c r="AZ51" i="15"/>
  <c r="BA51" i="15" s="1"/>
  <c r="AZ50" i="15"/>
  <c r="BA50" i="15" s="1"/>
  <c r="AZ49" i="15"/>
  <c r="BA49" i="15" s="1"/>
  <c r="AZ48" i="15"/>
  <c r="BA48" i="15" s="1"/>
  <c r="AZ47" i="15"/>
  <c r="BA47" i="15" s="1"/>
  <c r="AZ46" i="15"/>
  <c r="BA46" i="15" s="1"/>
  <c r="AZ45" i="15"/>
  <c r="BA45" i="15" s="1"/>
  <c r="AZ44" i="15"/>
  <c r="BA44" i="15" s="1"/>
  <c r="AZ43" i="15"/>
  <c r="BA43" i="15" s="1"/>
  <c r="AZ42" i="15"/>
  <c r="BA42" i="15" s="1"/>
  <c r="AZ41" i="15"/>
  <c r="BA41" i="15" s="1"/>
  <c r="AZ40" i="15"/>
  <c r="BA40" i="15" s="1"/>
  <c r="AZ39" i="15"/>
  <c r="BA39" i="15" s="1"/>
  <c r="AZ38" i="15"/>
  <c r="BA38" i="15" s="1"/>
  <c r="AZ37" i="15"/>
  <c r="BA37" i="15" s="1"/>
  <c r="AZ36" i="15"/>
  <c r="BA36" i="15" s="1"/>
  <c r="AZ35" i="15"/>
  <c r="BA35" i="15" s="1"/>
  <c r="AZ34" i="15"/>
  <c r="BA34" i="15" s="1"/>
  <c r="AZ33" i="15"/>
  <c r="BA33" i="15" s="1"/>
  <c r="AZ32" i="15"/>
  <c r="BA32" i="15" s="1"/>
  <c r="AZ31" i="15"/>
  <c r="BA31" i="15" s="1"/>
  <c r="AZ30" i="15"/>
  <c r="BA30" i="15" s="1"/>
  <c r="AZ29" i="15"/>
  <c r="BA29" i="15" s="1"/>
  <c r="AZ28" i="15"/>
  <c r="BA28" i="15" s="1"/>
  <c r="AZ27" i="15"/>
  <c r="BA27" i="15" s="1"/>
  <c r="AZ26" i="15"/>
  <c r="BA26" i="15" s="1"/>
  <c r="AZ25" i="15"/>
  <c r="BA25" i="15" s="1"/>
  <c r="AZ24" i="15"/>
  <c r="BA24" i="15" s="1"/>
  <c r="AZ23" i="15"/>
  <c r="BA23" i="15" s="1"/>
  <c r="AZ22" i="15"/>
  <c r="BA22" i="15" s="1"/>
  <c r="AZ21" i="15"/>
  <c r="BA21" i="15" s="1"/>
  <c r="AZ20" i="15"/>
  <c r="BA20" i="15" s="1"/>
  <c r="AZ19" i="15"/>
  <c r="BA19" i="15" s="1"/>
  <c r="AZ18" i="15"/>
  <c r="BA18" i="15" s="1"/>
  <c r="G69" i="17"/>
  <c r="G68" i="17"/>
  <c r="G67" i="17"/>
  <c r="G66" i="17"/>
  <c r="AQ55" i="17"/>
  <c r="AZ53" i="17"/>
  <c r="BA53" i="17" s="1"/>
  <c r="AZ52" i="17"/>
  <c r="BA52" i="17" s="1"/>
  <c r="AZ51" i="17"/>
  <c r="BA51" i="17" s="1"/>
  <c r="AZ50" i="17"/>
  <c r="BA50" i="17" s="1"/>
  <c r="AZ49" i="17"/>
  <c r="BA49" i="17" s="1"/>
  <c r="AZ48" i="17"/>
  <c r="BA48" i="17" s="1"/>
  <c r="AZ47" i="17"/>
  <c r="BA47" i="17" s="1"/>
  <c r="AZ46" i="17"/>
  <c r="BA46" i="17" s="1"/>
  <c r="AZ45" i="17"/>
  <c r="BA45" i="17" s="1"/>
  <c r="AZ44" i="17"/>
  <c r="BA44" i="17" s="1"/>
  <c r="AZ43" i="17"/>
  <c r="BA43" i="17" s="1"/>
  <c r="AZ42" i="17"/>
  <c r="BA42" i="17" s="1"/>
  <c r="AZ41" i="17"/>
  <c r="BA41" i="17" s="1"/>
  <c r="AZ40" i="17"/>
  <c r="BA40" i="17" s="1"/>
  <c r="AZ39" i="17"/>
  <c r="BA39" i="17" s="1"/>
  <c r="AZ38" i="17"/>
  <c r="BA38" i="17" s="1"/>
  <c r="AZ37" i="17"/>
  <c r="BA37" i="17" s="1"/>
  <c r="AZ36" i="17"/>
  <c r="BA36" i="17" s="1"/>
  <c r="AZ35" i="17"/>
  <c r="BA35" i="17" s="1"/>
  <c r="AZ34" i="17"/>
  <c r="BA34" i="17" s="1"/>
  <c r="AZ33" i="17"/>
  <c r="BA33" i="17" s="1"/>
  <c r="AZ32" i="17"/>
  <c r="BA32" i="17" s="1"/>
  <c r="AZ31" i="17"/>
  <c r="BA31" i="17" s="1"/>
  <c r="AZ30" i="17"/>
  <c r="BA30" i="17" s="1"/>
  <c r="AZ29" i="17"/>
  <c r="BA29" i="17" s="1"/>
  <c r="AZ28" i="17"/>
  <c r="BA28" i="17" s="1"/>
  <c r="AZ27" i="17"/>
  <c r="BA27" i="17" s="1"/>
  <c r="AZ26" i="17"/>
  <c r="BA26" i="17" s="1"/>
  <c r="AZ25" i="17"/>
  <c r="BA25" i="17" s="1"/>
  <c r="AZ24" i="17"/>
  <c r="BA24" i="17" s="1"/>
  <c r="AZ23" i="17"/>
  <c r="AZ22" i="17"/>
  <c r="BA22" i="17" s="1"/>
  <c r="AZ21" i="17"/>
  <c r="BA21" i="17" s="1"/>
  <c r="AZ20" i="17"/>
  <c r="BA20" i="17" s="1"/>
  <c r="AZ19" i="17"/>
  <c r="AZ18" i="17"/>
  <c r="AZ53" i="16"/>
  <c r="AZ52" i="16"/>
  <c r="AZ51" i="16"/>
  <c r="AZ50" i="16"/>
  <c r="AZ49" i="16"/>
  <c r="AZ48" i="16"/>
  <c r="AZ47" i="16"/>
  <c r="AZ46" i="16"/>
  <c r="AZ45" i="16"/>
  <c r="AZ44" i="16"/>
  <c r="AZ43" i="16"/>
  <c r="AZ42" i="16"/>
  <c r="AZ41" i="16"/>
  <c r="AZ40" i="16"/>
  <c r="AZ39" i="16"/>
  <c r="AZ38" i="16"/>
  <c r="AZ37" i="16"/>
  <c r="AZ36" i="16"/>
  <c r="AZ35" i="16"/>
  <c r="AZ34" i="16"/>
  <c r="AZ33" i="16"/>
  <c r="AZ32" i="16"/>
  <c r="AZ31" i="16"/>
  <c r="AZ30" i="16"/>
  <c r="AZ29" i="16"/>
  <c r="AZ28" i="16"/>
  <c r="AZ27" i="16"/>
  <c r="AZ26" i="16"/>
  <c r="AZ25" i="16"/>
  <c r="AZ24" i="16"/>
  <c r="AZ23" i="16"/>
  <c r="AZ22" i="16"/>
  <c r="AZ21" i="16"/>
  <c r="AZ20" i="16"/>
  <c r="AZ19" i="16"/>
  <c r="AZ18" i="16"/>
  <c r="AO18" i="17"/>
  <c r="AP18" i="17"/>
  <c r="AO19" i="17"/>
  <c r="AP19" i="17"/>
  <c r="AO20" i="17"/>
  <c r="AP20" i="17"/>
  <c r="AO21" i="17"/>
  <c r="AP21" i="17"/>
  <c r="AO22" i="17"/>
  <c r="AP22" i="17"/>
  <c r="AO23" i="17"/>
  <c r="AP23" i="17"/>
  <c r="AO24" i="17"/>
  <c r="AP24" i="17"/>
  <c r="AO25" i="17"/>
  <c r="AP25" i="17"/>
  <c r="AO26" i="17"/>
  <c r="AP26" i="17"/>
  <c r="AO27" i="17"/>
  <c r="AP27" i="17"/>
  <c r="AO28" i="17"/>
  <c r="AP28" i="17"/>
  <c r="AO29" i="17"/>
  <c r="AP29" i="17"/>
  <c r="AO30" i="17"/>
  <c r="AP30" i="17"/>
  <c r="AO31" i="17"/>
  <c r="AP31" i="17"/>
  <c r="AO32" i="17"/>
  <c r="AP32" i="17"/>
  <c r="AO33" i="17"/>
  <c r="AP33" i="17"/>
  <c r="AO34" i="17"/>
  <c r="AP34" i="17"/>
  <c r="AO35" i="17"/>
  <c r="AP35" i="17"/>
  <c r="AO36" i="17"/>
  <c r="AP36" i="17"/>
  <c r="AO37" i="17"/>
  <c r="AP37" i="17"/>
  <c r="AO38" i="17"/>
  <c r="AP38" i="17"/>
  <c r="AO39" i="17"/>
  <c r="AP39" i="17"/>
  <c r="AO40" i="17"/>
  <c r="AP40" i="17"/>
  <c r="AO41" i="17"/>
  <c r="AP41" i="17"/>
  <c r="AO42" i="17"/>
  <c r="AP42" i="17"/>
  <c r="AO43" i="17"/>
  <c r="AP43" i="17"/>
  <c r="AO44" i="17"/>
  <c r="AP44" i="17"/>
  <c r="AO45" i="17"/>
  <c r="AP45" i="17"/>
  <c r="AO46" i="17"/>
  <c r="AP46" i="17"/>
  <c r="AO47" i="17"/>
  <c r="AP47" i="17"/>
  <c r="AO48" i="17"/>
  <c r="AP48" i="17"/>
  <c r="AO49" i="17"/>
  <c r="AP49" i="17"/>
  <c r="AO50" i="17"/>
  <c r="AP50" i="17"/>
  <c r="AO51" i="17"/>
  <c r="AP51" i="17"/>
  <c r="AO52" i="17"/>
  <c r="AP52" i="17"/>
  <c r="AO53" i="17"/>
  <c r="AP53" i="17"/>
  <c r="Q53" i="13"/>
  <c r="P53" i="13"/>
  <c r="O53" i="13"/>
  <c r="R53" i="13" s="1"/>
  <c r="R52" i="13"/>
  <c r="Q52" i="13"/>
  <c r="P52" i="13"/>
  <c r="O52" i="13"/>
  <c r="Q51" i="13"/>
  <c r="P51" i="13"/>
  <c r="O51" i="13"/>
  <c r="R51" i="13" s="1"/>
  <c r="R50" i="13"/>
  <c r="Q50" i="13"/>
  <c r="P50" i="13"/>
  <c r="O50" i="13"/>
  <c r="Q49" i="13"/>
  <c r="P49" i="13"/>
  <c r="O49" i="13"/>
  <c r="R49" i="13" s="1"/>
  <c r="R48" i="13"/>
  <c r="Q48" i="13"/>
  <c r="P48" i="13"/>
  <c r="O48" i="13"/>
  <c r="Q47" i="13"/>
  <c r="P47" i="13"/>
  <c r="O47" i="13"/>
  <c r="R47" i="13" s="1"/>
  <c r="AM47" i="13" s="1"/>
  <c r="AN47" i="13" s="1"/>
  <c r="Q46" i="13"/>
  <c r="R46" i="13" s="1"/>
  <c r="P46" i="13"/>
  <c r="O46" i="13"/>
  <c r="Q45" i="13"/>
  <c r="R45" i="13" s="1"/>
  <c r="P45" i="13"/>
  <c r="O45" i="13"/>
  <c r="Q44" i="13"/>
  <c r="R44" i="13" s="1"/>
  <c r="P44" i="13"/>
  <c r="O44" i="13"/>
  <c r="Q43" i="13"/>
  <c r="P43" i="13"/>
  <c r="O43" i="13"/>
  <c r="R43" i="13" s="1"/>
  <c r="Q42" i="13"/>
  <c r="R42" i="13" s="1"/>
  <c r="P42" i="13"/>
  <c r="O42" i="13"/>
  <c r="Q41" i="13"/>
  <c r="P41" i="13"/>
  <c r="O41" i="13"/>
  <c r="R41" i="13" s="1"/>
  <c r="Q40" i="13"/>
  <c r="P40" i="13"/>
  <c r="O40" i="13"/>
  <c r="R40" i="13" s="1"/>
  <c r="Q39" i="13"/>
  <c r="P39" i="13"/>
  <c r="O39" i="13"/>
  <c r="R39" i="13" s="1"/>
  <c r="AM39" i="13" s="1"/>
  <c r="AN39" i="13" s="1"/>
  <c r="Q38" i="13"/>
  <c r="P38" i="13"/>
  <c r="O38" i="13"/>
  <c r="R38" i="13" s="1"/>
  <c r="Q37" i="13"/>
  <c r="P37" i="13"/>
  <c r="O37" i="13"/>
  <c r="R37" i="13" s="1"/>
  <c r="Q36" i="13"/>
  <c r="P36" i="13"/>
  <c r="O36" i="13"/>
  <c r="R36" i="13" s="1"/>
  <c r="Q35" i="13"/>
  <c r="P35" i="13"/>
  <c r="O35" i="13"/>
  <c r="R35" i="13" s="1"/>
  <c r="Q34" i="13"/>
  <c r="P34" i="13"/>
  <c r="O34" i="13"/>
  <c r="R34" i="13" s="1"/>
  <c r="Q33" i="13"/>
  <c r="P33" i="13"/>
  <c r="O33" i="13"/>
  <c r="R33" i="13" s="1"/>
  <c r="Q32" i="13"/>
  <c r="P32" i="13"/>
  <c r="O32" i="13"/>
  <c r="R32" i="13" s="1"/>
  <c r="Q31" i="13"/>
  <c r="P31" i="13"/>
  <c r="O31" i="13"/>
  <c r="R31" i="13" s="1"/>
  <c r="Q30" i="13"/>
  <c r="P30" i="13"/>
  <c r="O30" i="13"/>
  <c r="R30" i="13" s="1"/>
  <c r="Q29" i="13"/>
  <c r="P29" i="13"/>
  <c r="O29" i="13"/>
  <c r="R29" i="13" s="1"/>
  <c r="Q28" i="13"/>
  <c r="P28" i="13"/>
  <c r="O28" i="13"/>
  <c r="R28" i="13" s="1"/>
  <c r="Q27" i="13"/>
  <c r="P27" i="13"/>
  <c r="O27" i="13"/>
  <c r="R27" i="13" s="1"/>
  <c r="Q26" i="13"/>
  <c r="P26" i="13"/>
  <c r="O26" i="13"/>
  <c r="R26" i="13" s="1"/>
  <c r="Q25" i="13"/>
  <c r="P25" i="13"/>
  <c r="O25" i="13"/>
  <c r="R25" i="13" s="1"/>
  <c r="Q24" i="13"/>
  <c r="P24" i="13"/>
  <c r="O24" i="13"/>
  <c r="R24" i="13" s="1"/>
  <c r="Q23" i="13"/>
  <c r="P23" i="13"/>
  <c r="O23" i="13"/>
  <c r="R23" i="13" s="1"/>
  <c r="Q22" i="13"/>
  <c r="P22" i="13"/>
  <c r="O22" i="13"/>
  <c r="R22" i="13" s="1"/>
  <c r="Q21" i="13"/>
  <c r="P21" i="13"/>
  <c r="O21" i="13"/>
  <c r="R21" i="13" s="1"/>
  <c r="Q20" i="13"/>
  <c r="P20" i="13"/>
  <c r="O20" i="13"/>
  <c r="R20" i="13" s="1"/>
  <c r="Q19" i="13"/>
  <c r="P19" i="13"/>
  <c r="O19" i="13"/>
  <c r="R19" i="13" s="1"/>
  <c r="Q18" i="13"/>
  <c r="P18" i="13"/>
  <c r="O18" i="13"/>
  <c r="AM51" i="8"/>
  <c r="AN51" i="8" s="1"/>
  <c r="AM46" i="8"/>
  <c r="AN46" i="8" s="1"/>
  <c r="AM45" i="8"/>
  <c r="AN45" i="8" s="1"/>
  <c r="AM43" i="8"/>
  <c r="AN43" i="8" s="1"/>
  <c r="AM35" i="8"/>
  <c r="AM27" i="8"/>
  <c r="AN27" i="8" s="1"/>
  <c r="AM19" i="8"/>
  <c r="AN19" i="8" s="1"/>
  <c r="AM53" i="14"/>
  <c r="AM45" i="14"/>
  <c r="AM37" i="14"/>
  <c r="AM35" i="14"/>
  <c r="AN35" i="14" s="1"/>
  <c r="AM33" i="14"/>
  <c r="AN33" i="14" s="1"/>
  <c r="AM29" i="14"/>
  <c r="C22" i="19"/>
  <c r="B22" i="19"/>
  <c r="C16" i="19"/>
  <c r="C18" i="19"/>
  <c r="B18" i="19"/>
  <c r="C20" i="19"/>
  <c r="C24" i="19"/>
  <c r="C26" i="19"/>
  <c r="B26" i="19"/>
  <c r="B24" i="19"/>
  <c r="B20" i="19"/>
  <c r="B16" i="19"/>
  <c r="P26" i="19"/>
  <c r="P24" i="19"/>
  <c r="P22" i="19"/>
  <c r="P20" i="19"/>
  <c r="P18" i="19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53" i="15"/>
  <c r="AO53" i="15"/>
  <c r="AP52" i="15"/>
  <c r="AO52" i="15"/>
  <c r="AP51" i="15"/>
  <c r="AO51" i="15"/>
  <c r="AP50" i="15"/>
  <c r="AO50" i="15"/>
  <c r="AP49" i="15"/>
  <c r="AO49" i="15"/>
  <c r="AP48" i="15"/>
  <c r="AO48" i="15"/>
  <c r="AP47" i="15"/>
  <c r="AO47" i="15"/>
  <c r="AP46" i="15"/>
  <c r="AO46" i="15"/>
  <c r="AP45" i="15"/>
  <c r="AO45" i="15"/>
  <c r="AP44" i="15"/>
  <c r="AO44" i="15"/>
  <c r="AP43" i="15"/>
  <c r="AO43" i="15"/>
  <c r="AP42" i="15"/>
  <c r="AO42" i="15"/>
  <c r="AP41" i="15"/>
  <c r="AO41" i="15"/>
  <c r="AP40" i="15"/>
  <c r="AO40" i="15"/>
  <c r="AP39" i="15"/>
  <c r="AO39" i="15"/>
  <c r="AP38" i="15"/>
  <c r="AO38" i="15"/>
  <c r="AP37" i="15"/>
  <c r="AO37" i="15"/>
  <c r="AP36" i="15"/>
  <c r="AO36" i="15"/>
  <c r="AP35" i="15"/>
  <c r="AO35" i="15"/>
  <c r="AP34" i="15"/>
  <c r="AO34" i="15"/>
  <c r="AP33" i="15"/>
  <c r="AO33" i="15"/>
  <c r="AP32" i="15"/>
  <c r="AO32" i="15"/>
  <c r="AP31" i="15"/>
  <c r="AO31" i="15"/>
  <c r="AP30" i="15"/>
  <c r="AO30" i="15"/>
  <c r="AP29" i="15"/>
  <c r="AO29" i="15"/>
  <c r="AP28" i="15"/>
  <c r="AO28" i="15"/>
  <c r="AP27" i="15"/>
  <c r="AO27" i="15"/>
  <c r="AP26" i="15"/>
  <c r="AO26" i="15"/>
  <c r="AP25" i="15"/>
  <c r="AO25" i="15"/>
  <c r="AP24" i="15"/>
  <c r="AO24" i="15"/>
  <c r="AP23" i="15"/>
  <c r="AO23" i="15"/>
  <c r="AP22" i="15"/>
  <c r="AO22" i="15"/>
  <c r="AP21" i="15"/>
  <c r="AO21" i="15"/>
  <c r="AP20" i="15"/>
  <c r="AO20" i="15"/>
  <c r="AP19" i="15"/>
  <c r="AO19" i="15"/>
  <c r="AP18" i="15"/>
  <c r="AO18" i="15"/>
  <c r="AP53" i="14"/>
  <c r="AO53" i="14"/>
  <c r="AP52" i="14"/>
  <c r="AO52" i="14"/>
  <c r="AP51" i="14"/>
  <c r="AO51" i="14"/>
  <c r="AP50" i="14"/>
  <c r="AO50" i="14"/>
  <c r="AP49" i="14"/>
  <c r="AO49" i="14"/>
  <c r="AP48" i="14"/>
  <c r="AO48" i="14"/>
  <c r="AP47" i="14"/>
  <c r="AO47" i="14"/>
  <c r="AP46" i="14"/>
  <c r="AO46" i="14"/>
  <c r="AP45" i="14"/>
  <c r="AO45" i="14"/>
  <c r="AP44" i="14"/>
  <c r="AO44" i="14"/>
  <c r="AP43" i="14"/>
  <c r="AO43" i="14"/>
  <c r="AP42" i="14"/>
  <c r="AO42" i="14"/>
  <c r="AP41" i="14"/>
  <c r="AO41" i="14"/>
  <c r="AP40" i="14"/>
  <c r="AO40" i="14"/>
  <c r="AP39" i="14"/>
  <c r="AO39" i="14"/>
  <c r="AP38" i="14"/>
  <c r="AO38" i="14"/>
  <c r="AP37" i="14"/>
  <c r="AO37" i="14"/>
  <c r="AP36" i="14"/>
  <c r="AO36" i="14"/>
  <c r="AP35" i="14"/>
  <c r="AO35" i="14"/>
  <c r="AP34" i="14"/>
  <c r="AO34" i="14"/>
  <c r="AP33" i="14"/>
  <c r="AO33" i="14"/>
  <c r="AP32" i="14"/>
  <c r="AO32" i="14"/>
  <c r="AP31" i="14"/>
  <c r="AO31" i="14"/>
  <c r="AP30" i="14"/>
  <c r="AO30" i="14"/>
  <c r="AP29" i="14"/>
  <c r="AO29" i="14"/>
  <c r="AP28" i="14"/>
  <c r="AO28" i="14"/>
  <c r="AP27" i="14"/>
  <c r="AO27" i="14"/>
  <c r="AP26" i="14"/>
  <c r="AO26" i="14"/>
  <c r="AP25" i="14"/>
  <c r="AO25" i="14"/>
  <c r="AP24" i="14"/>
  <c r="AO24" i="14"/>
  <c r="AP23" i="14"/>
  <c r="AO23" i="14"/>
  <c r="AP22" i="14"/>
  <c r="AO22" i="14"/>
  <c r="AP21" i="14"/>
  <c r="AO21" i="14"/>
  <c r="AP20" i="14"/>
  <c r="AO20" i="14"/>
  <c r="AP19" i="14"/>
  <c r="AO19" i="14"/>
  <c r="AP18" i="14"/>
  <c r="AO18" i="14"/>
  <c r="AP53" i="13"/>
  <c r="AP52" i="13"/>
  <c r="AP51" i="13"/>
  <c r="AP50" i="13"/>
  <c r="AP49" i="13"/>
  <c r="AP48" i="13"/>
  <c r="AP47" i="13"/>
  <c r="AP46" i="13"/>
  <c r="AP45" i="13"/>
  <c r="AP44" i="13"/>
  <c r="AP43" i="13"/>
  <c r="AP42" i="13"/>
  <c r="AP41" i="13"/>
  <c r="AP40" i="13"/>
  <c r="AP39" i="13"/>
  <c r="AP38" i="13"/>
  <c r="AP37" i="13"/>
  <c r="AP36" i="13"/>
  <c r="AP35" i="13"/>
  <c r="AP34" i="13"/>
  <c r="AP33" i="13"/>
  <c r="AP32" i="13"/>
  <c r="AP31" i="13"/>
  <c r="AP30" i="13"/>
  <c r="AP29" i="13"/>
  <c r="AP28" i="13"/>
  <c r="AP27" i="13"/>
  <c r="AP26" i="13"/>
  <c r="AP25" i="13"/>
  <c r="AP24" i="13"/>
  <c r="AP23" i="13"/>
  <c r="AP22" i="13"/>
  <c r="AP21" i="13"/>
  <c r="AP20" i="13"/>
  <c r="AP19" i="13"/>
  <c r="AP18" i="13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18" i="8"/>
  <c r="S18" i="19"/>
  <c r="S16" i="19"/>
  <c r="T27" i="19"/>
  <c r="U27" i="19" s="1"/>
  <c r="S27" i="19"/>
  <c r="Q27" i="19"/>
  <c r="T26" i="19"/>
  <c r="U26" i="19" s="1"/>
  <c r="S26" i="19"/>
  <c r="T25" i="19"/>
  <c r="U25" i="19" s="1"/>
  <c r="S25" i="19"/>
  <c r="Q25" i="19"/>
  <c r="T24" i="19"/>
  <c r="U24" i="19" s="1"/>
  <c r="S24" i="19"/>
  <c r="T23" i="19"/>
  <c r="U23" i="19" s="1"/>
  <c r="S23" i="19"/>
  <c r="Q23" i="19"/>
  <c r="T22" i="19"/>
  <c r="U22" i="19" s="1"/>
  <c r="S22" i="19"/>
  <c r="T21" i="19"/>
  <c r="U21" i="19" s="1"/>
  <c r="S21" i="19"/>
  <c r="Q21" i="19"/>
  <c r="T20" i="19"/>
  <c r="U20" i="19" s="1"/>
  <c r="S20" i="19"/>
  <c r="T19" i="19"/>
  <c r="U19" i="19" s="1"/>
  <c r="S19" i="19"/>
  <c r="Q19" i="19"/>
  <c r="T17" i="19"/>
  <c r="U17" i="19" s="1"/>
  <c r="Q17" i="19"/>
  <c r="E6" i="19"/>
  <c r="V19" i="13"/>
  <c r="V20" i="13"/>
  <c r="V21" i="13"/>
  <c r="V22" i="13"/>
  <c r="V23" i="13"/>
  <c r="V24" i="13"/>
  <c r="V25" i="13"/>
  <c r="V26" i="13"/>
  <c r="V27" i="13"/>
  <c r="V28" i="13"/>
  <c r="V29" i="13"/>
  <c r="V30" i="13"/>
  <c r="V31" i="13"/>
  <c r="V32" i="13"/>
  <c r="V33" i="13"/>
  <c r="V34" i="13"/>
  <c r="V35" i="13"/>
  <c r="V36" i="13"/>
  <c r="V37" i="13"/>
  <c r="V38" i="13"/>
  <c r="V39" i="13"/>
  <c r="V40" i="13"/>
  <c r="V41" i="13"/>
  <c r="V42" i="13"/>
  <c r="V43" i="13"/>
  <c r="V44" i="13"/>
  <c r="V45" i="13"/>
  <c r="V46" i="13"/>
  <c r="V47" i="13"/>
  <c r="V48" i="13"/>
  <c r="V49" i="13"/>
  <c r="V50" i="13"/>
  <c r="V51" i="13"/>
  <c r="V52" i="13"/>
  <c r="V53" i="13"/>
  <c r="V18" i="13"/>
  <c r="V19" i="8"/>
  <c r="V20" i="8"/>
  <c r="V21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V36" i="8"/>
  <c r="V37" i="8"/>
  <c r="V38" i="8"/>
  <c r="V39" i="8"/>
  <c r="V40" i="8"/>
  <c r="V41" i="8"/>
  <c r="V42" i="8"/>
  <c r="V43" i="8"/>
  <c r="V44" i="8"/>
  <c r="V45" i="8"/>
  <c r="V46" i="8"/>
  <c r="V47" i="8"/>
  <c r="V48" i="8"/>
  <c r="V49" i="8"/>
  <c r="V50" i="8"/>
  <c r="V51" i="8"/>
  <c r="V52" i="8"/>
  <c r="V53" i="8"/>
  <c r="V18" i="8"/>
  <c r="V19" i="14"/>
  <c r="V20" i="14"/>
  <c r="V21" i="14"/>
  <c r="V22" i="14"/>
  <c r="V23" i="14"/>
  <c r="V24" i="14"/>
  <c r="V25" i="14"/>
  <c r="V26" i="14"/>
  <c r="V27" i="14"/>
  <c r="V28" i="14"/>
  <c r="V29" i="14"/>
  <c r="V30" i="14"/>
  <c r="V31" i="14"/>
  <c r="V32" i="14"/>
  <c r="V33" i="14"/>
  <c r="V34" i="14"/>
  <c r="V35" i="14"/>
  <c r="V36" i="14"/>
  <c r="V37" i="14"/>
  <c r="V38" i="14"/>
  <c r="V39" i="14"/>
  <c r="V40" i="14"/>
  <c r="V41" i="14"/>
  <c r="V42" i="14"/>
  <c r="V43" i="14"/>
  <c r="V44" i="14"/>
  <c r="V45" i="14"/>
  <c r="V46" i="14"/>
  <c r="V47" i="14"/>
  <c r="V48" i="14"/>
  <c r="V49" i="14"/>
  <c r="V50" i="14"/>
  <c r="V51" i="14"/>
  <c r="V52" i="14"/>
  <c r="V53" i="14"/>
  <c r="V18" i="14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V35" i="15"/>
  <c r="V36" i="15"/>
  <c r="V37" i="15"/>
  <c r="V38" i="15"/>
  <c r="V39" i="15"/>
  <c r="V40" i="15"/>
  <c r="V41" i="15"/>
  <c r="V42" i="15"/>
  <c r="V43" i="15"/>
  <c r="V44" i="15"/>
  <c r="V45" i="15"/>
  <c r="V46" i="15"/>
  <c r="V47" i="15"/>
  <c r="V48" i="15"/>
  <c r="V49" i="15"/>
  <c r="V50" i="15"/>
  <c r="V51" i="15"/>
  <c r="V52" i="15"/>
  <c r="V53" i="15"/>
  <c r="V19" i="17"/>
  <c r="V20" i="17"/>
  <c r="V21" i="17"/>
  <c r="V22" i="17"/>
  <c r="V23" i="17"/>
  <c r="V24" i="17"/>
  <c r="V25" i="17"/>
  <c r="V26" i="17"/>
  <c r="V27" i="17"/>
  <c r="V28" i="17"/>
  <c r="V29" i="17"/>
  <c r="V30" i="17"/>
  <c r="V31" i="17"/>
  <c r="V32" i="17"/>
  <c r="V33" i="17"/>
  <c r="V34" i="17"/>
  <c r="V35" i="17"/>
  <c r="V36" i="17"/>
  <c r="V37" i="17"/>
  <c r="V38" i="17"/>
  <c r="V39" i="17"/>
  <c r="V40" i="17"/>
  <c r="V41" i="17"/>
  <c r="V42" i="17"/>
  <c r="V43" i="17"/>
  <c r="V44" i="17"/>
  <c r="V45" i="17"/>
  <c r="V46" i="17"/>
  <c r="V47" i="17"/>
  <c r="V48" i="17"/>
  <c r="V49" i="17"/>
  <c r="V50" i="17"/>
  <c r="V51" i="17"/>
  <c r="V52" i="17"/>
  <c r="V53" i="17"/>
  <c r="V18" i="17"/>
  <c r="AU34" i="16" l="1"/>
  <c r="AL34" i="16"/>
  <c r="AT34" i="16"/>
  <c r="AS34" i="16"/>
  <c r="AT31" i="16"/>
  <c r="AS31" i="16"/>
  <c r="AL31" i="16"/>
  <c r="AU31" i="16"/>
  <c r="AS33" i="16"/>
  <c r="AU33" i="16"/>
  <c r="AT33" i="16"/>
  <c r="AL33" i="16"/>
  <c r="AL35" i="16"/>
  <c r="AS35" i="16"/>
  <c r="AU35" i="16"/>
  <c r="AT35" i="16"/>
  <c r="AU37" i="16"/>
  <c r="AT37" i="16"/>
  <c r="AL37" i="16"/>
  <c r="AS37" i="16"/>
  <c r="AS39" i="16"/>
  <c r="AL39" i="16"/>
  <c r="AU39" i="16"/>
  <c r="AT39" i="16"/>
  <c r="AT41" i="16"/>
  <c r="AL41" i="16"/>
  <c r="AU41" i="16"/>
  <c r="AS41" i="16"/>
  <c r="AL43" i="16"/>
  <c r="AT43" i="16"/>
  <c r="AU43" i="16"/>
  <c r="AS43" i="16"/>
  <c r="AU45" i="16"/>
  <c r="AS45" i="16"/>
  <c r="AT45" i="16"/>
  <c r="AL45" i="16"/>
  <c r="AT47" i="16"/>
  <c r="AL47" i="16"/>
  <c r="AS47" i="16"/>
  <c r="AU47" i="16"/>
  <c r="AU49" i="16"/>
  <c r="AL49" i="16"/>
  <c r="AT49" i="16"/>
  <c r="AS49" i="16"/>
  <c r="AL51" i="16"/>
  <c r="AU51" i="16"/>
  <c r="AT51" i="16"/>
  <c r="AS51" i="16"/>
  <c r="AU53" i="16"/>
  <c r="AL53" i="16"/>
  <c r="AT53" i="16"/>
  <c r="AS53" i="16"/>
  <c r="AU36" i="16"/>
  <c r="AS36" i="16"/>
  <c r="AL36" i="16"/>
  <c r="AT36" i="16"/>
  <c r="AU40" i="16"/>
  <c r="AT40" i="16"/>
  <c r="AS40" i="16"/>
  <c r="AL40" i="16"/>
  <c r="AT44" i="16"/>
  <c r="AS44" i="16"/>
  <c r="AU44" i="16"/>
  <c r="AL44" i="16"/>
  <c r="AS48" i="16"/>
  <c r="AT48" i="16"/>
  <c r="AL48" i="16"/>
  <c r="AU48" i="16"/>
  <c r="AU52" i="16"/>
  <c r="AS52" i="16"/>
  <c r="AL52" i="16"/>
  <c r="AT52" i="16"/>
  <c r="AU32" i="16"/>
  <c r="AT32" i="16"/>
  <c r="AL32" i="16"/>
  <c r="AS32" i="16"/>
  <c r="AU38" i="16"/>
  <c r="AL38" i="16"/>
  <c r="AT38" i="16"/>
  <c r="AS38" i="16"/>
  <c r="AT42" i="16"/>
  <c r="AS42" i="16"/>
  <c r="AL42" i="16"/>
  <c r="AU42" i="16"/>
  <c r="AT46" i="16"/>
  <c r="AS46" i="16"/>
  <c r="AL46" i="16"/>
  <c r="AU46" i="16"/>
  <c r="AL50" i="16"/>
  <c r="AT50" i="16"/>
  <c r="AS50" i="16"/>
  <c r="AU50" i="16"/>
  <c r="AT35" i="17"/>
  <c r="AU35" i="17"/>
  <c r="AS35" i="17"/>
  <c r="AL35" i="17"/>
  <c r="AU37" i="17"/>
  <c r="AT37" i="17"/>
  <c r="AS37" i="17"/>
  <c r="AL37" i="17"/>
  <c r="AT39" i="17"/>
  <c r="AL39" i="17"/>
  <c r="AS39" i="17"/>
  <c r="AU39" i="17"/>
  <c r="AL41" i="17"/>
  <c r="AU41" i="17"/>
  <c r="AT41" i="17"/>
  <c r="AS41" i="17"/>
  <c r="AU43" i="17"/>
  <c r="AT43" i="17"/>
  <c r="AS43" i="17"/>
  <c r="AL43" i="17"/>
  <c r="AU45" i="17"/>
  <c r="AL45" i="17"/>
  <c r="AT45" i="17"/>
  <c r="AS45" i="17"/>
  <c r="AU47" i="17"/>
  <c r="AL47" i="17"/>
  <c r="AT47" i="17"/>
  <c r="AS47" i="17"/>
  <c r="AT49" i="17"/>
  <c r="AL49" i="17"/>
  <c r="AM49" i="17" s="1"/>
  <c r="AN49" i="17" s="1"/>
  <c r="AU49" i="17"/>
  <c r="AS49" i="17"/>
  <c r="AU51" i="17"/>
  <c r="AL51" i="17"/>
  <c r="AT51" i="17"/>
  <c r="AS51" i="17"/>
  <c r="AS53" i="17"/>
  <c r="AT53" i="17"/>
  <c r="AL53" i="17"/>
  <c r="AM53" i="17" s="1"/>
  <c r="AN53" i="17" s="1"/>
  <c r="AU53" i="17"/>
  <c r="AL40" i="17"/>
  <c r="AU40" i="17"/>
  <c r="AT40" i="17"/>
  <c r="AS40" i="17"/>
  <c r="AT36" i="17"/>
  <c r="AS36" i="17"/>
  <c r="AU36" i="17"/>
  <c r="AL36" i="17"/>
  <c r="AU38" i="17"/>
  <c r="AT38" i="17"/>
  <c r="AS38" i="17"/>
  <c r="AL38" i="17"/>
  <c r="AL42" i="17"/>
  <c r="AT42" i="17"/>
  <c r="AS42" i="17"/>
  <c r="AU42" i="17"/>
  <c r="AL44" i="17"/>
  <c r="AM44" i="17" s="1"/>
  <c r="AN44" i="17" s="1"/>
  <c r="AS44" i="17"/>
  <c r="AU44" i="17"/>
  <c r="AT44" i="17"/>
  <c r="AU46" i="17"/>
  <c r="AT46" i="17"/>
  <c r="AL46" i="17"/>
  <c r="AS46" i="17"/>
  <c r="AU48" i="17"/>
  <c r="AT48" i="17"/>
  <c r="AL48" i="17"/>
  <c r="AS48" i="17"/>
  <c r="AL50" i="17"/>
  <c r="AM50" i="17" s="1"/>
  <c r="AN50" i="17" s="1"/>
  <c r="AT50" i="17"/>
  <c r="AS50" i="17"/>
  <c r="AU50" i="17"/>
  <c r="AU52" i="17"/>
  <c r="AT52" i="17"/>
  <c r="AS52" i="17"/>
  <c r="AL52" i="17"/>
  <c r="AM52" i="17" s="1"/>
  <c r="AN52" i="17" s="1"/>
  <c r="AT34" i="15"/>
  <c r="AL34" i="15"/>
  <c r="AS34" i="15"/>
  <c r="AU34" i="15"/>
  <c r="AS48" i="15"/>
  <c r="AU48" i="15"/>
  <c r="AT48" i="15"/>
  <c r="AL48" i="15"/>
  <c r="AM48" i="15" s="1"/>
  <c r="AN48" i="15" s="1"/>
  <c r="AL35" i="15"/>
  <c r="AU35" i="15"/>
  <c r="AT35" i="15"/>
  <c r="AS35" i="15"/>
  <c r="AT37" i="15"/>
  <c r="AS37" i="15"/>
  <c r="AU37" i="15"/>
  <c r="AL37" i="15"/>
  <c r="AS39" i="15"/>
  <c r="AL39" i="15"/>
  <c r="AU39" i="15"/>
  <c r="AT39" i="15"/>
  <c r="AL41" i="15"/>
  <c r="AU41" i="15"/>
  <c r="AT41" i="15"/>
  <c r="AS41" i="15"/>
  <c r="AL43" i="15"/>
  <c r="AU43" i="15"/>
  <c r="AT43" i="15"/>
  <c r="AS43" i="15"/>
  <c r="AL45" i="15"/>
  <c r="AT45" i="15"/>
  <c r="AU45" i="15"/>
  <c r="AS45" i="15"/>
  <c r="AU47" i="15"/>
  <c r="AL47" i="15"/>
  <c r="AT47" i="15"/>
  <c r="AS47" i="15"/>
  <c r="AU49" i="15"/>
  <c r="AL49" i="15"/>
  <c r="AT49" i="15"/>
  <c r="AS49" i="15"/>
  <c r="AL51" i="15"/>
  <c r="AT51" i="15"/>
  <c r="AS51" i="15"/>
  <c r="AU51" i="15"/>
  <c r="AT53" i="15"/>
  <c r="AS53" i="15"/>
  <c r="AU53" i="15"/>
  <c r="AL53" i="15"/>
  <c r="AM53" i="15" s="1"/>
  <c r="AN53" i="15" s="1"/>
  <c r="R39" i="15"/>
  <c r="R45" i="15"/>
  <c r="AU38" i="15"/>
  <c r="AT38" i="15"/>
  <c r="AS38" i="15"/>
  <c r="AL38" i="15"/>
  <c r="AL50" i="15"/>
  <c r="AM50" i="15" s="1"/>
  <c r="AN50" i="15" s="1"/>
  <c r="AS50" i="15"/>
  <c r="AU50" i="15"/>
  <c r="AT50" i="15"/>
  <c r="AS36" i="15"/>
  <c r="AL36" i="15"/>
  <c r="AU36" i="15"/>
  <c r="AT36" i="15"/>
  <c r="AT40" i="15"/>
  <c r="AS40" i="15"/>
  <c r="AU40" i="15"/>
  <c r="AL40" i="15"/>
  <c r="AL42" i="15"/>
  <c r="AS42" i="15"/>
  <c r="AU42" i="15"/>
  <c r="AT42" i="15"/>
  <c r="AU44" i="15"/>
  <c r="AL44" i="15"/>
  <c r="AM44" i="15" s="1"/>
  <c r="AN44" i="15" s="1"/>
  <c r="AT44" i="15"/>
  <c r="AS44" i="15"/>
  <c r="AU46" i="15"/>
  <c r="AT46" i="15"/>
  <c r="AS46" i="15"/>
  <c r="AL46" i="15"/>
  <c r="AM46" i="15" s="1"/>
  <c r="AN46" i="15" s="1"/>
  <c r="AU52" i="15"/>
  <c r="AL52" i="15"/>
  <c r="AM52" i="15" s="1"/>
  <c r="AN52" i="15" s="1"/>
  <c r="AT52" i="15"/>
  <c r="AS52" i="15"/>
  <c r="AL32" i="17"/>
  <c r="AU32" i="17"/>
  <c r="AT32" i="17"/>
  <c r="AS32" i="17"/>
  <c r="AS34" i="17"/>
  <c r="AU34" i="17"/>
  <c r="AT34" i="17"/>
  <c r="AL34" i="17"/>
  <c r="AL33" i="17"/>
  <c r="AU33" i="17"/>
  <c r="AS33" i="17"/>
  <c r="AT33" i="17"/>
  <c r="AU55" i="13"/>
  <c r="AA16" i="19" s="1"/>
  <c r="AT55" i="13"/>
  <c r="Y16" i="19" s="1"/>
  <c r="AS55" i="13"/>
  <c r="W16" i="19" s="1"/>
  <c r="AT56" i="13"/>
  <c r="Z16" i="19" s="1"/>
  <c r="AU56" i="13"/>
  <c r="AB16" i="19" s="1"/>
  <c r="AS56" i="13"/>
  <c r="X16" i="19" s="1"/>
  <c r="AU31" i="17"/>
  <c r="AL31" i="17"/>
  <c r="AT31" i="17"/>
  <c r="AS31" i="17"/>
  <c r="AS30" i="17"/>
  <c r="AT30" i="17"/>
  <c r="AU30" i="17"/>
  <c r="AS25" i="16"/>
  <c r="AU25" i="16"/>
  <c r="AT25" i="16"/>
  <c r="AU19" i="16"/>
  <c r="AS19" i="16"/>
  <c r="AT19" i="16"/>
  <c r="AU21" i="16"/>
  <c r="AT21" i="16"/>
  <c r="AS21" i="16"/>
  <c r="AU23" i="16"/>
  <c r="AS23" i="16"/>
  <c r="AT23" i="16"/>
  <c r="AL29" i="16"/>
  <c r="AU29" i="16"/>
  <c r="AT29" i="16"/>
  <c r="AS29" i="16"/>
  <c r="AU27" i="16"/>
  <c r="AT27" i="16"/>
  <c r="AS27" i="16"/>
  <c r="AU18" i="16"/>
  <c r="AT18" i="16"/>
  <c r="AS18" i="16"/>
  <c r="AU20" i="16"/>
  <c r="AT20" i="16"/>
  <c r="AS20" i="16"/>
  <c r="AT22" i="16"/>
  <c r="AU22" i="16"/>
  <c r="AS22" i="16"/>
  <c r="AT24" i="16"/>
  <c r="AS24" i="16"/>
  <c r="AU24" i="16"/>
  <c r="AU26" i="16"/>
  <c r="AT26" i="16"/>
  <c r="AS26" i="16"/>
  <c r="AL26" i="16"/>
  <c r="AS28" i="16"/>
  <c r="AU28" i="16"/>
  <c r="AT28" i="16"/>
  <c r="AU30" i="16"/>
  <c r="AT30" i="16"/>
  <c r="AL30" i="16"/>
  <c r="AS30" i="16"/>
  <c r="AU18" i="17"/>
  <c r="AT18" i="17"/>
  <c r="AS18" i="17"/>
  <c r="AU19" i="17"/>
  <c r="AT19" i="17"/>
  <c r="AS19" i="17"/>
  <c r="AU21" i="17"/>
  <c r="AT21" i="17"/>
  <c r="AS21" i="17"/>
  <c r="AU23" i="17"/>
  <c r="AT23" i="17"/>
  <c r="AS23" i="17"/>
  <c r="AU25" i="17"/>
  <c r="AT25" i="17"/>
  <c r="AS25" i="17"/>
  <c r="AU27" i="17"/>
  <c r="AT27" i="17"/>
  <c r="AS27" i="17"/>
  <c r="AU29" i="17"/>
  <c r="AT29" i="17"/>
  <c r="AS29" i="17"/>
  <c r="AU20" i="17"/>
  <c r="AT20" i="17"/>
  <c r="AS20" i="17"/>
  <c r="AU22" i="17"/>
  <c r="AT22" i="17"/>
  <c r="AS22" i="17"/>
  <c r="AU24" i="17"/>
  <c r="AT24" i="17"/>
  <c r="AS24" i="17"/>
  <c r="AU26" i="17"/>
  <c r="AT26" i="17"/>
  <c r="AS26" i="17"/>
  <c r="AU28" i="17"/>
  <c r="AT28" i="17"/>
  <c r="AS28" i="17"/>
  <c r="AU19" i="15"/>
  <c r="AT19" i="15"/>
  <c r="AS19" i="15"/>
  <c r="AU21" i="15"/>
  <c r="AT21" i="15"/>
  <c r="AS21" i="15"/>
  <c r="AU23" i="15"/>
  <c r="AT23" i="15"/>
  <c r="AS23" i="15"/>
  <c r="AU25" i="15"/>
  <c r="AT25" i="15"/>
  <c r="AS25" i="15"/>
  <c r="AU27" i="15"/>
  <c r="AT27" i="15"/>
  <c r="AS27" i="15"/>
  <c r="AT29" i="15"/>
  <c r="AS29" i="15"/>
  <c r="AL29" i="15"/>
  <c r="AU29" i="15"/>
  <c r="AL31" i="15"/>
  <c r="AU31" i="15"/>
  <c r="AT31" i="15"/>
  <c r="AS31" i="15"/>
  <c r="AL33" i="15"/>
  <c r="AU33" i="15"/>
  <c r="AT33" i="15"/>
  <c r="AS33" i="15"/>
  <c r="AU20" i="15"/>
  <c r="AT20" i="15"/>
  <c r="AS20" i="15"/>
  <c r="AU24" i="15"/>
  <c r="AT24" i="15"/>
  <c r="AS24" i="15"/>
  <c r="AU30" i="15"/>
  <c r="AT30" i="15"/>
  <c r="AL30" i="15"/>
  <c r="AS30" i="15"/>
  <c r="AU22" i="15"/>
  <c r="AT22" i="15"/>
  <c r="AS22" i="15"/>
  <c r="AT26" i="15"/>
  <c r="AS26" i="15"/>
  <c r="AU26" i="15"/>
  <c r="AU28" i="15"/>
  <c r="AT28" i="15"/>
  <c r="AS28" i="15"/>
  <c r="AT32" i="15"/>
  <c r="AS32" i="15"/>
  <c r="AL32" i="15"/>
  <c r="AU32" i="15"/>
  <c r="AU18" i="15"/>
  <c r="AT18" i="15"/>
  <c r="AS18" i="15"/>
  <c r="AT58" i="14"/>
  <c r="AU58" i="14"/>
  <c r="AS57" i="14"/>
  <c r="AS59" i="14"/>
  <c r="AT59" i="14"/>
  <c r="AT59" i="8"/>
  <c r="AS58" i="8"/>
  <c r="AS57" i="8"/>
  <c r="R26" i="17"/>
  <c r="AL26" i="17" s="1"/>
  <c r="AT57" i="14"/>
  <c r="AU59" i="14"/>
  <c r="AU57" i="14"/>
  <c r="AS58" i="14"/>
  <c r="AT57" i="8"/>
  <c r="AT58" i="8"/>
  <c r="AU58" i="8"/>
  <c r="AS59" i="8"/>
  <c r="AU57" i="13"/>
  <c r="AS58" i="13"/>
  <c r="AU58" i="13"/>
  <c r="AS59" i="13"/>
  <c r="R50" i="17"/>
  <c r="R18" i="16"/>
  <c r="R34" i="16"/>
  <c r="R45" i="16"/>
  <c r="R21" i="16"/>
  <c r="AL21" i="16" s="1"/>
  <c r="R25" i="16"/>
  <c r="AL25" i="16" s="1"/>
  <c r="R27" i="16"/>
  <c r="AL27" i="16" s="1"/>
  <c r="R29" i="16"/>
  <c r="R33" i="16"/>
  <c r="AM33" i="16" s="1"/>
  <c r="AN33" i="16" s="1"/>
  <c r="R26" i="16"/>
  <c r="AM34" i="16"/>
  <c r="AN34" i="16" s="1"/>
  <c r="R53" i="16"/>
  <c r="R29" i="17"/>
  <c r="AL29" i="17" s="1"/>
  <c r="AM29" i="17" s="1"/>
  <c r="AN29" i="17" s="1"/>
  <c r="R49" i="17"/>
  <c r="R53" i="17"/>
  <c r="R46" i="15"/>
  <c r="R50" i="15"/>
  <c r="R52" i="15"/>
  <c r="R42" i="15"/>
  <c r="AM42" i="15" s="1"/>
  <c r="AN42" i="15" s="1"/>
  <c r="AM52" i="14"/>
  <c r="AN52" i="14" s="1"/>
  <c r="AM18" i="8"/>
  <c r="AN18" i="8" s="1"/>
  <c r="AO55" i="13"/>
  <c r="O16" i="19" s="1"/>
  <c r="R37" i="16"/>
  <c r="AM37" i="16" s="1"/>
  <c r="AN37" i="16" s="1"/>
  <c r="R41" i="16"/>
  <c r="AM41" i="16" s="1"/>
  <c r="AN41" i="16" s="1"/>
  <c r="R47" i="16"/>
  <c r="R42" i="16"/>
  <c r="AM42" i="16" s="1"/>
  <c r="AN42" i="16" s="1"/>
  <c r="R46" i="16"/>
  <c r="AM46" i="16" s="1"/>
  <c r="AN46" i="16" s="1"/>
  <c r="R48" i="16"/>
  <c r="AM48" i="16" s="1"/>
  <c r="AN48" i="16" s="1"/>
  <c r="R50" i="16"/>
  <c r="AM50" i="16" s="1"/>
  <c r="AN50" i="16" s="1"/>
  <c r="R52" i="16"/>
  <c r="R38" i="17"/>
  <c r="R42" i="17"/>
  <c r="R34" i="17"/>
  <c r="R44" i="17"/>
  <c r="R35" i="17"/>
  <c r="R37" i="17"/>
  <c r="R45" i="17"/>
  <c r="AM45" i="17" s="1"/>
  <c r="AN45" i="17" s="1"/>
  <c r="R47" i="17"/>
  <c r="R18" i="15"/>
  <c r="AL18" i="15" s="1"/>
  <c r="R34" i="15"/>
  <c r="AM34" i="15" s="1"/>
  <c r="AN34" i="15" s="1"/>
  <c r="R31" i="15"/>
  <c r="AM31" i="15" s="1"/>
  <c r="AN31" i="15" s="1"/>
  <c r="R33" i="15"/>
  <c r="R37" i="15"/>
  <c r="R21" i="15"/>
  <c r="AL21" i="15" s="1"/>
  <c r="R29" i="15"/>
  <c r="R24" i="15"/>
  <c r="AL24" i="15" s="1"/>
  <c r="R26" i="15"/>
  <c r="AL26" i="15" s="1"/>
  <c r="AM20" i="14"/>
  <c r="AN20" i="14" s="1"/>
  <c r="AM28" i="14"/>
  <c r="AN28" i="14" s="1"/>
  <c r="AM36" i="14"/>
  <c r="AN36" i="14" s="1"/>
  <c r="AM36" i="8"/>
  <c r="AN36" i="8" s="1"/>
  <c r="AM44" i="8"/>
  <c r="AN44" i="8" s="1"/>
  <c r="AM20" i="8"/>
  <c r="AN20" i="8" s="1"/>
  <c r="AM28" i="8"/>
  <c r="AN28" i="8" s="1"/>
  <c r="AM23" i="13"/>
  <c r="AN23" i="13" s="1"/>
  <c r="AM31" i="13"/>
  <c r="AN31" i="13" s="1"/>
  <c r="R20" i="16"/>
  <c r="AL20" i="16" s="1"/>
  <c r="R27" i="17"/>
  <c r="AL27" i="17" s="1"/>
  <c r="R21" i="17"/>
  <c r="AL21" i="17" s="1"/>
  <c r="R20" i="17"/>
  <c r="AL20" i="17" s="1"/>
  <c r="R24" i="17"/>
  <c r="AL24" i="17" s="1"/>
  <c r="R23" i="15"/>
  <c r="AL23" i="15" s="1"/>
  <c r="AM22" i="14"/>
  <c r="AN22" i="14" s="1"/>
  <c r="R51" i="16"/>
  <c r="AM51" i="16" s="1"/>
  <c r="AN51" i="16" s="1"/>
  <c r="R19" i="16"/>
  <c r="AL19" i="16" s="1"/>
  <c r="R36" i="16"/>
  <c r="AM36" i="16" s="1"/>
  <c r="AN36" i="16" s="1"/>
  <c r="R38" i="16"/>
  <c r="AM38" i="16" s="1"/>
  <c r="AN38" i="16" s="1"/>
  <c r="R40" i="16"/>
  <c r="R44" i="16"/>
  <c r="R31" i="16"/>
  <c r="R35" i="16"/>
  <c r="R22" i="16"/>
  <c r="AL22" i="16" s="1"/>
  <c r="R24" i="16"/>
  <c r="AL24" i="16" s="1"/>
  <c r="R39" i="16"/>
  <c r="AM39" i="16" s="1"/>
  <c r="AN39" i="16" s="1"/>
  <c r="R43" i="16"/>
  <c r="R28" i="16"/>
  <c r="AL28" i="16" s="1"/>
  <c r="R30" i="16"/>
  <c r="R32" i="16"/>
  <c r="AM32" i="16" s="1"/>
  <c r="AN32" i="16" s="1"/>
  <c r="R49" i="16"/>
  <c r="AM49" i="16" s="1"/>
  <c r="AN49" i="16" s="1"/>
  <c r="R31" i="17"/>
  <c r="R33" i="17"/>
  <c r="R40" i="17"/>
  <c r="AM40" i="17" s="1"/>
  <c r="AN40" i="17" s="1"/>
  <c r="R46" i="17"/>
  <c r="R22" i="17"/>
  <c r="AL22" i="17" s="1"/>
  <c r="R39" i="17"/>
  <c r="R41" i="17"/>
  <c r="AM41" i="17" s="1"/>
  <c r="AN41" i="17" s="1"/>
  <c r="R48" i="17"/>
  <c r="R18" i="17"/>
  <c r="AL18" i="17" s="1"/>
  <c r="R28" i="17"/>
  <c r="AL28" i="17" s="1"/>
  <c r="R43" i="17"/>
  <c r="R19" i="17"/>
  <c r="AL19" i="17" s="1"/>
  <c r="R30" i="17"/>
  <c r="AL30" i="17" s="1"/>
  <c r="R36" i="17"/>
  <c r="R51" i="17"/>
  <c r="R23" i="17"/>
  <c r="AL23" i="17" s="1"/>
  <c r="R25" i="17"/>
  <c r="AL25" i="17" s="1"/>
  <c r="R32" i="17"/>
  <c r="R27" i="15"/>
  <c r="AL27" i="15" s="1"/>
  <c r="R38" i="15"/>
  <c r="R44" i="15"/>
  <c r="R40" i="15"/>
  <c r="R20" i="15"/>
  <c r="AL20" i="15" s="1"/>
  <c r="R35" i="15"/>
  <c r="AM39" i="15"/>
  <c r="AN39" i="15" s="1"/>
  <c r="R41" i="15"/>
  <c r="R48" i="15"/>
  <c r="R28" i="15"/>
  <c r="AL28" i="15" s="1"/>
  <c r="R43" i="15"/>
  <c r="AM43" i="15" s="1"/>
  <c r="AN43" i="15" s="1"/>
  <c r="R32" i="15"/>
  <c r="R47" i="15"/>
  <c r="AM47" i="15" s="1"/>
  <c r="AN47" i="15" s="1"/>
  <c r="R49" i="15"/>
  <c r="R19" i="15"/>
  <c r="AL19" i="15" s="1"/>
  <c r="R30" i="15"/>
  <c r="R36" i="15"/>
  <c r="R51" i="15"/>
  <c r="R53" i="15"/>
  <c r="AM26" i="14"/>
  <c r="AN26" i="14" s="1"/>
  <c r="AM34" i="14"/>
  <c r="AN34" i="14" s="1"/>
  <c r="AM50" i="14"/>
  <c r="AN50" i="14" s="1"/>
  <c r="AM18" i="14"/>
  <c r="AN18" i="14" s="1"/>
  <c r="AM40" i="15"/>
  <c r="AN40" i="15" s="1"/>
  <c r="R25" i="15"/>
  <c r="AL25" i="15" s="1"/>
  <c r="R22" i="15"/>
  <c r="AL22" i="15" s="1"/>
  <c r="R23" i="16"/>
  <c r="AL23" i="16" s="1"/>
  <c r="AM41" i="15"/>
  <c r="AN41" i="15" s="1"/>
  <c r="AM49" i="15"/>
  <c r="AN49" i="15" s="1"/>
  <c r="AM51" i="15"/>
  <c r="AN51" i="15" s="1"/>
  <c r="AM44" i="13"/>
  <c r="AN44" i="13" s="1"/>
  <c r="AM19" i="13"/>
  <c r="AN19" i="13" s="1"/>
  <c r="AM25" i="13"/>
  <c r="AN25" i="13" s="1"/>
  <c r="AM27" i="13"/>
  <c r="AN27" i="13" s="1"/>
  <c r="AM29" i="13"/>
  <c r="AN29" i="13" s="1"/>
  <c r="AM35" i="13"/>
  <c r="AN35" i="13" s="1"/>
  <c r="AM43" i="13"/>
  <c r="AN43" i="13" s="1"/>
  <c r="AM51" i="13"/>
  <c r="AN51" i="13" s="1"/>
  <c r="AM48" i="13"/>
  <c r="AN48" i="13" s="1"/>
  <c r="AM40" i="13"/>
  <c r="AN40" i="13" s="1"/>
  <c r="AM32" i="13"/>
  <c r="AN32" i="13" s="1"/>
  <c r="AM24" i="13"/>
  <c r="AN24" i="13" s="1"/>
  <c r="AM52" i="13"/>
  <c r="AN52" i="13" s="1"/>
  <c r="AM22" i="13"/>
  <c r="AN22" i="13" s="1"/>
  <c r="AM36" i="13"/>
  <c r="AN36" i="13" s="1"/>
  <c r="AM46" i="13"/>
  <c r="AN46" i="13" s="1"/>
  <c r="AM38" i="13"/>
  <c r="AN38" i="13" s="1"/>
  <c r="AM30" i="13"/>
  <c r="AN30" i="13" s="1"/>
  <c r="AM28" i="13"/>
  <c r="AN28" i="13" s="1"/>
  <c r="AM20" i="13"/>
  <c r="AN20" i="13" s="1"/>
  <c r="AM53" i="13"/>
  <c r="AN53" i="13" s="1"/>
  <c r="AM45" i="13"/>
  <c r="AN45" i="13" s="1"/>
  <c r="AM37" i="13"/>
  <c r="AN37" i="13" s="1"/>
  <c r="AM21" i="13"/>
  <c r="AN21" i="13" s="1"/>
  <c r="AM34" i="13"/>
  <c r="AN34" i="13" s="1"/>
  <c r="AM42" i="13"/>
  <c r="AN42" i="13" s="1"/>
  <c r="AM33" i="13"/>
  <c r="AN33" i="13" s="1"/>
  <c r="AM41" i="13"/>
  <c r="AN41" i="13" s="1"/>
  <c r="AM49" i="13"/>
  <c r="AN49" i="13" s="1"/>
  <c r="AM26" i="13"/>
  <c r="AN26" i="13" s="1"/>
  <c r="AM50" i="13"/>
  <c r="AN50" i="13" s="1"/>
  <c r="AN50" i="8"/>
  <c r="AN34" i="8"/>
  <c r="AN35" i="8"/>
  <c r="AN52" i="8"/>
  <c r="AN24" i="8"/>
  <c r="AN53" i="8"/>
  <c r="AN42" i="8"/>
  <c r="AN26" i="8"/>
  <c r="AN45" i="14"/>
  <c r="AN29" i="14"/>
  <c r="AN38" i="14"/>
  <c r="AN46" i="14"/>
  <c r="AN30" i="14"/>
  <c r="AN21" i="14"/>
  <c r="AN37" i="14"/>
  <c r="AN42" i="14"/>
  <c r="AN53" i="14"/>
  <c r="AN44" i="14"/>
  <c r="AM45" i="15"/>
  <c r="AN45" i="15" s="1"/>
  <c r="AO55" i="17"/>
  <c r="AP55" i="17"/>
  <c r="BA23" i="17"/>
  <c r="AL63" i="13"/>
  <c r="AL63" i="8"/>
  <c r="BA21" i="8"/>
  <c r="AL63" i="14"/>
  <c r="BA19" i="14"/>
  <c r="BA54" i="14" s="1"/>
  <c r="AY54" i="14" s="1"/>
  <c r="AL63" i="15"/>
  <c r="BA54" i="13"/>
  <c r="BA22" i="8"/>
  <c r="BA54" i="15"/>
  <c r="AY54" i="15" s="1"/>
  <c r="BA18" i="17"/>
  <c r="BA19" i="17"/>
  <c r="AM45" i="16"/>
  <c r="AN45" i="16" s="1"/>
  <c r="AM53" i="16"/>
  <c r="AN53" i="16" s="1"/>
  <c r="AM43" i="16"/>
  <c r="AN43" i="16" s="1"/>
  <c r="AP55" i="13"/>
  <c r="Q16" i="19" s="1"/>
  <c r="AO55" i="15"/>
  <c r="O22" i="19" s="1"/>
  <c r="B29" i="19"/>
  <c r="AM35" i="17" l="1"/>
  <c r="AN35" i="17" s="1"/>
  <c r="AM43" i="17"/>
  <c r="AN43" i="17" s="1"/>
  <c r="AM51" i="17"/>
  <c r="AN51" i="17" s="1"/>
  <c r="AM47" i="17"/>
  <c r="AN47" i="17" s="1"/>
  <c r="AM39" i="17"/>
  <c r="AN39" i="17" s="1"/>
  <c r="AM29" i="16"/>
  <c r="AN29" i="16" s="1"/>
  <c r="AM31" i="16"/>
  <c r="AN31" i="16" s="1"/>
  <c r="AM47" i="16"/>
  <c r="AN47" i="16" s="1"/>
  <c r="AM30" i="16"/>
  <c r="AN30" i="16" s="1"/>
  <c r="AM44" i="16"/>
  <c r="AN44" i="16" s="1"/>
  <c r="AM52" i="16"/>
  <c r="AN52" i="16" s="1"/>
  <c r="AM35" i="16"/>
  <c r="AN35" i="16" s="1"/>
  <c r="AM40" i="16"/>
  <c r="AN40" i="16" s="1"/>
  <c r="AM36" i="17"/>
  <c r="AN36" i="17" s="1"/>
  <c r="AM37" i="17"/>
  <c r="AN37" i="17" s="1"/>
  <c r="AM46" i="17"/>
  <c r="AN46" i="17" s="1"/>
  <c r="AM32" i="17"/>
  <c r="AN32" i="17" s="1"/>
  <c r="AM34" i="17"/>
  <c r="AN34" i="17" s="1"/>
  <c r="AM42" i="17"/>
  <c r="AN42" i="17" s="1"/>
  <c r="AM48" i="17"/>
  <c r="AN48" i="17" s="1"/>
  <c r="AM38" i="17"/>
  <c r="AN38" i="17" s="1"/>
  <c r="AM38" i="15"/>
  <c r="AN38" i="15" s="1"/>
  <c r="AM37" i="15"/>
  <c r="AN37" i="15" s="1"/>
  <c r="AM33" i="15"/>
  <c r="AN33" i="15" s="1"/>
  <c r="AU58" i="17"/>
  <c r="AM33" i="17"/>
  <c r="AN33" i="17" s="1"/>
  <c r="AM28" i="15"/>
  <c r="AN28" i="15" s="1"/>
  <c r="AU56" i="14"/>
  <c r="AB20" i="19" s="1"/>
  <c r="AT56" i="14"/>
  <c r="Z20" i="19" s="1"/>
  <c r="AS56" i="14"/>
  <c r="X20" i="19" s="1"/>
  <c r="AS55" i="14"/>
  <c r="W20" i="19" s="1"/>
  <c r="AU55" i="14"/>
  <c r="AA20" i="19" s="1"/>
  <c r="AT55" i="14"/>
  <c r="Y20" i="19" s="1"/>
  <c r="AT56" i="8"/>
  <c r="Z18" i="19" s="1"/>
  <c r="AU56" i="8"/>
  <c r="AB18" i="19" s="1"/>
  <c r="AT55" i="8"/>
  <c r="Y18" i="19" s="1"/>
  <c r="AS56" i="8"/>
  <c r="X18" i="19" s="1"/>
  <c r="AU55" i="8"/>
  <c r="AA18" i="19" s="1"/>
  <c r="AS55" i="8"/>
  <c r="W18" i="19" s="1"/>
  <c r="AM31" i="17"/>
  <c r="AN31" i="17" s="1"/>
  <c r="AM27" i="17"/>
  <c r="AN27" i="17" s="1"/>
  <c r="AL18" i="16"/>
  <c r="AM18" i="16" s="1"/>
  <c r="AN18" i="16" s="1"/>
  <c r="AM26" i="16"/>
  <c r="AN26" i="16" s="1"/>
  <c r="AM24" i="16"/>
  <c r="AN24" i="16" s="1"/>
  <c r="AM22" i="16"/>
  <c r="AN22" i="16" s="1"/>
  <c r="AU58" i="16"/>
  <c r="AM20" i="16"/>
  <c r="AN20" i="16" s="1"/>
  <c r="AM19" i="16"/>
  <c r="AN19" i="16" s="1"/>
  <c r="AU59" i="16"/>
  <c r="AM19" i="17"/>
  <c r="AN19" i="17" s="1"/>
  <c r="AM30" i="17"/>
  <c r="AN30" i="17" s="1"/>
  <c r="AM25" i="17"/>
  <c r="AN25" i="17" s="1"/>
  <c r="AM22" i="17"/>
  <c r="AN22" i="17" s="1"/>
  <c r="AM21" i="17"/>
  <c r="AN21" i="17" s="1"/>
  <c r="AS59" i="17"/>
  <c r="AM18" i="17"/>
  <c r="AN18" i="17" s="1"/>
  <c r="AU59" i="17"/>
  <c r="AM26" i="15"/>
  <c r="AN26" i="15" s="1"/>
  <c r="AM23" i="15"/>
  <c r="AN23" i="15" s="1"/>
  <c r="AM28" i="16"/>
  <c r="AN28" i="16" s="1"/>
  <c r="AM25" i="16"/>
  <c r="AN25" i="16" s="1"/>
  <c r="AM27" i="16"/>
  <c r="AN27" i="16" s="1"/>
  <c r="AM21" i="16"/>
  <c r="AN21" i="16" s="1"/>
  <c r="AM28" i="17"/>
  <c r="AN28" i="17" s="1"/>
  <c r="AM24" i="17"/>
  <c r="AN24" i="17" s="1"/>
  <c r="AM20" i="17"/>
  <c r="AN20" i="17" s="1"/>
  <c r="AM26" i="17"/>
  <c r="AN26" i="17" s="1"/>
  <c r="AM18" i="15"/>
  <c r="AN18" i="15" s="1"/>
  <c r="AM20" i="15"/>
  <c r="AN20" i="15" s="1"/>
  <c r="AM24" i="15"/>
  <c r="AN24" i="15" s="1"/>
  <c r="AM22" i="15"/>
  <c r="AN22" i="15" s="1"/>
  <c r="AM32" i="15"/>
  <c r="AN32" i="15" s="1"/>
  <c r="AM29" i="15"/>
  <c r="AN29" i="15" s="1"/>
  <c r="AM21" i="15"/>
  <c r="AN21" i="15" s="1"/>
  <c r="AY54" i="13"/>
  <c r="AO63" i="13" s="1"/>
  <c r="O25" i="68" s="1"/>
  <c r="AU58" i="15"/>
  <c r="AU57" i="16"/>
  <c r="AS58" i="16"/>
  <c r="AT59" i="16"/>
  <c r="AS59" i="16"/>
  <c r="AT57" i="16"/>
  <c r="AT58" i="17"/>
  <c r="AT57" i="17"/>
  <c r="AT59" i="17"/>
  <c r="AU57" i="17"/>
  <c r="AS57" i="17"/>
  <c r="AS58" i="17"/>
  <c r="AT58" i="15"/>
  <c r="AT59" i="15"/>
  <c r="AT57" i="15"/>
  <c r="AS57" i="15"/>
  <c r="AS59" i="15"/>
  <c r="AS58" i="15"/>
  <c r="AU59" i="15"/>
  <c r="AU57" i="15"/>
  <c r="AS57" i="16"/>
  <c r="AT58" i="16"/>
  <c r="AM35" i="15"/>
  <c r="AN35" i="15" s="1"/>
  <c r="AM30" i="15"/>
  <c r="AN30" i="15" s="1"/>
  <c r="AM36" i="15"/>
  <c r="AN36" i="15" s="1"/>
  <c r="AM25" i="15"/>
  <c r="AN25" i="15" s="1"/>
  <c r="AM19" i="15"/>
  <c r="AN19" i="15" s="1"/>
  <c r="AM23" i="16"/>
  <c r="AN23" i="16" s="1"/>
  <c r="AM23" i="17"/>
  <c r="AN23" i="17" s="1"/>
  <c r="AM27" i="15"/>
  <c r="AN27" i="15" s="1"/>
  <c r="AM18" i="13"/>
  <c r="AN18" i="13" s="1"/>
  <c r="BA54" i="8"/>
  <c r="AY54" i="8" s="1"/>
  <c r="AL63" i="17"/>
  <c r="BA54" i="17"/>
  <c r="AY54" i="17" s="1"/>
  <c r="P16" i="19"/>
  <c r="P29" i="19" s="1"/>
  <c r="P31" i="19" s="1"/>
  <c r="H69" i="17"/>
  <c r="F69" i="17"/>
  <c r="E69" i="17"/>
  <c r="D69" i="17"/>
  <c r="H68" i="17"/>
  <c r="F68" i="17"/>
  <c r="E68" i="17"/>
  <c r="D68" i="17"/>
  <c r="H67" i="17"/>
  <c r="F67" i="17"/>
  <c r="E67" i="17"/>
  <c r="D67" i="17"/>
  <c r="H66" i="17"/>
  <c r="F66" i="17"/>
  <c r="E66" i="17"/>
  <c r="D66" i="17"/>
  <c r="D58" i="17"/>
  <c r="E57" i="17"/>
  <c r="D57" i="17"/>
  <c r="X56" i="17"/>
  <c r="W56" i="17"/>
  <c r="V56" i="17"/>
  <c r="U56" i="17"/>
  <c r="T56" i="17"/>
  <c r="S56" i="17"/>
  <c r="F55" i="17"/>
  <c r="E55" i="17"/>
  <c r="B54" i="17"/>
  <c r="D24" i="68" s="1"/>
  <c r="AJ53" i="17"/>
  <c r="AK53" i="17" s="1"/>
  <c r="AI53" i="17"/>
  <c r="AH53" i="17"/>
  <c r="AG53" i="17"/>
  <c r="AF53" i="17"/>
  <c r="AE53" i="17"/>
  <c r="AD53" i="17"/>
  <c r="AC53" i="17"/>
  <c r="AB53" i="17"/>
  <c r="AA53" i="17"/>
  <c r="Z53" i="17"/>
  <c r="X53" i="17"/>
  <c r="W53" i="17"/>
  <c r="U53" i="17"/>
  <c r="T53" i="17"/>
  <c r="S53" i="17"/>
  <c r="AJ52" i="17"/>
  <c r="AK52" i="17" s="1"/>
  <c r="AI52" i="17"/>
  <c r="AH52" i="17"/>
  <c r="AG52" i="17"/>
  <c r="AF52" i="17"/>
  <c r="AE52" i="17"/>
  <c r="AD52" i="17"/>
  <c r="AC52" i="17"/>
  <c r="AB52" i="17"/>
  <c r="AA52" i="17"/>
  <c r="Z52" i="17"/>
  <c r="X52" i="17"/>
  <c r="W52" i="17"/>
  <c r="U52" i="17"/>
  <c r="T52" i="17"/>
  <c r="S52" i="17"/>
  <c r="AJ51" i="17"/>
  <c r="AK51" i="17" s="1"/>
  <c r="AI51" i="17"/>
  <c r="AH51" i="17"/>
  <c r="AG51" i="17"/>
  <c r="AF51" i="17"/>
  <c r="AE51" i="17"/>
  <c r="AD51" i="17"/>
  <c r="AC51" i="17"/>
  <c r="AB51" i="17"/>
  <c r="AA51" i="17"/>
  <c r="Z51" i="17"/>
  <c r="X51" i="17"/>
  <c r="W51" i="17"/>
  <c r="U51" i="17"/>
  <c r="T51" i="17"/>
  <c r="S51" i="17"/>
  <c r="AJ50" i="17"/>
  <c r="AK50" i="17" s="1"/>
  <c r="AI50" i="17"/>
  <c r="AH50" i="17"/>
  <c r="AG50" i="17"/>
  <c r="AF50" i="17"/>
  <c r="AE50" i="17"/>
  <c r="AD50" i="17"/>
  <c r="AC50" i="17"/>
  <c r="AB50" i="17"/>
  <c r="AA50" i="17"/>
  <c r="Z50" i="17"/>
  <c r="X50" i="17"/>
  <c r="W50" i="17"/>
  <c r="U50" i="17"/>
  <c r="T50" i="17"/>
  <c r="S50" i="17"/>
  <c r="AJ49" i="17"/>
  <c r="AK49" i="17" s="1"/>
  <c r="AI49" i="17"/>
  <c r="AH49" i="17"/>
  <c r="AG49" i="17"/>
  <c r="AF49" i="17"/>
  <c r="AE49" i="17"/>
  <c r="AD49" i="17"/>
  <c r="AC49" i="17"/>
  <c r="AB49" i="17"/>
  <c r="AA49" i="17"/>
  <c r="Z49" i="17"/>
  <c r="X49" i="17"/>
  <c r="W49" i="17"/>
  <c r="U49" i="17"/>
  <c r="T49" i="17"/>
  <c r="S49" i="17"/>
  <c r="AJ48" i="17"/>
  <c r="AK48" i="17" s="1"/>
  <c r="AI48" i="17"/>
  <c r="AH48" i="17"/>
  <c r="AG48" i="17"/>
  <c r="AF48" i="17"/>
  <c r="AE48" i="17"/>
  <c r="AD48" i="17"/>
  <c r="AC48" i="17"/>
  <c r="AB48" i="17"/>
  <c r="X48" i="17"/>
  <c r="W48" i="17"/>
  <c r="U48" i="17"/>
  <c r="T48" i="17"/>
  <c r="S48" i="17"/>
  <c r="AJ47" i="17"/>
  <c r="AK47" i="17" s="1"/>
  <c r="AI47" i="17"/>
  <c r="AH47" i="17"/>
  <c r="AG47" i="17"/>
  <c r="AF47" i="17"/>
  <c r="AE47" i="17"/>
  <c r="AD47" i="17"/>
  <c r="AC47" i="17"/>
  <c r="AB47" i="17"/>
  <c r="Z47" i="17"/>
  <c r="X47" i="17"/>
  <c r="W47" i="17"/>
  <c r="U47" i="17"/>
  <c r="T47" i="17"/>
  <c r="S47" i="17"/>
  <c r="AJ46" i="17"/>
  <c r="AK46" i="17" s="1"/>
  <c r="AI46" i="17"/>
  <c r="AH46" i="17"/>
  <c r="AG46" i="17"/>
  <c r="AF46" i="17"/>
  <c r="AE46" i="17"/>
  <c r="AD46" i="17"/>
  <c r="AC46" i="17"/>
  <c r="AA46" i="17"/>
  <c r="Z46" i="17"/>
  <c r="X46" i="17"/>
  <c r="W46" i="17"/>
  <c r="U46" i="17"/>
  <c r="T46" i="17"/>
  <c r="S46" i="17"/>
  <c r="AJ45" i="17"/>
  <c r="AK45" i="17" s="1"/>
  <c r="AI45" i="17"/>
  <c r="AH45" i="17"/>
  <c r="AG45" i="17"/>
  <c r="AF45" i="17"/>
  <c r="AE45" i="17"/>
  <c r="AC45" i="17"/>
  <c r="AA45" i="17"/>
  <c r="Z45" i="17"/>
  <c r="X45" i="17"/>
  <c r="W45" i="17"/>
  <c r="U45" i="17"/>
  <c r="T45" i="17"/>
  <c r="S45" i="17"/>
  <c r="AJ44" i="17"/>
  <c r="AK44" i="17" s="1"/>
  <c r="AI44" i="17"/>
  <c r="AH44" i="17"/>
  <c r="AG44" i="17"/>
  <c r="AF44" i="17"/>
  <c r="AE44" i="17"/>
  <c r="AD44" i="17"/>
  <c r="AA44" i="17"/>
  <c r="Z44" i="17"/>
  <c r="X44" i="17"/>
  <c r="W44" i="17"/>
  <c r="U44" i="17"/>
  <c r="T44" i="17"/>
  <c r="S44" i="17"/>
  <c r="AJ43" i="17"/>
  <c r="AK43" i="17" s="1"/>
  <c r="AI43" i="17"/>
  <c r="AH43" i="17"/>
  <c r="AG43" i="17"/>
  <c r="AF43" i="17"/>
  <c r="AE43" i="17"/>
  <c r="AD43" i="17"/>
  <c r="AB43" i="17"/>
  <c r="AA43" i="17"/>
  <c r="Z43" i="17"/>
  <c r="X43" i="17"/>
  <c r="W43" i="17"/>
  <c r="U43" i="17"/>
  <c r="T43" i="17"/>
  <c r="S43" i="17"/>
  <c r="AJ42" i="17"/>
  <c r="AK42" i="17" s="1"/>
  <c r="AI42" i="17"/>
  <c r="AH42" i="17"/>
  <c r="AG42" i="17"/>
  <c r="AF42" i="17"/>
  <c r="AE42" i="17"/>
  <c r="AD42" i="17"/>
  <c r="AB42" i="17"/>
  <c r="AA42" i="17"/>
  <c r="Z42" i="17"/>
  <c r="X42" i="17"/>
  <c r="W42" i="17"/>
  <c r="U42" i="17"/>
  <c r="T42" i="17"/>
  <c r="S42" i="17"/>
  <c r="AJ41" i="17"/>
  <c r="AK41" i="17" s="1"/>
  <c r="AI41" i="17"/>
  <c r="AH41" i="17"/>
  <c r="AG41" i="17"/>
  <c r="AF41" i="17"/>
  <c r="AE41" i="17"/>
  <c r="AD41" i="17"/>
  <c r="AC41" i="17"/>
  <c r="AB41" i="17"/>
  <c r="AA41" i="17"/>
  <c r="X41" i="17"/>
  <c r="W41" i="17"/>
  <c r="U41" i="17"/>
  <c r="T41" i="17"/>
  <c r="S41" i="17"/>
  <c r="AJ40" i="17"/>
  <c r="AK40" i="17" s="1"/>
  <c r="AI40" i="17"/>
  <c r="AH40" i="17"/>
  <c r="AG40" i="17"/>
  <c r="AF40" i="17"/>
  <c r="AE40" i="17"/>
  <c r="AD40" i="17"/>
  <c r="AC40" i="17"/>
  <c r="AA40" i="17"/>
  <c r="Z40" i="17"/>
  <c r="X40" i="17"/>
  <c r="W40" i="17"/>
  <c r="U40" i="17"/>
  <c r="T40" i="17"/>
  <c r="S40" i="17"/>
  <c r="AJ39" i="17"/>
  <c r="AK39" i="17" s="1"/>
  <c r="AI39" i="17"/>
  <c r="AH39" i="17"/>
  <c r="AG39" i="17"/>
  <c r="AF39" i="17"/>
  <c r="AE39" i="17"/>
  <c r="AD39" i="17"/>
  <c r="AC39" i="17"/>
  <c r="Z39" i="17"/>
  <c r="X39" i="17"/>
  <c r="W39" i="17"/>
  <c r="U39" i="17"/>
  <c r="T39" i="17"/>
  <c r="S39" i="17"/>
  <c r="AJ38" i="17"/>
  <c r="AK38" i="17" s="1"/>
  <c r="AI38" i="17"/>
  <c r="AH38" i="17"/>
  <c r="AG38" i="17"/>
  <c r="AF38" i="17"/>
  <c r="AE38" i="17"/>
  <c r="AD38" i="17"/>
  <c r="AC38" i="17"/>
  <c r="AA38" i="17"/>
  <c r="Z38" i="17"/>
  <c r="X38" i="17"/>
  <c r="W38" i="17"/>
  <c r="U38" i="17"/>
  <c r="T38" i="17"/>
  <c r="S38" i="17"/>
  <c r="AJ37" i="17"/>
  <c r="AK37" i="17" s="1"/>
  <c r="AI37" i="17"/>
  <c r="AH37" i="17"/>
  <c r="AG37" i="17"/>
  <c r="AF37" i="17"/>
  <c r="AE37" i="17"/>
  <c r="AD37" i="17"/>
  <c r="AA37" i="17"/>
  <c r="Z37" i="17"/>
  <c r="X37" i="17"/>
  <c r="W37" i="17"/>
  <c r="U37" i="17"/>
  <c r="T37" i="17"/>
  <c r="S37" i="17"/>
  <c r="AJ36" i="17"/>
  <c r="AK36" i="17" s="1"/>
  <c r="AI36" i="17"/>
  <c r="AH36" i="17"/>
  <c r="AG36" i="17"/>
  <c r="AF36" i="17"/>
  <c r="AE36" i="17"/>
  <c r="AD36" i="17"/>
  <c r="AC36" i="17"/>
  <c r="AA36" i="17"/>
  <c r="Z36" i="17"/>
  <c r="X36" i="17"/>
  <c r="W36" i="17"/>
  <c r="U36" i="17"/>
  <c r="T36" i="17"/>
  <c r="S36" i="17"/>
  <c r="AJ35" i="17"/>
  <c r="AK35" i="17" s="1"/>
  <c r="AI35" i="17"/>
  <c r="AH35" i="17"/>
  <c r="AG35" i="17"/>
  <c r="AF35" i="17"/>
  <c r="AE35" i="17"/>
  <c r="AD35" i="17"/>
  <c r="AA35" i="17"/>
  <c r="Z35" i="17"/>
  <c r="X35" i="17"/>
  <c r="W35" i="17"/>
  <c r="U35" i="17"/>
  <c r="T35" i="17"/>
  <c r="S35" i="17"/>
  <c r="AJ34" i="17"/>
  <c r="AK34" i="17" s="1"/>
  <c r="AI34" i="17"/>
  <c r="AH34" i="17"/>
  <c r="AG34" i="17"/>
  <c r="AF34" i="17"/>
  <c r="AE34" i="17"/>
  <c r="AC34" i="17"/>
  <c r="AA34" i="17"/>
  <c r="Z34" i="17"/>
  <c r="X34" i="17"/>
  <c r="W34" i="17"/>
  <c r="U34" i="17"/>
  <c r="T34" i="17"/>
  <c r="S34" i="17"/>
  <c r="AJ33" i="17"/>
  <c r="AK33" i="17" s="1"/>
  <c r="AI33" i="17"/>
  <c r="AH33" i="17"/>
  <c r="AG33" i="17"/>
  <c r="AF33" i="17"/>
  <c r="AE33" i="17"/>
  <c r="AD33" i="17"/>
  <c r="AC33" i="17"/>
  <c r="Z33" i="17"/>
  <c r="X33" i="17"/>
  <c r="W33" i="17"/>
  <c r="U33" i="17"/>
  <c r="T33" i="17"/>
  <c r="S33" i="17"/>
  <c r="AJ32" i="17"/>
  <c r="AK32" i="17" s="1"/>
  <c r="AI32" i="17"/>
  <c r="AH32" i="17"/>
  <c r="AG32" i="17"/>
  <c r="AF32" i="17"/>
  <c r="AE32" i="17"/>
  <c r="AD32" i="17"/>
  <c r="AC32" i="17"/>
  <c r="AB32" i="17"/>
  <c r="X32" i="17"/>
  <c r="W32" i="17"/>
  <c r="U32" i="17"/>
  <c r="T32" i="17"/>
  <c r="S32" i="17"/>
  <c r="AJ31" i="17"/>
  <c r="AI31" i="17"/>
  <c r="AH31" i="17"/>
  <c r="AG31" i="17"/>
  <c r="AF31" i="17"/>
  <c r="AE31" i="17"/>
  <c r="AD31" i="17"/>
  <c r="AC31" i="17"/>
  <c r="AB31" i="17"/>
  <c r="X31" i="17"/>
  <c r="W31" i="17"/>
  <c r="U31" i="17"/>
  <c r="T31" i="17"/>
  <c r="S31" i="17"/>
  <c r="AJ30" i="17"/>
  <c r="AI30" i="17"/>
  <c r="AH30" i="17"/>
  <c r="AG30" i="17"/>
  <c r="AF30" i="17"/>
  <c r="AE30" i="17"/>
  <c r="AD30" i="17"/>
  <c r="AA30" i="17"/>
  <c r="Z30" i="17"/>
  <c r="X30" i="17"/>
  <c r="W30" i="17"/>
  <c r="U30" i="17"/>
  <c r="T30" i="17"/>
  <c r="S30" i="17"/>
  <c r="AJ29" i="17"/>
  <c r="AI29" i="17"/>
  <c r="AH29" i="17"/>
  <c r="AG29" i="17"/>
  <c r="AF29" i="17"/>
  <c r="AE29" i="17"/>
  <c r="AD29" i="17"/>
  <c r="AC29" i="17"/>
  <c r="AB29" i="17"/>
  <c r="Z29" i="17"/>
  <c r="X29" i="17"/>
  <c r="W29" i="17"/>
  <c r="U29" i="17"/>
  <c r="T29" i="17"/>
  <c r="S29" i="17"/>
  <c r="AJ28" i="17"/>
  <c r="AI28" i="17"/>
  <c r="AH28" i="17"/>
  <c r="AG28" i="17"/>
  <c r="AF28" i="17"/>
  <c r="AE28" i="17"/>
  <c r="AD28" i="17"/>
  <c r="X28" i="17"/>
  <c r="W28" i="17"/>
  <c r="U28" i="17"/>
  <c r="T28" i="17"/>
  <c r="S28" i="17"/>
  <c r="AJ27" i="17"/>
  <c r="AI27" i="17"/>
  <c r="AH27" i="17"/>
  <c r="AF27" i="17"/>
  <c r="AE27" i="17"/>
  <c r="AD27" i="17"/>
  <c r="Z27" i="17"/>
  <c r="X27" i="17"/>
  <c r="W27" i="17"/>
  <c r="U27" i="17"/>
  <c r="T27" i="17"/>
  <c r="S27" i="17"/>
  <c r="AJ26" i="17"/>
  <c r="AI26" i="17"/>
  <c r="AG26" i="17"/>
  <c r="AF26" i="17"/>
  <c r="AE26" i="17"/>
  <c r="AD26" i="17"/>
  <c r="X26" i="17"/>
  <c r="W26" i="17"/>
  <c r="U26" i="17"/>
  <c r="T26" i="17"/>
  <c r="S26" i="17"/>
  <c r="AJ25" i="17"/>
  <c r="AI25" i="17"/>
  <c r="AH25" i="17"/>
  <c r="AF25" i="17"/>
  <c r="AE25" i="17"/>
  <c r="AD25" i="17"/>
  <c r="X25" i="17"/>
  <c r="W25" i="17"/>
  <c r="U25" i="17"/>
  <c r="T25" i="17"/>
  <c r="S25" i="17"/>
  <c r="AJ24" i="17"/>
  <c r="AI24" i="17"/>
  <c r="AG24" i="17"/>
  <c r="AF24" i="17"/>
  <c r="AE24" i="17"/>
  <c r="Z24" i="17"/>
  <c r="X24" i="17"/>
  <c r="W24" i="17"/>
  <c r="U24" i="17"/>
  <c r="T24" i="17"/>
  <c r="S24" i="17"/>
  <c r="AJ23" i="17"/>
  <c r="AI23" i="17"/>
  <c r="AG23" i="17"/>
  <c r="AF23" i="17"/>
  <c r="AE23" i="17"/>
  <c r="X23" i="17"/>
  <c r="W23" i="17"/>
  <c r="U23" i="17"/>
  <c r="T23" i="17"/>
  <c r="S23" i="17"/>
  <c r="AJ22" i="17"/>
  <c r="AH22" i="17"/>
  <c r="AG22" i="17"/>
  <c r="AF22" i="17"/>
  <c r="AE22" i="17"/>
  <c r="X22" i="17"/>
  <c r="W22" i="17"/>
  <c r="U22" i="17"/>
  <c r="T22" i="17"/>
  <c r="S22" i="17"/>
  <c r="AJ21" i="17"/>
  <c r="AI21" i="17"/>
  <c r="AH21" i="17"/>
  <c r="AG21" i="17"/>
  <c r="AF21" i="17"/>
  <c r="AE21" i="17"/>
  <c r="AD21" i="17"/>
  <c r="X21" i="17"/>
  <c r="W21" i="17"/>
  <c r="U21" i="17"/>
  <c r="T21" i="17"/>
  <c r="S21" i="17"/>
  <c r="AJ20" i="17"/>
  <c r="AI20" i="17"/>
  <c r="AH20" i="17"/>
  <c r="AG20" i="17"/>
  <c r="AE20" i="17"/>
  <c r="X20" i="17"/>
  <c r="W20" i="17"/>
  <c r="U20" i="17"/>
  <c r="T20" i="17"/>
  <c r="S20" i="17"/>
  <c r="AJ19" i="17"/>
  <c r="AI19" i="17"/>
  <c r="AH19" i="17"/>
  <c r="AF19" i="17"/>
  <c r="AE19" i="17"/>
  <c r="AD19" i="17"/>
  <c r="X19" i="17"/>
  <c r="W19" i="17"/>
  <c r="U19" i="17"/>
  <c r="T19" i="17"/>
  <c r="S19" i="17"/>
  <c r="AJ18" i="17"/>
  <c r="AI18" i="17"/>
  <c r="AG18" i="17"/>
  <c r="AF18" i="17"/>
  <c r="AE18" i="17"/>
  <c r="AD18" i="17"/>
  <c r="X18" i="17"/>
  <c r="W18" i="17"/>
  <c r="U18" i="17"/>
  <c r="T18" i="17"/>
  <c r="S18" i="17"/>
  <c r="E8" i="17"/>
  <c r="H67" i="16"/>
  <c r="G67" i="16"/>
  <c r="F67" i="16"/>
  <c r="E67" i="16"/>
  <c r="D67" i="16"/>
  <c r="H66" i="16"/>
  <c r="G66" i="16"/>
  <c r="F66" i="16"/>
  <c r="E66" i="16"/>
  <c r="D66" i="16"/>
  <c r="D58" i="16"/>
  <c r="E57" i="16"/>
  <c r="D57" i="16"/>
  <c r="X56" i="16"/>
  <c r="W56" i="16"/>
  <c r="V56" i="16"/>
  <c r="U56" i="16"/>
  <c r="T56" i="16"/>
  <c r="S56" i="16"/>
  <c r="AY55" i="16"/>
  <c r="AV55" i="16"/>
  <c r="AQ55" i="16"/>
  <c r="F55" i="16"/>
  <c r="E55" i="16"/>
  <c r="B54" i="16"/>
  <c r="BA53" i="16"/>
  <c r="BA52" i="16"/>
  <c r="BA51" i="16"/>
  <c r="BA50" i="16"/>
  <c r="BA49" i="16"/>
  <c r="BA48" i="16"/>
  <c r="BA47" i="16"/>
  <c r="BA46" i="16"/>
  <c r="BA45" i="16"/>
  <c r="BA44" i="16"/>
  <c r="BA43" i="16"/>
  <c r="BA42" i="16"/>
  <c r="BA41" i="16"/>
  <c r="BA40" i="16"/>
  <c r="BA39" i="16"/>
  <c r="BA38" i="16"/>
  <c r="BA37" i="16"/>
  <c r="BA36" i="16"/>
  <c r="BA35" i="16"/>
  <c r="BA34" i="16"/>
  <c r="BA33" i="16"/>
  <c r="BA32" i="16"/>
  <c r="BA31" i="16"/>
  <c r="BA30" i="16"/>
  <c r="BA29" i="16"/>
  <c r="BA28" i="16"/>
  <c r="BA27" i="16"/>
  <c r="BA26" i="16"/>
  <c r="BA25" i="16"/>
  <c r="BA24" i="16"/>
  <c r="BA23" i="16"/>
  <c r="BA22" i="16"/>
  <c r="BA21" i="16"/>
  <c r="BA20" i="16"/>
  <c r="BA19" i="16"/>
  <c r="BA18" i="16"/>
  <c r="E8" i="16"/>
  <c r="H69" i="15"/>
  <c r="G69" i="15"/>
  <c r="F69" i="15"/>
  <c r="E69" i="15"/>
  <c r="D69" i="15"/>
  <c r="H68" i="15"/>
  <c r="G68" i="15"/>
  <c r="F68" i="15"/>
  <c r="E68" i="15"/>
  <c r="D68" i="15"/>
  <c r="H67" i="15"/>
  <c r="G67" i="15"/>
  <c r="F67" i="15"/>
  <c r="E67" i="15"/>
  <c r="D67" i="15"/>
  <c r="H66" i="15"/>
  <c r="G66" i="15"/>
  <c r="F66" i="15"/>
  <c r="E66" i="15"/>
  <c r="D66" i="15"/>
  <c r="D58" i="15"/>
  <c r="E57" i="15"/>
  <c r="D57" i="15"/>
  <c r="X56" i="15"/>
  <c r="W56" i="15"/>
  <c r="V56" i="15"/>
  <c r="U56" i="15"/>
  <c r="T56" i="15"/>
  <c r="S56" i="15"/>
  <c r="F55" i="15"/>
  <c r="E55" i="15"/>
  <c r="B54" i="15"/>
  <c r="AJ53" i="15"/>
  <c r="AK53" i="15" s="1"/>
  <c r="AI53" i="15"/>
  <c r="AH53" i="15"/>
  <c r="AG53" i="15"/>
  <c r="AF53" i="15"/>
  <c r="AE53" i="15"/>
  <c r="AD53" i="15"/>
  <c r="AC53" i="15"/>
  <c r="AB53" i="15"/>
  <c r="AA53" i="15"/>
  <c r="Z53" i="15"/>
  <c r="X53" i="15"/>
  <c r="W53" i="15"/>
  <c r="U53" i="15"/>
  <c r="T53" i="15"/>
  <c r="S53" i="15"/>
  <c r="AJ52" i="15"/>
  <c r="AI52" i="15"/>
  <c r="AH52" i="15"/>
  <c r="AG52" i="15"/>
  <c r="AF52" i="15"/>
  <c r="AE52" i="15"/>
  <c r="AD52" i="15"/>
  <c r="AC52" i="15"/>
  <c r="AB52" i="15"/>
  <c r="Z52" i="15"/>
  <c r="X52" i="15"/>
  <c r="W52" i="15"/>
  <c r="U52" i="15"/>
  <c r="T52" i="15"/>
  <c r="S52" i="15"/>
  <c r="AJ51" i="15"/>
  <c r="AI51" i="15"/>
  <c r="AH51" i="15"/>
  <c r="AG51" i="15"/>
  <c r="AF51" i="15"/>
  <c r="AE51" i="15"/>
  <c r="AD51" i="15"/>
  <c r="AC51" i="15"/>
  <c r="AB51" i="15"/>
  <c r="Z51" i="15"/>
  <c r="X51" i="15"/>
  <c r="W51" i="15"/>
  <c r="U51" i="15"/>
  <c r="T51" i="15"/>
  <c r="S51" i="15"/>
  <c r="AJ50" i="15"/>
  <c r="AI50" i="15"/>
  <c r="AH50" i="15"/>
  <c r="AG50" i="15"/>
  <c r="AF50" i="15"/>
  <c r="AE50" i="15"/>
  <c r="AD50" i="15"/>
  <c r="AC50" i="15"/>
  <c r="AB50" i="15"/>
  <c r="Z50" i="15"/>
  <c r="X50" i="15"/>
  <c r="W50" i="15"/>
  <c r="U50" i="15"/>
  <c r="T50" i="15"/>
  <c r="S50" i="15"/>
  <c r="AJ49" i="15"/>
  <c r="AI49" i="15"/>
  <c r="AH49" i="15"/>
  <c r="AG49" i="15"/>
  <c r="AF49" i="15"/>
  <c r="AE49" i="15"/>
  <c r="AD49" i="15"/>
  <c r="AC49" i="15"/>
  <c r="AB49" i="15"/>
  <c r="Z49" i="15"/>
  <c r="X49" i="15"/>
  <c r="W49" i="15"/>
  <c r="U49" i="15"/>
  <c r="T49" i="15"/>
  <c r="S49" i="15"/>
  <c r="AJ48" i="15"/>
  <c r="AI48" i="15"/>
  <c r="AH48" i="15"/>
  <c r="AG48" i="15"/>
  <c r="AF48" i="15"/>
  <c r="AE48" i="15"/>
  <c r="AD48" i="15"/>
  <c r="AC48" i="15"/>
  <c r="AB48" i="15"/>
  <c r="Z48" i="15"/>
  <c r="X48" i="15"/>
  <c r="W48" i="15"/>
  <c r="U48" i="15"/>
  <c r="T48" i="15"/>
  <c r="S48" i="15"/>
  <c r="AJ47" i="15"/>
  <c r="AK47" i="15" s="1"/>
  <c r="AI47" i="15"/>
  <c r="AH47" i="15"/>
  <c r="AG47" i="15"/>
  <c r="AF47" i="15"/>
  <c r="AE47" i="15"/>
  <c r="AD47" i="15"/>
  <c r="AC47" i="15"/>
  <c r="AB47" i="15"/>
  <c r="AA47" i="15"/>
  <c r="Z47" i="15"/>
  <c r="X47" i="15"/>
  <c r="W47" i="15"/>
  <c r="U47" i="15"/>
  <c r="T47" i="15"/>
  <c r="S47" i="15"/>
  <c r="AJ46" i="15"/>
  <c r="AK46" i="15" s="1"/>
  <c r="AI46" i="15"/>
  <c r="AH46" i="15"/>
  <c r="AG46" i="15"/>
  <c r="AF46" i="15"/>
  <c r="AE46" i="15"/>
  <c r="AD46" i="15"/>
  <c r="AC46" i="15"/>
  <c r="AB46" i="15"/>
  <c r="AA46" i="15"/>
  <c r="Z46" i="15"/>
  <c r="X46" i="15"/>
  <c r="W46" i="15"/>
  <c r="U46" i="15"/>
  <c r="T46" i="15"/>
  <c r="S46" i="15"/>
  <c r="AJ45" i="15"/>
  <c r="AK45" i="15" s="1"/>
  <c r="AI45" i="15"/>
  <c r="AH45" i="15"/>
  <c r="AG45" i="15"/>
  <c r="AF45" i="15"/>
  <c r="AE45" i="15"/>
  <c r="AD45" i="15"/>
  <c r="AC45" i="15"/>
  <c r="AB45" i="15"/>
  <c r="AA45" i="15"/>
  <c r="Z45" i="15"/>
  <c r="X45" i="15"/>
  <c r="W45" i="15"/>
  <c r="U45" i="15"/>
  <c r="T45" i="15"/>
  <c r="S45" i="15"/>
  <c r="AJ44" i="15"/>
  <c r="AI44" i="15"/>
  <c r="AH44" i="15"/>
  <c r="AG44" i="15"/>
  <c r="AF44" i="15"/>
  <c r="AE44" i="15"/>
  <c r="AD44" i="15"/>
  <c r="AC44" i="15"/>
  <c r="AB44" i="15"/>
  <c r="Z44" i="15"/>
  <c r="X44" i="15"/>
  <c r="W44" i="15"/>
  <c r="U44" i="15"/>
  <c r="T44" i="15"/>
  <c r="S44" i="15"/>
  <c r="AJ43" i="15"/>
  <c r="AI43" i="15"/>
  <c r="AH43" i="15"/>
  <c r="AG43" i="15"/>
  <c r="AF43" i="15"/>
  <c r="AE43" i="15"/>
  <c r="AD43" i="15"/>
  <c r="AC43" i="15"/>
  <c r="AB43" i="15"/>
  <c r="Z43" i="15"/>
  <c r="X43" i="15"/>
  <c r="W43" i="15"/>
  <c r="U43" i="15"/>
  <c r="T43" i="15"/>
  <c r="S43" i="15"/>
  <c r="AJ42" i="15"/>
  <c r="AI42" i="15"/>
  <c r="AH42" i="15"/>
  <c r="AG42" i="15"/>
  <c r="AF42" i="15"/>
  <c r="AE42" i="15"/>
  <c r="AD42" i="15"/>
  <c r="AC42" i="15"/>
  <c r="AB42" i="15"/>
  <c r="Z42" i="15"/>
  <c r="X42" i="15"/>
  <c r="W42" i="15"/>
  <c r="U42" i="15"/>
  <c r="T42" i="15"/>
  <c r="S42" i="15"/>
  <c r="AJ41" i="15"/>
  <c r="AK41" i="15" s="1"/>
  <c r="AI41" i="15"/>
  <c r="AH41" i="15"/>
  <c r="AG41" i="15"/>
  <c r="AF41" i="15"/>
  <c r="AE41" i="15"/>
  <c r="AD41" i="15"/>
  <c r="AC41" i="15"/>
  <c r="AB41" i="15"/>
  <c r="AA41" i="15"/>
  <c r="Z41" i="15"/>
  <c r="X41" i="15"/>
  <c r="W41" i="15"/>
  <c r="U41" i="15"/>
  <c r="T41" i="15"/>
  <c r="S41" i="15"/>
  <c r="AJ40" i="15"/>
  <c r="AI40" i="15"/>
  <c r="AH40" i="15"/>
  <c r="AG40" i="15"/>
  <c r="AF40" i="15"/>
  <c r="AE40" i="15"/>
  <c r="AD40" i="15"/>
  <c r="AC40" i="15"/>
  <c r="AB40" i="15"/>
  <c r="Z40" i="15"/>
  <c r="X40" i="15"/>
  <c r="W40" i="15"/>
  <c r="U40" i="15"/>
  <c r="T40" i="15"/>
  <c r="S40" i="15"/>
  <c r="AJ39" i="15"/>
  <c r="AK39" i="15" s="1"/>
  <c r="AI39" i="15"/>
  <c r="AH39" i="15"/>
  <c r="AG39" i="15"/>
  <c r="AF39" i="15"/>
  <c r="AE39" i="15"/>
  <c r="AD39" i="15"/>
  <c r="AC39" i="15"/>
  <c r="AB39" i="15"/>
  <c r="AA39" i="15"/>
  <c r="Z39" i="15"/>
  <c r="X39" i="15"/>
  <c r="W39" i="15"/>
  <c r="U39" i="15"/>
  <c r="T39" i="15"/>
  <c r="S39" i="15"/>
  <c r="AJ38" i="15"/>
  <c r="AK38" i="15" s="1"/>
  <c r="AI38" i="15"/>
  <c r="AH38" i="15"/>
  <c r="AG38" i="15"/>
  <c r="AF38" i="15"/>
  <c r="AE38" i="15"/>
  <c r="AD38" i="15"/>
  <c r="AC38" i="15"/>
  <c r="AB38" i="15"/>
  <c r="AA38" i="15"/>
  <c r="Z38" i="15"/>
  <c r="X38" i="15"/>
  <c r="W38" i="15"/>
  <c r="U38" i="15"/>
  <c r="T38" i="15"/>
  <c r="S38" i="15"/>
  <c r="AJ37" i="15"/>
  <c r="AK37" i="15" s="1"/>
  <c r="AI37" i="15"/>
  <c r="AH37" i="15"/>
  <c r="AG37" i="15"/>
  <c r="AF37" i="15"/>
  <c r="AE37" i="15"/>
  <c r="AD37" i="15"/>
  <c r="AC37" i="15"/>
  <c r="AB37" i="15"/>
  <c r="AA37" i="15"/>
  <c r="X37" i="15"/>
  <c r="W37" i="15"/>
  <c r="U37" i="15"/>
  <c r="T37" i="15"/>
  <c r="S37" i="15"/>
  <c r="AJ36" i="15"/>
  <c r="AK36" i="15" s="1"/>
  <c r="AI36" i="15"/>
  <c r="AH36" i="15"/>
  <c r="AG36" i="15"/>
  <c r="AF36" i="15"/>
  <c r="AE36" i="15"/>
  <c r="AD36" i="15"/>
  <c r="AC36" i="15"/>
  <c r="AB36" i="15"/>
  <c r="X36" i="15"/>
  <c r="W36" i="15"/>
  <c r="U36" i="15"/>
  <c r="T36" i="15"/>
  <c r="S36" i="15"/>
  <c r="AJ35" i="15"/>
  <c r="AK35" i="15" s="1"/>
  <c r="AI35" i="15"/>
  <c r="AH35" i="15"/>
  <c r="AG35" i="15"/>
  <c r="AF35" i="15"/>
  <c r="AE35" i="15"/>
  <c r="AD35" i="15"/>
  <c r="AC35" i="15"/>
  <c r="Z35" i="15"/>
  <c r="X35" i="15"/>
  <c r="W35" i="15"/>
  <c r="U35" i="15"/>
  <c r="T35" i="15"/>
  <c r="S35" i="15"/>
  <c r="AJ34" i="15"/>
  <c r="AK34" i="15" s="1"/>
  <c r="AI34" i="15"/>
  <c r="AH34" i="15"/>
  <c r="AG34" i="15"/>
  <c r="AF34" i="15"/>
  <c r="AE34" i="15"/>
  <c r="AD34" i="15"/>
  <c r="AC34" i="15"/>
  <c r="Z34" i="15"/>
  <c r="X34" i="15"/>
  <c r="W34" i="15"/>
  <c r="U34" i="15"/>
  <c r="T34" i="15"/>
  <c r="S34" i="15"/>
  <c r="AJ33" i="15"/>
  <c r="AK33" i="15" s="1"/>
  <c r="AI33" i="15"/>
  <c r="AH33" i="15"/>
  <c r="AG33" i="15"/>
  <c r="AF33" i="15"/>
  <c r="AE33" i="15"/>
  <c r="AD33" i="15"/>
  <c r="AC33" i="15"/>
  <c r="AA33" i="15"/>
  <c r="Z33" i="15"/>
  <c r="X33" i="15"/>
  <c r="W33" i="15"/>
  <c r="U33" i="15"/>
  <c r="T33" i="15"/>
  <c r="S33" i="15"/>
  <c r="AJ32" i="15"/>
  <c r="AK32" i="15" s="1"/>
  <c r="AI32" i="15"/>
  <c r="AH32" i="15"/>
  <c r="AG32" i="15"/>
  <c r="AF32" i="15"/>
  <c r="AE32" i="15"/>
  <c r="AD32" i="15"/>
  <c r="AC32" i="15"/>
  <c r="AB32" i="15"/>
  <c r="Z32" i="15"/>
  <c r="X32" i="15"/>
  <c r="W32" i="15"/>
  <c r="U32" i="15"/>
  <c r="T32" i="15"/>
  <c r="S32" i="15"/>
  <c r="AJ31" i="15"/>
  <c r="AI31" i="15"/>
  <c r="AH31" i="15"/>
  <c r="AG31" i="15"/>
  <c r="AF31" i="15"/>
  <c r="AE31" i="15"/>
  <c r="AD31" i="15"/>
  <c r="AC31" i="15"/>
  <c r="Z31" i="15"/>
  <c r="X31" i="15"/>
  <c r="W31" i="15"/>
  <c r="U31" i="15"/>
  <c r="T31" i="15"/>
  <c r="S31" i="15"/>
  <c r="AJ30" i="15"/>
  <c r="AI30" i="15"/>
  <c r="AH30" i="15"/>
  <c r="AG30" i="15"/>
  <c r="AF30" i="15"/>
  <c r="AE30" i="15"/>
  <c r="AD30" i="15"/>
  <c r="AC30" i="15"/>
  <c r="Z30" i="15"/>
  <c r="X30" i="15"/>
  <c r="W30" i="15"/>
  <c r="U30" i="15"/>
  <c r="T30" i="15"/>
  <c r="S30" i="15"/>
  <c r="AJ29" i="15"/>
  <c r="AI29" i="15"/>
  <c r="AH29" i="15"/>
  <c r="AG29" i="15"/>
  <c r="AF29" i="15"/>
  <c r="AE29" i="15"/>
  <c r="AD29" i="15"/>
  <c r="AC29" i="15"/>
  <c r="Z29" i="15"/>
  <c r="X29" i="15"/>
  <c r="W29" i="15"/>
  <c r="U29" i="15"/>
  <c r="T29" i="15"/>
  <c r="S29" i="15"/>
  <c r="AJ28" i="15"/>
  <c r="AI28" i="15"/>
  <c r="AH28" i="15"/>
  <c r="AG28" i="15"/>
  <c r="AF28" i="15"/>
  <c r="AE28" i="15"/>
  <c r="AD28" i="15"/>
  <c r="AC28" i="15"/>
  <c r="X28" i="15"/>
  <c r="W28" i="15"/>
  <c r="U28" i="15"/>
  <c r="T28" i="15"/>
  <c r="S28" i="15"/>
  <c r="AJ27" i="15"/>
  <c r="AI27" i="15"/>
  <c r="AH27" i="15"/>
  <c r="AG27" i="15"/>
  <c r="AE27" i="15"/>
  <c r="AD27" i="15"/>
  <c r="AC27" i="15"/>
  <c r="Z27" i="15"/>
  <c r="X27" i="15"/>
  <c r="W27" i="15"/>
  <c r="U27" i="15"/>
  <c r="T27" i="15"/>
  <c r="S27" i="15"/>
  <c r="AJ26" i="15"/>
  <c r="AI26" i="15"/>
  <c r="AH26" i="15"/>
  <c r="AF26" i="15"/>
  <c r="AE26" i="15"/>
  <c r="AD26" i="15"/>
  <c r="X26" i="15"/>
  <c r="W26" i="15"/>
  <c r="U26" i="15"/>
  <c r="T26" i="15"/>
  <c r="S26" i="15"/>
  <c r="AJ25" i="15"/>
  <c r="AI25" i="15"/>
  <c r="AH25" i="15"/>
  <c r="AF25" i="15"/>
  <c r="AE25" i="15"/>
  <c r="AD25" i="15"/>
  <c r="Z25" i="15"/>
  <c r="X25" i="15"/>
  <c r="W25" i="15"/>
  <c r="U25" i="15"/>
  <c r="T25" i="15"/>
  <c r="S25" i="15"/>
  <c r="AJ24" i="15"/>
  <c r="AI24" i="15"/>
  <c r="AH24" i="15"/>
  <c r="AF24" i="15"/>
  <c r="AE24" i="15"/>
  <c r="AD24" i="15"/>
  <c r="Z24" i="15"/>
  <c r="X24" i="15"/>
  <c r="W24" i="15"/>
  <c r="U24" i="15"/>
  <c r="T24" i="15"/>
  <c r="S24" i="15"/>
  <c r="AJ23" i="15"/>
  <c r="AI23" i="15"/>
  <c r="AH23" i="15"/>
  <c r="AG23" i="15"/>
  <c r="AE23" i="15"/>
  <c r="AD23" i="15"/>
  <c r="AC23" i="15"/>
  <c r="X23" i="15"/>
  <c r="W23" i="15"/>
  <c r="U23" i="15"/>
  <c r="T23" i="15"/>
  <c r="S23" i="15"/>
  <c r="AJ22" i="15"/>
  <c r="AI22" i="15"/>
  <c r="AH22" i="15"/>
  <c r="AG22" i="15"/>
  <c r="AE22" i="15"/>
  <c r="AD22" i="15"/>
  <c r="AC22" i="15"/>
  <c r="X22" i="15"/>
  <c r="W22" i="15"/>
  <c r="U22" i="15"/>
  <c r="T22" i="15"/>
  <c r="S22" i="15"/>
  <c r="AJ21" i="15"/>
  <c r="AI21" i="15"/>
  <c r="AH21" i="15"/>
  <c r="AG21" i="15"/>
  <c r="AF21" i="15"/>
  <c r="AE21" i="15"/>
  <c r="AD21" i="15"/>
  <c r="AC21" i="15"/>
  <c r="X21" i="15"/>
  <c r="W21" i="15"/>
  <c r="U21" i="15"/>
  <c r="T21" i="15"/>
  <c r="S21" i="15"/>
  <c r="AJ20" i="15"/>
  <c r="AI20" i="15"/>
  <c r="AH20" i="15"/>
  <c r="AG20" i="15"/>
  <c r="AE20" i="15"/>
  <c r="AD20" i="15"/>
  <c r="X20" i="15"/>
  <c r="W20" i="15"/>
  <c r="U20" i="15"/>
  <c r="T20" i="15"/>
  <c r="S20" i="15"/>
  <c r="AJ19" i="15"/>
  <c r="AI19" i="15"/>
  <c r="AH19" i="15"/>
  <c r="AF19" i="15"/>
  <c r="AE19" i="15"/>
  <c r="AD19" i="15"/>
  <c r="X19" i="15"/>
  <c r="W19" i="15"/>
  <c r="U19" i="15"/>
  <c r="T19" i="15"/>
  <c r="S19" i="15"/>
  <c r="AJ18" i="15"/>
  <c r="AI18" i="15"/>
  <c r="AH18" i="15"/>
  <c r="AF18" i="15"/>
  <c r="AE18" i="15"/>
  <c r="AD18" i="15"/>
  <c r="X18" i="15"/>
  <c r="W18" i="15"/>
  <c r="U18" i="15"/>
  <c r="T18" i="15"/>
  <c r="S18" i="15"/>
  <c r="E8" i="15"/>
  <c r="H69" i="14"/>
  <c r="G69" i="14"/>
  <c r="F69" i="14"/>
  <c r="E69" i="14"/>
  <c r="D69" i="14"/>
  <c r="H68" i="14"/>
  <c r="G68" i="14"/>
  <c r="F68" i="14"/>
  <c r="E68" i="14"/>
  <c r="D68" i="14"/>
  <c r="H67" i="14"/>
  <c r="G67" i="14"/>
  <c r="F67" i="14"/>
  <c r="E67" i="14"/>
  <c r="D67" i="14"/>
  <c r="H66" i="14"/>
  <c r="G66" i="14"/>
  <c r="F66" i="14"/>
  <c r="E66" i="14"/>
  <c r="D66" i="14"/>
  <c r="D58" i="14"/>
  <c r="E57" i="14"/>
  <c r="D57" i="14"/>
  <c r="X56" i="14"/>
  <c r="W56" i="14"/>
  <c r="V56" i="14"/>
  <c r="U56" i="14"/>
  <c r="T56" i="14"/>
  <c r="S56" i="14"/>
  <c r="F55" i="14"/>
  <c r="E55" i="14"/>
  <c r="B54" i="14"/>
  <c r="D20" i="68" s="1"/>
  <c r="AJ53" i="14"/>
  <c r="AK53" i="14" s="1"/>
  <c r="AI53" i="14"/>
  <c r="AH53" i="14"/>
  <c r="AG53" i="14"/>
  <c r="AF53" i="14"/>
  <c r="AE53" i="14"/>
  <c r="AD53" i="14"/>
  <c r="AC53" i="14"/>
  <c r="AB53" i="14"/>
  <c r="AA53" i="14"/>
  <c r="Z53" i="14"/>
  <c r="X53" i="14"/>
  <c r="W53" i="14"/>
  <c r="U53" i="14"/>
  <c r="T53" i="14"/>
  <c r="S53" i="14"/>
  <c r="AJ52" i="14"/>
  <c r="AK52" i="14" s="1"/>
  <c r="AI52" i="14"/>
  <c r="AH52" i="14"/>
  <c r="AG52" i="14"/>
  <c r="AF52" i="14"/>
  <c r="AE52" i="14"/>
  <c r="AD52" i="14"/>
  <c r="AC52" i="14"/>
  <c r="AB52" i="14"/>
  <c r="AA52" i="14"/>
  <c r="Z52" i="14"/>
  <c r="X52" i="14"/>
  <c r="W52" i="14"/>
  <c r="U52" i="14"/>
  <c r="T52" i="14"/>
  <c r="S52" i="14"/>
  <c r="AJ51" i="14"/>
  <c r="AK51" i="14" s="1"/>
  <c r="AI51" i="14"/>
  <c r="AH51" i="14"/>
  <c r="AG51" i="14"/>
  <c r="AF51" i="14"/>
  <c r="AE51" i="14"/>
  <c r="AD51" i="14"/>
  <c r="AC51" i="14"/>
  <c r="AB51" i="14"/>
  <c r="AA51" i="14"/>
  <c r="Z51" i="14"/>
  <c r="X51" i="14"/>
  <c r="W51" i="14"/>
  <c r="U51" i="14"/>
  <c r="T51" i="14"/>
  <c r="S51" i="14"/>
  <c r="AJ50" i="14"/>
  <c r="AK50" i="14" s="1"/>
  <c r="AI50" i="14"/>
  <c r="AH50" i="14"/>
  <c r="AG50" i="14"/>
  <c r="AF50" i="14"/>
  <c r="AE50" i="14"/>
  <c r="AD50" i="14"/>
  <c r="AC50" i="14"/>
  <c r="AB50" i="14"/>
  <c r="AA50" i="14"/>
  <c r="Z50" i="14"/>
  <c r="X50" i="14"/>
  <c r="W50" i="14"/>
  <c r="U50" i="14"/>
  <c r="T50" i="14"/>
  <c r="S50" i="14"/>
  <c r="AJ49" i="14"/>
  <c r="AK49" i="14" s="1"/>
  <c r="AI49" i="14"/>
  <c r="AH49" i="14"/>
  <c r="AG49" i="14"/>
  <c r="AF49" i="14"/>
  <c r="AE49" i="14"/>
  <c r="AD49" i="14"/>
  <c r="AC49" i="14"/>
  <c r="AB49" i="14"/>
  <c r="AA49" i="14"/>
  <c r="Z49" i="14"/>
  <c r="X49" i="14"/>
  <c r="W49" i="14"/>
  <c r="U49" i="14"/>
  <c r="T49" i="14"/>
  <c r="S49" i="14"/>
  <c r="AJ48" i="14"/>
  <c r="AK48" i="14" s="1"/>
  <c r="AI48" i="14"/>
  <c r="AH48" i="14"/>
  <c r="AG48" i="14"/>
  <c r="AF48" i="14"/>
  <c r="AE48" i="14"/>
  <c r="AD48" i="14"/>
  <c r="AC48" i="14"/>
  <c r="AB48" i="14"/>
  <c r="AA48" i="14"/>
  <c r="Z48" i="14"/>
  <c r="X48" i="14"/>
  <c r="W48" i="14"/>
  <c r="U48" i="14"/>
  <c r="T48" i="14"/>
  <c r="S48" i="14"/>
  <c r="AJ47" i="14"/>
  <c r="AK47" i="14" s="1"/>
  <c r="AI47" i="14"/>
  <c r="AH47" i="14"/>
  <c r="AG47" i="14"/>
  <c r="AF47" i="14"/>
  <c r="AE47" i="14"/>
  <c r="AD47" i="14"/>
  <c r="AC47" i="14"/>
  <c r="AB47" i="14"/>
  <c r="AA47" i="14"/>
  <c r="X47" i="14"/>
  <c r="W47" i="14"/>
  <c r="U47" i="14"/>
  <c r="T47" i="14"/>
  <c r="S47" i="14"/>
  <c r="AJ46" i="14"/>
  <c r="AK46" i="14" s="1"/>
  <c r="AI46" i="14"/>
  <c r="AH46" i="14"/>
  <c r="AG46" i="14"/>
  <c r="AF46" i="14"/>
  <c r="AE46" i="14"/>
  <c r="AD46" i="14"/>
  <c r="AC46" i="14"/>
  <c r="AB46" i="14"/>
  <c r="Z46" i="14"/>
  <c r="X46" i="14"/>
  <c r="W46" i="14"/>
  <c r="U46" i="14"/>
  <c r="T46" i="14"/>
  <c r="S46" i="14"/>
  <c r="AJ45" i="14"/>
  <c r="AK45" i="14" s="1"/>
  <c r="AI45" i="14"/>
  <c r="AH45" i="14"/>
  <c r="AG45" i="14"/>
  <c r="AF45" i="14"/>
  <c r="AE45" i="14"/>
  <c r="AD45" i="14"/>
  <c r="AC45" i="14"/>
  <c r="AB45" i="14"/>
  <c r="Z45" i="14"/>
  <c r="X45" i="14"/>
  <c r="W45" i="14"/>
  <c r="U45" i="14"/>
  <c r="T45" i="14"/>
  <c r="S45" i="14"/>
  <c r="AJ44" i="14"/>
  <c r="AK44" i="14" s="1"/>
  <c r="AI44" i="14"/>
  <c r="AH44" i="14"/>
  <c r="AG44" i="14"/>
  <c r="AF44" i="14"/>
  <c r="AE44" i="14"/>
  <c r="AD44" i="14"/>
  <c r="AC44" i="14"/>
  <c r="AB44" i="14"/>
  <c r="Z44" i="14"/>
  <c r="X44" i="14"/>
  <c r="W44" i="14"/>
  <c r="U44" i="14"/>
  <c r="T44" i="14"/>
  <c r="S44" i="14"/>
  <c r="AJ43" i="14"/>
  <c r="AK43" i="14" s="1"/>
  <c r="AI43" i="14"/>
  <c r="AH43" i="14"/>
  <c r="AG43" i="14"/>
  <c r="AF43" i="14"/>
  <c r="AE43" i="14"/>
  <c r="AD43" i="14"/>
  <c r="AC43" i="14"/>
  <c r="AA43" i="14"/>
  <c r="Z43" i="14"/>
  <c r="X43" i="14"/>
  <c r="W43" i="14"/>
  <c r="U43" i="14"/>
  <c r="T43" i="14"/>
  <c r="S43" i="14"/>
  <c r="AJ42" i="14"/>
  <c r="AK42" i="14" s="1"/>
  <c r="AI42" i="14"/>
  <c r="AH42" i="14"/>
  <c r="AG42" i="14"/>
  <c r="AF42" i="14"/>
  <c r="AE42" i="14"/>
  <c r="AD42" i="14"/>
  <c r="AC42" i="14"/>
  <c r="AA42" i="14"/>
  <c r="Z42" i="14"/>
  <c r="X42" i="14"/>
  <c r="W42" i="14"/>
  <c r="U42" i="14"/>
  <c r="T42" i="14"/>
  <c r="S42" i="14"/>
  <c r="AJ41" i="14"/>
  <c r="AK41" i="14" s="1"/>
  <c r="AI41" i="14"/>
  <c r="AH41" i="14"/>
  <c r="AG41" i="14"/>
  <c r="AF41" i="14"/>
  <c r="AE41" i="14"/>
  <c r="AD41" i="14"/>
  <c r="AB41" i="14"/>
  <c r="AA41" i="14"/>
  <c r="Z41" i="14"/>
  <c r="X41" i="14"/>
  <c r="W41" i="14"/>
  <c r="U41" i="14"/>
  <c r="T41" i="14"/>
  <c r="S41" i="14"/>
  <c r="AJ40" i="14"/>
  <c r="AK40" i="14" s="1"/>
  <c r="AI40" i="14"/>
  <c r="AH40" i="14"/>
  <c r="AG40" i="14"/>
  <c r="AF40" i="14"/>
  <c r="AE40" i="14"/>
  <c r="AD40" i="14"/>
  <c r="AC40" i="14"/>
  <c r="AA40" i="14"/>
  <c r="Z40" i="14"/>
  <c r="X40" i="14"/>
  <c r="W40" i="14"/>
  <c r="U40" i="14"/>
  <c r="T40" i="14"/>
  <c r="S40" i="14"/>
  <c r="AJ39" i="14"/>
  <c r="AK39" i="14" s="1"/>
  <c r="AI39" i="14"/>
  <c r="AH39" i="14"/>
  <c r="AG39" i="14"/>
  <c r="AF39" i="14"/>
  <c r="AE39" i="14"/>
  <c r="AD39" i="14"/>
  <c r="AC39" i="14"/>
  <c r="AA39" i="14"/>
  <c r="Z39" i="14"/>
  <c r="X39" i="14"/>
  <c r="W39" i="14"/>
  <c r="U39" i="14"/>
  <c r="T39" i="14"/>
  <c r="S39" i="14"/>
  <c r="AJ38" i="14"/>
  <c r="AK38" i="14" s="1"/>
  <c r="AI38" i="14"/>
  <c r="AH38" i="14"/>
  <c r="AG38" i="14"/>
  <c r="AF38" i="14"/>
  <c r="AE38" i="14"/>
  <c r="AD38" i="14"/>
  <c r="AC38" i="14"/>
  <c r="AA38" i="14"/>
  <c r="Z38" i="14"/>
  <c r="X38" i="14"/>
  <c r="W38" i="14"/>
  <c r="U38" i="14"/>
  <c r="T38" i="14"/>
  <c r="S38" i="14"/>
  <c r="AJ37" i="14"/>
  <c r="AK37" i="14" s="1"/>
  <c r="AI37" i="14"/>
  <c r="AH37" i="14"/>
  <c r="AG37" i="14"/>
  <c r="AF37" i="14"/>
  <c r="AE37" i="14"/>
  <c r="AD37" i="14"/>
  <c r="AC37" i="14"/>
  <c r="AB37" i="14"/>
  <c r="Z37" i="14"/>
  <c r="X37" i="14"/>
  <c r="W37" i="14"/>
  <c r="U37" i="14"/>
  <c r="T37" i="14"/>
  <c r="S37" i="14"/>
  <c r="AJ36" i="14"/>
  <c r="AK36" i="14" s="1"/>
  <c r="AI36" i="14"/>
  <c r="AH36" i="14"/>
  <c r="AG36" i="14"/>
  <c r="AF36" i="14"/>
  <c r="AE36" i="14"/>
  <c r="AD36" i="14"/>
  <c r="AC36" i="14"/>
  <c r="AA36" i="14"/>
  <c r="Z36" i="14"/>
  <c r="X36" i="14"/>
  <c r="W36" i="14"/>
  <c r="U36" i="14"/>
  <c r="T36" i="14"/>
  <c r="S36" i="14"/>
  <c r="AJ35" i="14"/>
  <c r="AK35" i="14" s="1"/>
  <c r="AI35" i="14"/>
  <c r="AH35" i="14"/>
  <c r="AG35" i="14"/>
  <c r="AF35" i="14"/>
  <c r="AE35" i="14"/>
  <c r="AD35" i="14"/>
  <c r="AC35" i="14"/>
  <c r="AB35" i="14"/>
  <c r="Z35" i="14"/>
  <c r="X35" i="14"/>
  <c r="W35" i="14"/>
  <c r="U35" i="14"/>
  <c r="T35" i="14"/>
  <c r="S35" i="14"/>
  <c r="AJ34" i="14"/>
  <c r="AK34" i="14" s="1"/>
  <c r="AI34" i="14"/>
  <c r="AH34" i="14"/>
  <c r="AG34" i="14"/>
  <c r="AF34" i="14"/>
  <c r="AE34" i="14"/>
  <c r="AD34" i="14"/>
  <c r="AC34" i="14"/>
  <c r="AA34" i="14"/>
  <c r="Z34" i="14"/>
  <c r="X34" i="14"/>
  <c r="W34" i="14"/>
  <c r="U34" i="14"/>
  <c r="T34" i="14"/>
  <c r="S34" i="14"/>
  <c r="AJ33" i="14"/>
  <c r="AI33" i="14"/>
  <c r="AH33" i="14"/>
  <c r="AF33" i="14"/>
  <c r="AE33" i="14"/>
  <c r="AD33" i="14"/>
  <c r="X33" i="14"/>
  <c r="W33" i="14"/>
  <c r="U33" i="14"/>
  <c r="T33" i="14"/>
  <c r="S33" i="14"/>
  <c r="AJ32" i="14"/>
  <c r="AI32" i="14"/>
  <c r="AH32" i="14"/>
  <c r="AE32" i="14"/>
  <c r="AD32" i="14"/>
  <c r="AC32" i="14"/>
  <c r="X32" i="14"/>
  <c r="W32" i="14"/>
  <c r="U32" i="14"/>
  <c r="T32" i="14"/>
  <c r="S32" i="14"/>
  <c r="AJ31" i="14"/>
  <c r="AI31" i="14"/>
  <c r="AH31" i="14"/>
  <c r="AG31" i="14"/>
  <c r="AE31" i="14"/>
  <c r="AD31" i="14"/>
  <c r="AC31" i="14"/>
  <c r="Z31" i="14"/>
  <c r="X31" i="14"/>
  <c r="W31" i="14"/>
  <c r="U31" i="14"/>
  <c r="T31" i="14"/>
  <c r="S31" i="14"/>
  <c r="AJ30" i="14"/>
  <c r="AI30" i="14"/>
  <c r="AH30" i="14"/>
  <c r="AE30" i="14"/>
  <c r="AD30" i="14"/>
  <c r="AC30" i="14"/>
  <c r="Z30" i="14"/>
  <c r="X30" i="14"/>
  <c r="W30" i="14"/>
  <c r="U30" i="14"/>
  <c r="T30" i="14"/>
  <c r="S30" i="14"/>
  <c r="AJ29" i="14"/>
  <c r="AI29" i="14"/>
  <c r="AH29" i="14"/>
  <c r="AE29" i="14"/>
  <c r="AD29" i="14"/>
  <c r="AC29" i="14"/>
  <c r="AB29" i="14"/>
  <c r="X29" i="14"/>
  <c r="W29" i="14"/>
  <c r="U29" i="14"/>
  <c r="T29" i="14"/>
  <c r="S29" i="14"/>
  <c r="AJ28" i="14"/>
  <c r="AI28" i="14"/>
  <c r="AH28" i="14"/>
  <c r="AE28" i="14"/>
  <c r="AD28" i="14"/>
  <c r="Z28" i="14"/>
  <c r="X28" i="14"/>
  <c r="W28" i="14"/>
  <c r="U28" i="14"/>
  <c r="T28" i="14"/>
  <c r="S28" i="14"/>
  <c r="AJ27" i="14"/>
  <c r="AI27" i="14"/>
  <c r="AH27" i="14"/>
  <c r="AF27" i="14"/>
  <c r="AE27" i="14"/>
  <c r="AD27" i="14"/>
  <c r="AC27" i="14"/>
  <c r="Z27" i="14"/>
  <c r="X27" i="14"/>
  <c r="W27" i="14"/>
  <c r="U27" i="14"/>
  <c r="T27" i="14"/>
  <c r="S27" i="14"/>
  <c r="AJ26" i="14"/>
  <c r="AI26" i="14"/>
  <c r="AH26" i="14"/>
  <c r="AF26" i="14"/>
  <c r="AE26" i="14"/>
  <c r="AD26" i="14"/>
  <c r="AC26" i="14"/>
  <c r="AA26" i="14"/>
  <c r="Z26" i="14"/>
  <c r="X26" i="14"/>
  <c r="W26" i="14"/>
  <c r="U26" i="14"/>
  <c r="T26" i="14"/>
  <c r="S26" i="14"/>
  <c r="AJ25" i="14"/>
  <c r="AI25" i="14"/>
  <c r="AH25" i="14"/>
  <c r="AF25" i="14"/>
  <c r="AE25" i="14"/>
  <c r="AD25" i="14"/>
  <c r="X25" i="14"/>
  <c r="W25" i="14"/>
  <c r="U25" i="14"/>
  <c r="T25" i="14"/>
  <c r="S25" i="14"/>
  <c r="AJ24" i="14"/>
  <c r="AI24" i="14"/>
  <c r="AH24" i="14"/>
  <c r="AF24" i="14"/>
  <c r="AE24" i="14"/>
  <c r="X24" i="14"/>
  <c r="W24" i="14"/>
  <c r="U24" i="14"/>
  <c r="T24" i="14"/>
  <c r="S24" i="14"/>
  <c r="AJ23" i="14"/>
  <c r="AI23" i="14"/>
  <c r="AH23" i="14"/>
  <c r="AF23" i="14"/>
  <c r="AE23" i="14"/>
  <c r="AD23" i="14"/>
  <c r="X23" i="14"/>
  <c r="W23" i="14"/>
  <c r="U23" i="14"/>
  <c r="T23" i="14"/>
  <c r="S23" i="14"/>
  <c r="AJ22" i="14"/>
  <c r="AI22" i="14"/>
  <c r="AH22" i="14"/>
  <c r="AF22" i="14"/>
  <c r="AE22" i="14"/>
  <c r="AD22" i="14"/>
  <c r="AC22" i="14"/>
  <c r="X22" i="14"/>
  <c r="W22" i="14"/>
  <c r="U22" i="14"/>
  <c r="T22" i="14"/>
  <c r="S22" i="14"/>
  <c r="AJ21" i="14"/>
  <c r="AI21" i="14"/>
  <c r="AH21" i="14"/>
  <c r="AF21" i="14"/>
  <c r="AE21" i="14"/>
  <c r="AD21" i="14"/>
  <c r="X21" i="14"/>
  <c r="W21" i="14"/>
  <c r="U21" i="14"/>
  <c r="T21" i="14"/>
  <c r="S21" i="14"/>
  <c r="AJ20" i="14"/>
  <c r="AI20" i="14"/>
  <c r="AH20" i="14"/>
  <c r="AF20" i="14"/>
  <c r="AE20" i="14"/>
  <c r="AD20" i="14"/>
  <c r="AC20" i="14"/>
  <c r="X20" i="14"/>
  <c r="W20" i="14"/>
  <c r="U20" i="14"/>
  <c r="T20" i="14"/>
  <c r="S20" i="14"/>
  <c r="AJ19" i="14"/>
  <c r="AI19" i="14"/>
  <c r="AH19" i="14"/>
  <c r="AF19" i="14"/>
  <c r="AE19" i="14"/>
  <c r="AD19" i="14"/>
  <c r="Z19" i="14"/>
  <c r="X19" i="14"/>
  <c r="W19" i="14"/>
  <c r="U19" i="14"/>
  <c r="T19" i="14"/>
  <c r="S19" i="14"/>
  <c r="AJ18" i="14"/>
  <c r="AI18" i="14"/>
  <c r="AH18" i="14"/>
  <c r="AG18" i="14"/>
  <c r="AE18" i="14"/>
  <c r="AD18" i="14"/>
  <c r="AC18" i="14"/>
  <c r="X18" i="14"/>
  <c r="W18" i="14"/>
  <c r="U18" i="14"/>
  <c r="T18" i="14"/>
  <c r="S18" i="14"/>
  <c r="E8" i="14"/>
  <c r="H69" i="13"/>
  <c r="G69" i="13"/>
  <c r="F69" i="13"/>
  <c r="E69" i="13"/>
  <c r="D69" i="13"/>
  <c r="H68" i="13"/>
  <c r="G68" i="13"/>
  <c r="F68" i="13"/>
  <c r="E68" i="13"/>
  <c r="D68" i="13"/>
  <c r="H67" i="13"/>
  <c r="G67" i="13"/>
  <c r="F67" i="13"/>
  <c r="E67" i="13"/>
  <c r="D67" i="13"/>
  <c r="H66" i="13"/>
  <c r="G66" i="13"/>
  <c r="F66" i="13"/>
  <c r="E66" i="13"/>
  <c r="D66" i="13"/>
  <c r="D58" i="13"/>
  <c r="E57" i="13"/>
  <c r="D57" i="13"/>
  <c r="X56" i="13"/>
  <c r="W56" i="13"/>
  <c r="V56" i="13"/>
  <c r="U56" i="13"/>
  <c r="T56" i="13"/>
  <c r="S56" i="13"/>
  <c r="F55" i="13"/>
  <c r="E55" i="13"/>
  <c r="B54" i="13"/>
  <c r="D16" i="68" s="1"/>
  <c r="AJ53" i="13"/>
  <c r="AK53" i="13" s="1"/>
  <c r="AI53" i="13"/>
  <c r="AH53" i="13"/>
  <c r="AG53" i="13"/>
  <c r="AF53" i="13"/>
  <c r="AE53" i="13"/>
  <c r="AD53" i="13"/>
  <c r="AC53" i="13"/>
  <c r="AB53" i="13"/>
  <c r="AA53" i="13"/>
  <c r="Z53" i="13"/>
  <c r="X53" i="13"/>
  <c r="W53" i="13"/>
  <c r="U53" i="13"/>
  <c r="T53" i="13"/>
  <c r="S53" i="13"/>
  <c r="AJ52" i="13"/>
  <c r="AK52" i="13" s="1"/>
  <c r="AI52" i="13"/>
  <c r="AH52" i="13"/>
  <c r="AG52" i="13"/>
  <c r="AF52" i="13"/>
  <c r="AE52" i="13"/>
  <c r="AD52" i="13"/>
  <c r="AC52" i="13"/>
  <c r="AB52" i="13"/>
  <c r="AA52" i="13"/>
  <c r="Z52" i="13"/>
  <c r="X52" i="13"/>
  <c r="W52" i="13"/>
  <c r="U52" i="13"/>
  <c r="T52" i="13"/>
  <c r="S52" i="13"/>
  <c r="AJ51" i="13"/>
  <c r="AK51" i="13" s="1"/>
  <c r="AI51" i="13"/>
  <c r="AH51" i="13"/>
  <c r="AG51" i="13"/>
  <c r="AF51" i="13"/>
  <c r="AE51" i="13"/>
  <c r="AD51" i="13"/>
  <c r="AC51" i="13"/>
  <c r="AB51" i="13"/>
  <c r="AA51" i="13"/>
  <c r="Z51" i="13"/>
  <c r="X51" i="13"/>
  <c r="W51" i="13"/>
  <c r="U51" i="13"/>
  <c r="T51" i="13"/>
  <c r="S51" i="13"/>
  <c r="AJ50" i="13"/>
  <c r="AK50" i="13" s="1"/>
  <c r="AI50" i="13"/>
  <c r="AH50" i="13"/>
  <c r="AG50" i="13"/>
  <c r="AF50" i="13"/>
  <c r="AE50" i="13"/>
  <c r="AD50" i="13"/>
  <c r="AC50" i="13"/>
  <c r="AB50" i="13"/>
  <c r="AA50" i="13"/>
  <c r="Z50" i="13"/>
  <c r="X50" i="13"/>
  <c r="W50" i="13"/>
  <c r="U50" i="13"/>
  <c r="T50" i="13"/>
  <c r="S50" i="13"/>
  <c r="AJ49" i="13"/>
  <c r="AK49" i="13" s="1"/>
  <c r="AI49" i="13"/>
  <c r="AH49" i="13"/>
  <c r="AG49" i="13"/>
  <c r="AF49" i="13"/>
  <c r="AE49" i="13"/>
  <c r="AD49" i="13"/>
  <c r="AC49" i="13"/>
  <c r="AB49" i="13"/>
  <c r="AA49" i="13"/>
  <c r="Z49" i="13"/>
  <c r="X49" i="13"/>
  <c r="W49" i="13"/>
  <c r="U49" i="13"/>
  <c r="T49" i="13"/>
  <c r="S49" i="13"/>
  <c r="AJ48" i="13"/>
  <c r="AK48" i="13" s="1"/>
  <c r="AI48" i="13"/>
  <c r="AH48" i="13"/>
  <c r="AG48" i="13"/>
  <c r="AF48" i="13"/>
  <c r="AE48" i="13"/>
  <c r="AD48" i="13"/>
  <c r="AC48" i="13"/>
  <c r="AB48" i="13"/>
  <c r="AA48" i="13"/>
  <c r="Z48" i="13"/>
  <c r="X48" i="13"/>
  <c r="W48" i="13"/>
  <c r="U48" i="13"/>
  <c r="T48" i="13"/>
  <c r="S48" i="13"/>
  <c r="AJ47" i="13"/>
  <c r="AK47" i="13" s="1"/>
  <c r="AI47" i="13"/>
  <c r="AH47" i="13"/>
  <c r="AG47" i="13"/>
  <c r="AF47" i="13"/>
  <c r="AE47" i="13"/>
  <c r="AD47" i="13"/>
  <c r="AC47" i="13"/>
  <c r="AB47" i="13"/>
  <c r="AA47" i="13"/>
  <c r="Z47" i="13"/>
  <c r="X47" i="13"/>
  <c r="W47" i="13"/>
  <c r="U47" i="13"/>
  <c r="T47" i="13"/>
  <c r="S47" i="13"/>
  <c r="AJ46" i="13"/>
  <c r="AK46" i="13" s="1"/>
  <c r="AI46" i="13"/>
  <c r="AH46" i="13"/>
  <c r="AG46" i="13"/>
  <c r="AF46" i="13"/>
  <c r="AE46" i="13"/>
  <c r="AD46" i="13"/>
  <c r="AC46" i="13"/>
  <c r="AB46" i="13"/>
  <c r="AA46" i="13"/>
  <c r="Z46" i="13"/>
  <c r="X46" i="13"/>
  <c r="W46" i="13"/>
  <c r="U46" i="13"/>
  <c r="T46" i="13"/>
  <c r="S46" i="13"/>
  <c r="AJ45" i="13"/>
  <c r="AI45" i="13"/>
  <c r="AH45" i="13"/>
  <c r="AG45" i="13"/>
  <c r="AF45" i="13"/>
  <c r="AE45" i="13"/>
  <c r="AD45" i="13"/>
  <c r="AC45" i="13"/>
  <c r="AB45" i="13"/>
  <c r="X45" i="13"/>
  <c r="W45" i="13"/>
  <c r="U45" i="13"/>
  <c r="T45" i="13"/>
  <c r="S45" i="13"/>
  <c r="AJ44" i="13"/>
  <c r="AI44" i="13"/>
  <c r="AH44" i="13"/>
  <c r="AG44" i="13"/>
  <c r="AF44" i="13"/>
  <c r="AE44" i="13"/>
  <c r="AD44" i="13"/>
  <c r="AC44" i="13"/>
  <c r="AB44" i="13"/>
  <c r="Z44" i="13"/>
  <c r="X44" i="13"/>
  <c r="W44" i="13"/>
  <c r="U44" i="13"/>
  <c r="T44" i="13"/>
  <c r="S44" i="13"/>
  <c r="AJ43" i="13"/>
  <c r="AI43" i="13"/>
  <c r="AH43" i="13"/>
  <c r="AG43" i="13"/>
  <c r="AF43" i="13"/>
  <c r="AE43" i="13"/>
  <c r="AD43" i="13"/>
  <c r="AC43" i="13"/>
  <c r="AA43" i="13"/>
  <c r="X43" i="13"/>
  <c r="W43" i="13"/>
  <c r="U43" i="13"/>
  <c r="T43" i="13"/>
  <c r="S43" i="13"/>
  <c r="AJ42" i="13"/>
  <c r="AI42" i="13"/>
  <c r="AH42" i="13"/>
  <c r="AG42" i="13"/>
  <c r="AF42" i="13"/>
  <c r="AE42" i="13"/>
  <c r="AD42" i="13"/>
  <c r="AC42" i="13"/>
  <c r="AB42" i="13"/>
  <c r="X42" i="13"/>
  <c r="W42" i="13"/>
  <c r="U42" i="13"/>
  <c r="T42" i="13"/>
  <c r="S42" i="13"/>
  <c r="AJ41" i="13"/>
  <c r="AI41" i="13"/>
  <c r="AH41" i="13"/>
  <c r="AG41" i="13"/>
  <c r="AF41" i="13"/>
  <c r="AE41" i="13"/>
  <c r="AD41" i="13"/>
  <c r="AC41" i="13"/>
  <c r="AB41" i="13"/>
  <c r="Z41" i="13"/>
  <c r="X41" i="13"/>
  <c r="W41" i="13"/>
  <c r="U41" i="13"/>
  <c r="T41" i="13"/>
  <c r="S41" i="13"/>
  <c r="AJ40" i="13"/>
  <c r="AI40" i="13"/>
  <c r="AH40" i="13"/>
  <c r="AG40" i="13"/>
  <c r="AF40" i="13"/>
  <c r="AE40" i="13"/>
  <c r="AD40" i="13"/>
  <c r="AC40" i="13"/>
  <c r="Z40" i="13"/>
  <c r="X40" i="13"/>
  <c r="W40" i="13"/>
  <c r="U40" i="13"/>
  <c r="T40" i="13"/>
  <c r="S40" i="13"/>
  <c r="AJ39" i="13"/>
  <c r="AI39" i="13"/>
  <c r="AH39" i="13"/>
  <c r="AG39" i="13"/>
  <c r="AF39" i="13"/>
  <c r="AE39" i="13"/>
  <c r="AD39" i="13"/>
  <c r="AC39" i="13"/>
  <c r="AB39" i="13"/>
  <c r="AA39" i="13"/>
  <c r="X39" i="13"/>
  <c r="W39" i="13"/>
  <c r="U39" i="13"/>
  <c r="T39" i="13"/>
  <c r="S39" i="13"/>
  <c r="AJ38" i="13"/>
  <c r="AK38" i="13" s="1"/>
  <c r="AI38" i="13"/>
  <c r="AH38" i="13"/>
  <c r="AG38" i="13"/>
  <c r="AF38" i="13"/>
  <c r="AE38" i="13"/>
  <c r="AD38" i="13"/>
  <c r="AC38" i="13"/>
  <c r="AB38" i="13"/>
  <c r="AA38" i="13"/>
  <c r="Z38" i="13"/>
  <c r="X38" i="13"/>
  <c r="W38" i="13"/>
  <c r="U38" i="13"/>
  <c r="T38" i="13"/>
  <c r="S38" i="13"/>
  <c r="AJ37" i="13"/>
  <c r="AI37" i="13"/>
  <c r="AH37" i="13"/>
  <c r="AG37" i="13"/>
  <c r="AF37" i="13"/>
  <c r="AE37" i="13"/>
  <c r="AD37" i="13"/>
  <c r="AC37" i="13"/>
  <c r="AB37" i="13"/>
  <c r="Z37" i="13"/>
  <c r="X37" i="13"/>
  <c r="W37" i="13"/>
  <c r="U37" i="13"/>
  <c r="T37" i="13"/>
  <c r="S37" i="13"/>
  <c r="AJ36" i="13"/>
  <c r="AI36" i="13"/>
  <c r="AH36" i="13"/>
  <c r="AG36" i="13"/>
  <c r="AF36" i="13"/>
  <c r="AE36" i="13"/>
  <c r="AD36" i="13"/>
  <c r="AB36" i="13"/>
  <c r="AA36" i="13"/>
  <c r="X36" i="13"/>
  <c r="W36" i="13"/>
  <c r="U36" i="13"/>
  <c r="T36" i="13"/>
  <c r="S36" i="13"/>
  <c r="AJ35" i="13"/>
  <c r="AI35" i="13"/>
  <c r="AH35" i="13"/>
  <c r="AG35" i="13"/>
  <c r="AF35" i="13"/>
  <c r="AE35" i="13"/>
  <c r="AD35" i="13"/>
  <c r="AC35" i="13"/>
  <c r="Z35" i="13"/>
  <c r="X35" i="13"/>
  <c r="W35" i="13"/>
  <c r="U35" i="13"/>
  <c r="T35" i="13"/>
  <c r="S35" i="13"/>
  <c r="AJ34" i="13"/>
  <c r="AI34" i="13"/>
  <c r="AH34" i="13"/>
  <c r="AG34" i="13"/>
  <c r="AF34" i="13"/>
  <c r="AE34" i="13"/>
  <c r="AD34" i="13"/>
  <c r="AC34" i="13"/>
  <c r="AA34" i="13"/>
  <c r="X34" i="13"/>
  <c r="W34" i="13"/>
  <c r="U34" i="13"/>
  <c r="T34" i="13"/>
  <c r="S34" i="13"/>
  <c r="AJ33" i="13"/>
  <c r="AI33" i="13"/>
  <c r="AH33" i="13"/>
  <c r="AG33" i="13"/>
  <c r="AF33" i="13"/>
  <c r="AE33" i="13"/>
  <c r="AD33" i="13"/>
  <c r="AC33" i="13"/>
  <c r="Z33" i="13"/>
  <c r="X33" i="13"/>
  <c r="W33" i="13"/>
  <c r="U33" i="13"/>
  <c r="T33" i="13"/>
  <c r="S33" i="13"/>
  <c r="AJ32" i="13"/>
  <c r="AI32" i="13"/>
  <c r="AH32" i="13"/>
  <c r="AG32" i="13"/>
  <c r="AF32" i="13"/>
  <c r="AE32" i="13"/>
  <c r="AD32" i="13"/>
  <c r="AC32" i="13"/>
  <c r="AB32" i="13"/>
  <c r="Z32" i="13"/>
  <c r="X32" i="13"/>
  <c r="W32" i="13"/>
  <c r="U32" i="13"/>
  <c r="T32" i="13"/>
  <c r="S32" i="13"/>
  <c r="AJ31" i="13"/>
  <c r="AI31" i="13"/>
  <c r="AH31" i="13"/>
  <c r="AG31" i="13"/>
  <c r="AF31" i="13"/>
  <c r="AE31" i="13"/>
  <c r="AD31" i="13"/>
  <c r="AC31" i="13"/>
  <c r="AB31" i="13"/>
  <c r="AA31" i="13"/>
  <c r="X31" i="13"/>
  <c r="W31" i="13"/>
  <c r="U31" i="13"/>
  <c r="T31" i="13"/>
  <c r="S31" i="13"/>
  <c r="AJ30" i="13"/>
  <c r="AI30" i="13"/>
  <c r="AH30" i="13"/>
  <c r="AG30" i="13"/>
  <c r="AF30" i="13"/>
  <c r="AE30" i="13"/>
  <c r="AD30" i="13"/>
  <c r="AC30" i="13"/>
  <c r="AA30" i="13"/>
  <c r="Z30" i="13"/>
  <c r="X30" i="13"/>
  <c r="W30" i="13"/>
  <c r="U30" i="13"/>
  <c r="T30" i="13"/>
  <c r="S30" i="13"/>
  <c r="AJ29" i="13"/>
  <c r="AI29" i="13"/>
  <c r="AH29" i="13"/>
  <c r="AG29" i="13"/>
  <c r="AF29" i="13"/>
  <c r="AE29" i="13"/>
  <c r="AD29" i="13"/>
  <c r="X29" i="13"/>
  <c r="W29" i="13"/>
  <c r="U29" i="13"/>
  <c r="T29" i="13"/>
  <c r="S29" i="13"/>
  <c r="AJ28" i="13"/>
  <c r="AI28" i="13"/>
  <c r="AH28" i="13"/>
  <c r="AG28" i="13"/>
  <c r="AF28" i="13"/>
  <c r="AE28" i="13"/>
  <c r="AD28" i="13"/>
  <c r="Z28" i="13"/>
  <c r="X28" i="13"/>
  <c r="W28" i="13"/>
  <c r="U28" i="13"/>
  <c r="T28" i="13"/>
  <c r="S28" i="13"/>
  <c r="AJ27" i="13"/>
  <c r="AI27" i="13"/>
  <c r="AH27" i="13"/>
  <c r="AG27" i="13"/>
  <c r="AF27" i="13"/>
  <c r="AE27" i="13"/>
  <c r="AD27" i="13"/>
  <c r="X27" i="13"/>
  <c r="W27" i="13"/>
  <c r="U27" i="13"/>
  <c r="T27" i="13"/>
  <c r="S27" i="13"/>
  <c r="AJ26" i="13"/>
  <c r="AI26" i="13"/>
  <c r="AH26" i="13"/>
  <c r="AG26" i="13"/>
  <c r="AF26" i="13"/>
  <c r="AE26" i="13"/>
  <c r="AD26" i="13"/>
  <c r="Z26" i="13"/>
  <c r="X26" i="13"/>
  <c r="W26" i="13"/>
  <c r="U26" i="13"/>
  <c r="T26" i="13"/>
  <c r="S26" i="13"/>
  <c r="AJ25" i="13"/>
  <c r="AI25" i="13"/>
  <c r="AH25" i="13"/>
  <c r="AG25" i="13"/>
  <c r="AF25" i="13"/>
  <c r="AE25" i="13"/>
  <c r="AD25" i="13"/>
  <c r="X25" i="13"/>
  <c r="W25" i="13"/>
  <c r="U25" i="13"/>
  <c r="T25" i="13"/>
  <c r="S25" i="13"/>
  <c r="AJ24" i="13"/>
  <c r="AI24" i="13"/>
  <c r="AH24" i="13"/>
  <c r="AG24" i="13"/>
  <c r="AF24" i="13"/>
  <c r="AE24" i="13"/>
  <c r="X24" i="13"/>
  <c r="W24" i="13"/>
  <c r="U24" i="13"/>
  <c r="T24" i="13"/>
  <c r="S24" i="13"/>
  <c r="AJ23" i="13"/>
  <c r="AI23" i="13"/>
  <c r="AH23" i="13"/>
  <c r="AG23" i="13"/>
  <c r="AF23" i="13"/>
  <c r="AE23" i="13"/>
  <c r="AD23" i="13"/>
  <c r="X23" i="13"/>
  <c r="W23" i="13"/>
  <c r="U23" i="13"/>
  <c r="T23" i="13"/>
  <c r="S23" i="13"/>
  <c r="AJ22" i="13"/>
  <c r="AI22" i="13"/>
  <c r="AH22" i="13"/>
  <c r="AG22" i="13"/>
  <c r="AF22" i="13"/>
  <c r="AE22" i="13"/>
  <c r="AD22" i="13"/>
  <c r="X22" i="13"/>
  <c r="W22" i="13"/>
  <c r="U22" i="13"/>
  <c r="T22" i="13"/>
  <c r="S22" i="13"/>
  <c r="AJ21" i="13"/>
  <c r="AI21" i="13"/>
  <c r="AH21" i="13"/>
  <c r="AG21" i="13"/>
  <c r="AF21" i="13"/>
  <c r="AE21" i="13"/>
  <c r="AD21" i="13"/>
  <c r="X21" i="13"/>
  <c r="W21" i="13"/>
  <c r="U21" i="13"/>
  <c r="T21" i="13"/>
  <c r="S21" i="13"/>
  <c r="AJ20" i="13"/>
  <c r="AI20" i="13"/>
  <c r="AH20" i="13"/>
  <c r="AG20" i="13"/>
  <c r="AF20" i="13"/>
  <c r="AE20" i="13"/>
  <c r="AD20" i="13"/>
  <c r="AC20" i="13"/>
  <c r="X20" i="13"/>
  <c r="W20" i="13"/>
  <c r="U20" i="13"/>
  <c r="T20" i="13"/>
  <c r="S20" i="13"/>
  <c r="AJ19" i="13"/>
  <c r="AI19" i="13"/>
  <c r="AH19" i="13"/>
  <c r="AG19" i="13"/>
  <c r="AF19" i="13"/>
  <c r="AE19" i="13"/>
  <c r="AD19" i="13"/>
  <c r="X19" i="13"/>
  <c r="W19" i="13"/>
  <c r="U19" i="13"/>
  <c r="T19" i="13"/>
  <c r="S19" i="13"/>
  <c r="AJ18" i="13"/>
  <c r="AI18" i="13"/>
  <c r="AH18" i="13"/>
  <c r="AG18" i="13"/>
  <c r="AF18" i="13"/>
  <c r="AE18" i="13"/>
  <c r="AD18" i="13"/>
  <c r="AC18" i="13"/>
  <c r="X18" i="13"/>
  <c r="W18" i="13"/>
  <c r="U18" i="13"/>
  <c r="T18" i="13"/>
  <c r="S18" i="13"/>
  <c r="E8" i="13"/>
  <c r="L3" i="13"/>
  <c r="J3" i="13"/>
  <c r="S2" i="13"/>
  <c r="M2" i="13"/>
  <c r="L2" i="13"/>
  <c r="K2" i="13"/>
  <c r="J2" i="13"/>
  <c r="AA48" i="15" l="1"/>
  <c r="AK48" i="15"/>
  <c r="AA44" i="15"/>
  <c r="AK44" i="15"/>
  <c r="AA42" i="15"/>
  <c r="AK42" i="15"/>
  <c r="AA51" i="15"/>
  <c r="AK51" i="15"/>
  <c r="AA52" i="15"/>
  <c r="AK52" i="15"/>
  <c r="AA50" i="15"/>
  <c r="AK50" i="15"/>
  <c r="AA43" i="15"/>
  <c r="AK43" i="15"/>
  <c r="AA40" i="15"/>
  <c r="AK40" i="15"/>
  <c r="AA49" i="15"/>
  <c r="AK49" i="15"/>
  <c r="AS55" i="16"/>
  <c r="W26" i="68" s="1"/>
  <c r="W28" i="68" s="1"/>
  <c r="W29" i="68" s="1"/>
  <c r="AU55" i="16"/>
  <c r="AA26" i="68" s="1"/>
  <c r="AA28" i="68" s="1"/>
  <c r="AA29" i="68" s="1"/>
  <c r="AS56" i="16"/>
  <c r="X26" i="68" s="1"/>
  <c r="X28" i="68" s="1"/>
  <c r="X29" i="68" s="1"/>
  <c r="AU56" i="16"/>
  <c r="AB26" i="68" s="1"/>
  <c r="AB28" i="68" s="1"/>
  <c r="AB29" i="68" s="1"/>
  <c r="AT55" i="16"/>
  <c r="Y26" i="68" s="1"/>
  <c r="Y28" i="68" s="1"/>
  <c r="Y29" i="68" s="1"/>
  <c r="AT56" i="16"/>
  <c r="Z26" i="68" s="1"/>
  <c r="Z28" i="68" s="1"/>
  <c r="Z29" i="68" s="1"/>
  <c r="AS56" i="17"/>
  <c r="X24" i="19" s="1"/>
  <c r="AS55" i="17"/>
  <c r="W24" i="19" s="1"/>
  <c r="AU56" i="17"/>
  <c r="AB24" i="19" s="1"/>
  <c r="AT56" i="17"/>
  <c r="Z24" i="19" s="1"/>
  <c r="AU55" i="17"/>
  <c r="AA24" i="19" s="1"/>
  <c r="AT55" i="17"/>
  <c r="Y24" i="19" s="1"/>
  <c r="AU56" i="15"/>
  <c r="AB22" i="19" s="1"/>
  <c r="AT55" i="15"/>
  <c r="AT56" i="15"/>
  <c r="Z22" i="19" s="1"/>
  <c r="AS56" i="15"/>
  <c r="X22" i="19" s="1"/>
  <c r="AU55" i="15"/>
  <c r="AA22" i="19" s="1"/>
  <c r="AS55" i="15"/>
  <c r="AQ56" i="15"/>
  <c r="AQ54" i="15" s="1"/>
  <c r="D22" i="68"/>
  <c r="AK31" i="15"/>
  <c r="AK30" i="15"/>
  <c r="AQ56" i="13"/>
  <c r="AO54" i="13"/>
  <c r="D20" i="19"/>
  <c r="AQ56" i="14"/>
  <c r="AQ54" i="14" s="1"/>
  <c r="AQ56" i="17"/>
  <c r="AQ54" i="17" s="1"/>
  <c r="G72" i="17"/>
  <c r="G70" i="17"/>
  <c r="G74" i="17" s="1"/>
  <c r="D24" i="19"/>
  <c r="AP54" i="17"/>
  <c r="AO54" i="17"/>
  <c r="Y29" i="17"/>
  <c r="Y30" i="17"/>
  <c r="AK30" i="17" s="1"/>
  <c r="Y36" i="17"/>
  <c r="AB36" i="17" s="1"/>
  <c r="Y41" i="17"/>
  <c r="Z41" i="17" s="1"/>
  <c r="Y22" i="17"/>
  <c r="Y27" i="17"/>
  <c r="Y48" i="17"/>
  <c r="Y53" i="17"/>
  <c r="Y25" i="17"/>
  <c r="AK25" i="17" s="1"/>
  <c r="AG25" i="17" s="1"/>
  <c r="Y44" i="17"/>
  <c r="Y37" i="17"/>
  <c r="Y42" i="17"/>
  <c r="AC42" i="17" s="1"/>
  <c r="Y51" i="17"/>
  <c r="Y35" i="17"/>
  <c r="Y50" i="13"/>
  <c r="Y40" i="13"/>
  <c r="AK40" i="13" s="1"/>
  <c r="Y24" i="13"/>
  <c r="AK24" i="13" s="1"/>
  <c r="Y44" i="13"/>
  <c r="AK44" i="13" s="1"/>
  <c r="AA44" i="13" s="1"/>
  <c r="Y45" i="13"/>
  <c r="AK45" i="13" s="1"/>
  <c r="Y29" i="13"/>
  <c r="AK29" i="13" s="1"/>
  <c r="Y27" i="13"/>
  <c r="AK27" i="13" s="1"/>
  <c r="Y30" i="13"/>
  <c r="AK30" i="13" s="1"/>
  <c r="AB30" i="13" s="1"/>
  <c r="Y41" i="13"/>
  <c r="AK41" i="13" s="1"/>
  <c r="AA41" i="13" s="1"/>
  <c r="Y25" i="13"/>
  <c r="AK25" i="13" s="1"/>
  <c r="Y42" i="13"/>
  <c r="AK42" i="13" s="1"/>
  <c r="Y23" i="13"/>
  <c r="AK23" i="13" s="1"/>
  <c r="Y48" i="13"/>
  <c r="Y53" i="13"/>
  <c r="Y37" i="13"/>
  <c r="AK37" i="13" s="1"/>
  <c r="AA37" i="13" s="1"/>
  <c r="Y36" i="13"/>
  <c r="AK36" i="13" s="1"/>
  <c r="Y51" i="13"/>
  <c r="Y44" i="14"/>
  <c r="AA44" i="14" s="1"/>
  <c r="Y41" i="14"/>
  <c r="AC41" i="14" s="1"/>
  <c r="Y24" i="14"/>
  <c r="AK24" i="14" s="1"/>
  <c r="AC24" i="14" s="1"/>
  <c r="Y49" i="14"/>
  <c r="Y30" i="14"/>
  <c r="Y42" i="14"/>
  <c r="AB42" i="14" s="1"/>
  <c r="Y51" i="14"/>
  <c r="Y25" i="14"/>
  <c r="Y47" i="14"/>
  <c r="Z47" i="14" s="1"/>
  <c r="Y36" i="14"/>
  <c r="AB36" i="14" s="1"/>
  <c r="Y31" i="14"/>
  <c r="Y38" i="14"/>
  <c r="AB38" i="14" s="1"/>
  <c r="Y53" i="14"/>
  <c r="Y24" i="17"/>
  <c r="G70" i="15"/>
  <c r="G74" i="15" s="1"/>
  <c r="D22" i="19"/>
  <c r="AO54" i="15"/>
  <c r="K63" i="15" s="1"/>
  <c r="D16" i="19"/>
  <c r="AP54" i="13"/>
  <c r="AO55" i="16"/>
  <c r="O26" i="68" s="1"/>
  <c r="O29" i="68" s="1"/>
  <c r="Y45" i="17"/>
  <c r="Y50" i="17"/>
  <c r="Y26" i="17"/>
  <c r="AK26" i="17" s="1"/>
  <c r="AB26" i="17" s="1"/>
  <c r="Y28" i="17"/>
  <c r="Y43" i="17"/>
  <c r="AC43" i="17" s="1"/>
  <c r="Y49" i="17"/>
  <c r="Y33" i="17"/>
  <c r="Y47" i="17"/>
  <c r="AA47" i="17" s="1"/>
  <c r="S54" i="17"/>
  <c r="S55" i="17" s="1"/>
  <c r="D63" i="17" s="1"/>
  <c r="Y32" i="17"/>
  <c r="Y34" i="17"/>
  <c r="Y23" i="17"/>
  <c r="Y31" i="17"/>
  <c r="AK31" i="17" s="1"/>
  <c r="Y52" i="17"/>
  <c r="O24" i="19"/>
  <c r="Y39" i="17"/>
  <c r="Y46" i="17"/>
  <c r="AB46" i="17" s="1"/>
  <c r="Y21" i="17"/>
  <c r="AK21" i="17" s="1"/>
  <c r="Y38" i="17"/>
  <c r="AB38" i="17" s="1"/>
  <c r="Y40" i="17"/>
  <c r="AB40" i="17" s="1"/>
  <c r="Y35" i="15"/>
  <c r="Y40" i="15"/>
  <c r="Y26" i="15"/>
  <c r="Z26" i="15" s="1"/>
  <c r="Y30" i="15"/>
  <c r="Y32" i="15"/>
  <c r="AA32" i="15" s="1"/>
  <c r="Y29" i="15"/>
  <c r="Y42" i="15"/>
  <c r="Y50" i="15"/>
  <c r="Y34" i="15"/>
  <c r="Y49" i="15"/>
  <c r="Y39" i="15"/>
  <c r="Y51" i="15"/>
  <c r="Y36" i="15"/>
  <c r="Y46" i="15"/>
  <c r="Y41" i="15"/>
  <c r="Y28" i="15"/>
  <c r="AK28" i="15" s="1"/>
  <c r="Z28" i="15" s="1"/>
  <c r="Y52" i="15"/>
  <c r="Y38" i="15"/>
  <c r="Y45" i="15"/>
  <c r="Y48" i="15"/>
  <c r="Y31" i="15"/>
  <c r="Y27" i="15"/>
  <c r="AK27" i="15" s="1"/>
  <c r="AF27" i="15" s="1"/>
  <c r="Y44" i="15"/>
  <c r="Y47" i="15"/>
  <c r="Y37" i="15"/>
  <c r="Z37" i="15" s="1"/>
  <c r="Y33" i="15"/>
  <c r="AB33" i="15" s="1"/>
  <c r="Y53" i="15"/>
  <c r="Y43" i="15"/>
  <c r="Y43" i="14"/>
  <c r="AB43" i="14" s="1"/>
  <c r="Y48" i="14"/>
  <c r="Y29" i="14"/>
  <c r="Y35" i="14"/>
  <c r="AA35" i="14" s="1"/>
  <c r="Y37" i="14"/>
  <c r="AA37" i="14" s="1"/>
  <c r="Y27" i="14"/>
  <c r="Y28" i="14"/>
  <c r="AC28" i="14" s="1"/>
  <c r="Y33" i="14"/>
  <c r="Z33" i="14" s="1"/>
  <c r="Y34" i="14"/>
  <c r="AB34" i="14" s="1"/>
  <c r="Y40" i="14"/>
  <c r="AB40" i="14" s="1"/>
  <c r="Y46" i="14"/>
  <c r="AA46" i="14" s="1"/>
  <c r="Y45" i="14"/>
  <c r="AA45" i="14" s="1"/>
  <c r="Y39" i="14"/>
  <c r="AB39" i="14" s="1"/>
  <c r="Y50" i="14"/>
  <c r="Y52" i="14"/>
  <c r="Y26" i="14"/>
  <c r="Y32" i="14"/>
  <c r="AK32" i="14" s="1"/>
  <c r="AA32" i="14" s="1"/>
  <c r="Y31" i="13"/>
  <c r="AK31" i="13" s="1"/>
  <c r="Z31" i="13" s="1"/>
  <c r="Y34" i="13"/>
  <c r="AK34" i="13" s="1"/>
  <c r="Y46" i="13"/>
  <c r="Y38" i="13"/>
  <c r="D70" i="13"/>
  <c r="D74" i="13" s="1"/>
  <c r="E70" i="13"/>
  <c r="E74" i="13" s="1"/>
  <c r="AG54" i="13"/>
  <c r="AG55" i="13" s="1"/>
  <c r="Y33" i="13"/>
  <c r="AK33" i="13" s="1"/>
  <c r="G70" i="13"/>
  <c r="G74" i="13" s="1"/>
  <c r="Y26" i="13"/>
  <c r="AK26" i="13" s="1"/>
  <c r="AA26" i="13" s="1"/>
  <c r="Y47" i="13"/>
  <c r="X54" i="13"/>
  <c r="X55" i="13" s="1"/>
  <c r="I63" i="13" s="1"/>
  <c r="Y28" i="13"/>
  <c r="AK28" i="13" s="1"/>
  <c r="AC28" i="13" s="1"/>
  <c r="Y32" i="13"/>
  <c r="AK32" i="13" s="1"/>
  <c r="AA32" i="13" s="1"/>
  <c r="Y35" i="13"/>
  <c r="AK35" i="13" s="1"/>
  <c r="Y43" i="13"/>
  <c r="AK43" i="13" s="1"/>
  <c r="Y49" i="13"/>
  <c r="Y39" i="13"/>
  <c r="AK39" i="13" s="1"/>
  <c r="Z39" i="13" s="1"/>
  <c r="Y52" i="13"/>
  <c r="AF54" i="13"/>
  <c r="AF55" i="13" s="1"/>
  <c r="AP55" i="16"/>
  <c r="Q26" i="68" s="1"/>
  <c r="Q29" i="68" s="1"/>
  <c r="X54" i="17"/>
  <c r="X55" i="17" s="1"/>
  <c r="I63" i="17" s="1"/>
  <c r="AE54" i="17"/>
  <c r="AE55" i="17" s="1"/>
  <c r="T54" i="17"/>
  <c r="T55" i="17" s="1"/>
  <c r="E63" i="17" s="1"/>
  <c r="U54" i="17"/>
  <c r="U55" i="17" s="1"/>
  <c r="J54" i="17" s="1"/>
  <c r="V54" i="17"/>
  <c r="V55" i="17" s="1"/>
  <c r="G63" i="17" s="1"/>
  <c r="Y20" i="17"/>
  <c r="W54" i="17"/>
  <c r="Y19" i="17"/>
  <c r="AK19" i="17" s="1"/>
  <c r="Y18" i="17"/>
  <c r="F72" i="17"/>
  <c r="E72" i="17"/>
  <c r="H72" i="17"/>
  <c r="D70" i="17"/>
  <c r="D74" i="17" s="1"/>
  <c r="E70" i="17"/>
  <c r="E74" i="17" s="1"/>
  <c r="F70" i="17"/>
  <c r="F74" i="17" s="1"/>
  <c r="H70" i="17"/>
  <c r="H74" i="17" s="1"/>
  <c r="D72" i="17"/>
  <c r="Y23" i="15"/>
  <c r="Z23" i="15" s="1"/>
  <c r="Y22" i="15"/>
  <c r="AK22" i="15" s="1"/>
  <c r="AF22" i="15" s="1"/>
  <c r="Y24" i="15"/>
  <c r="S54" i="15"/>
  <c r="S55" i="15" s="1"/>
  <c r="D63" i="15" s="1"/>
  <c r="Y25" i="15"/>
  <c r="AC25" i="15" s="1"/>
  <c r="U54" i="15"/>
  <c r="U55" i="15" s="1"/>
  <c r="AI54" i="15"/>
  <c r="AI55" i="15" s="1"/>
  <c r="X54" i="15"/>
  <c r="X55" i="15" s="1"/>
  <c r="T54" i="15"/>
  <c r="T55" i="15" s="1"/>
  <c r="W54" i="15"/>
  <c r="W55" i="15" s="1"/>
  <c r="AE54" i="15"/>
  <c r="AE55" i="15" s="1"/>
  <c r="H70" i="15"/>
  <c r="H74" i="15" s="1"/>
  <c r="D70" i="15"/>
  <c r="D74" i="15" s="1"/>
  <c r="E70" i="15"/>
  <c r="E74" i="15" s="1"/>
  <c r="F70" i="15"/>
  <c r="F74" i="15" s="1"/>
  <c r="AO63" i="17"/>
  <c r="BA54" i="16"/>
  <c r="AY54" i="16" s="1"/>
  <c r="AQ56" i="16"/>
  <c r="AQ54" i="16" s="1"/>
  <c r="R26" i="68" s="1"/>
  <c r="R29" i="68" s="1"/>
  <c r="AH54" i="15"/>
  <c r="AH55" i="15" s="1"/>
  <c r="V54" i="15"/>
  <c r="V55" i="15" s="1"/>
  <c r="G63" i="15" s="1"/>
  <c r="Y21" i="15"/>
  <c r="Y18" i="15"/>
  <c r="Y20" i="15"/>
  <c r="AK20" i="15" s="1"/>
  <c r="AF20" i="15" s="1"/>
  <c r="D72" i="15"/>
  <c r="E72" i="15"/>
  <c r="AD54" i="15"/>
  <c r="AD55" i="15" s="1"/>
  <c r="Y19" i="15"/>
  <c r="AK19" i="15" s="1"/>
  <c r="AG19" i="15" s="1"/>
  <c r="F72" i="15"/>
  <c r="G72" i="15"/>
  <c r="H72" i="15"/>
  <c r="AO63" i="15"/>
  <c r="X54" i="14"/>
  <c r="X55" i="14" s="1"/>
  <c r="I63" i="14" s="1"/>
  <c r="Y18" i="14"/>
  <c r="AK18" i="14" s="1"/>
  <c r="AH54" i="14"/>
  <c r="Y20" i="14"/>
  <c r="AK20" i="14" s="1"/>
  <c r="Y19" i="14"/>
  <c r="T54" i="14"/>
  <c r="D70" i="14"/>
  <c r="D74" i="14" s="1"/>
  <c r="AE54" i="14"/>
  <c r="AE55" i="14" s="1"/>
  <c r="E70" i="14"/>
  <c r="E74" i="14" s="1"/>
  <c r="S54" i="14"/>
  <c r="S55" i="14" s="1"/>
  <c r="H54" i="14" s="1"/>
  <c r="F20" i="19" s="1"/>
  <c r="F70" i="14"/>
  <c r="F74" i="14" s="1"/>
  <c r="Y23" i="14"/>
  <c r="AK23" i="14" s="1"/>
  <c r="U54" i="14"/>
  <c r="U55" i="14" s="1"/>
  <c r="F63" i="14" s="1"/>
  <c r="H70" i="14"/>
  <c r="H74" i="14" s="1"/>
  <c r="V54" i="14"/>
  <c r="AI54" i="14"/>
  <c r="AI55" i="14" s="1"/>
  <c r="W54" i="14"/>
  <c r="W55" i="14" s="1"/>
  <c r="H63" i="14" s="1"/>
  <c r="Y22" i="14"/>
  <c r="AO55" i="14"/>
  <c r="O20" i="19" s="1"/>
  <c r="Y21" i="14"/>
  <c r="AK21" i="14" s="1"/>
  <c r="AG21" i="14" s="1"/>
  <c r="G70" i="14"/>
  <c r="G74" i="14" s="1"/>
  <c r="D72" i="14"/>
  <c r="E72" i="14"/>
  <c r="F72" i="14"/>
  <c r="G72" i="14"/>
  <c r="H72" i="14"/>
  <c r="AO63" i="14"/>
  <c r="AD24" i="14"/>
  <c r="AD54" i="14" s="1"/>
  <c r="AH54" i="13"/>
  <c r="AH55" i="13" s="1"/>
  <c r="U54" i="13"/>
  <c r="U55" i="13" s="1"/>
  <c r="F63" i="13" s="1"/>
  <c r="Y22" i="13"/>
  <c r="AK22" i="13" s="1"/>
  <c r="Y21" i="13"/>
  <c r="AK21" i="13" s="1"/>
  <c r="T54" i="13"/>
  <c r="AI54" i="13"/>
  <c r="AI55" i="13" s="1"/>
  <c r="S54" i="13"/>
  <c r="S55" i="13" s="1"/>
  <c r="D63" i="13" s="1"/>
  <c r="AE54" i="13"/>
  <c r="AE55" i="13" s="1"/>
  <c r="V54" i="13"/>
  <c r="V55" i="13" s="1"/>
  <c r="G63" i="13" s="1"/>
  <c r="W54" i="13"/>
  <c r="W55" i="13" s="1"/>
  <c r="H63" i="13" s="1"/>
  <c r="Y18" i="13"/>
  <c r="AK18" i="13" s="1"/>
  <c r="AA18" i="13" s="1"/>
  <c r="F70" i="13"/>
  <c r="F74" i="13" s="1"/>
  <c r="H70" i="13"/>
  <c r="H74" i="13" s="1"/>
  <c r="D72" i="13"/>
  <c r="E72" i="13"/>
  <c r="F72" i="13"/>
  <c r="Y20" i="13"/>
  <c r="AK20" i="13" s="1"/>
  <c r="G72" i="13"/>
  <c r="Y19" i="13"/>
  <c r="AK19" i="13" s="1"/>
  <c r="H72" i="13"/>
  <c r="AD24" i="13"/>
  <c r="AD54" i="13" s="1"/>
  <c r="AC21" i="17" l="1"/>
  <c r="AA21" i="17"/>
  <c r="AG23" i="14"/>
  <c r="AC23" i="14"/>
  <c r="AG20" i="14"/>
  <c r="AA20" i="14"/>
  <c r="AF18" i="14"/>
  <c r="AB18" i="14"/>
  <c r="Z27" i="13"/>
  <c r="AB27" i="13"/>
  <c r="Z23" i="14"/>
  <c r="Z19" i="13"/>
  <c r="AB19" i="13"/>
  <c r="AC19" i="15"/>
  <c r="AB29" i="13"/>
  <c r="Z29" i="13"/>
  <c r="AB25" i="13"/>
  <c r="AA25" i="13"/>
  <c r="Z24" i="13"/>
  <c r="AA24" i="13"/>
  <c r="AG19" i="17"/>
  <c r="Z19" i="17"/>
  <c r="AK33" i="14"/>
  <c r="AG32" i="14"/>
  <c r="AF32" i="14"/>
  <c r="AK28" i="14"/>
  <c r="AK29" i="14"/>
  <c r="AK26" i="14"/>
  <c r="AG26" i="14" s="1"/>
  <c r="AH26" i="17"/>
  <c r="AC26" i="17"/>
  <c r="AK30" i="14"/>
  <c r="AB30" i="14" s="1"/>
  <c r="AK31" i="14"/>
  <c r="AB31" i="14" s="1"/>
  <c r="AA24" i="14"/>
  <c r="AG24" i="14"/>
  <c r="AK27" i="14"/>
  <c r="AA27" i="14" s="1"/>
  <c r="AA23" i="13"/>
  <c r="AC23" i="13"/>
  <c r="L54" i="13"/>
  <c r="J16" i="19" s="1"/>
  <c r="K54" i="13"/>
  <c r="I16" i="19" s="1"/>
  <c r="AQ54" i="13"/>
  <c r="R16" i="19" s="1"/>
  <c r="H54" i="17"/>
  <c r="F24" i="19" s="1"/>
  <c r="AK24" i="17"/>
  <c r="AK29" i="17"/>
  <c r="AA29" i="17" s="1"/>
  <c r="AK28" i="17"/>
  <c r="AK27" i="17"/>
  <c r="AG27" i="17" s="1"/>
  <c r="AK23" i="17"/>
  <c r="AA23" i="17" s="1"/>
  <c r="AK22" i="17"/>
  <c r="AC19" i="17"/>
  <c r="AK20" i="17"/>
  <c r="AA20" i="17" s="1"/>
  <c r="AK18" i="17"/>
  <c r="AB18" i="17" s="1"/>
  <c r="AK29" i="15"/>
  <c r="AK26" i="15"/>
  <c r="AK25" i="15"/>
  <c r="AB25" i="15" s="1"/>
  <c r="AK24" i="15"/>
  <c r="AA24" i="15" s="1"/>
  <c r="AK23" i="15"/>
  <c r="AB22" i="15"/>
  <c r="AK21" i="15"/>
  <c r="AB21" i="15" s="1"/>
  <c r="AB19" i="15"/>
  <c r="AK18" i="15"/>
  <c r="AK25" i="14"/>
  <c r="AB25" i="14" s="1"/>
  <c r="AK22" i="14"/>
  <c r="AB22" i="14" s="1"/>
  <c r="AK19" i="14"/>
  <c r="AA19" i="14" s="1"/>
  <c r="AO63" i="16"/>
  <c r="AA26" i="17"/>
  <c r="Z26" i="17"/>
  <c r="AB21" i="14"/>
  <c r="AC21" i="14"/>
  <c r="AA25" i="17"/>
  <c r="Z25" i="17"/>
  <c r="AB31" i="15"/>
  <c r="AA31" i="15"/>
  <c r="AB28" i="19"/>
  <c r="AB29" i="19" s="1"/>
  <c r="H54" i="15"/>
  <c r="F22" i="19" s="1"/>
  <c r="X28" i="19"/>
  <c r="X29" i="19" s="1"/>
  <c r="Z28" i="19"/>
  <c r="Z29" i="19" s="1"/>
  <c r="W22" i="19"/>
  <c r="W28" i="19" s="1"/>
  <c r="W29" i="19" s="1"/>
  <c r="Y22" i="19"/>
  <c r="Y28" i="19" s="1"/>
  <c r="Y29" i="19" s="1"/>
  <c r="AA28" i="19"/>
  <c r="AA29" i="19" s="1"/>
  <c r="Z48" i="17"/>
  <c r="AA48" i="17"/>
  <c r="AD45" i="17"/>
  <c r="AB45" i="17"/>
  <c r="AC44" i="17"/>
  <c r="AB44" i="17"/>
  <c r="AB39" i="17"/>
  <c r="AA39" i="17"/>
  <c r="AB37" i="17"/>
  <c r="AC37" i="17"/>
  <c r="AC35" i="17"/>
  <c r="AB35" i="17"/>
  <c r="AD34" i="17"/>
  <c r="AB34" i="17"/>
  <c r="AA33" i="17"/>
  <c r="AB33" i="17"/>
  <c r="Z32" i="17"/>
  <c r="AA32" i="17"/>
  <c r="Z31" i="17"/>
  <c r="AA31" i="17"/>
  <c r="AC30" i="17"/>
  <c r="AB30" i="17"/>
  <c r="AD23" i="17"/>
  <c r="AB23" i="17"/>
  <c r="Z45" i="13"/>
  <c r="AA45" i="13"/>
  <c r="Z43" i="13"/>
  <c r="AB43" i="13"/>
  <c r="Z42" i="13"/>
  <c r="AA42" i="13"/>
  <c r="AA40" i="13"/>
  <c r="AB40" i="13"/>
  <c r="AC36" i="13"/>
  <c r="Z36" i="13"/>
  <c r="AA35" i="13"/>
  <c r="AB35" i="13"/>
  <c r="AB34" i="13"/>
  <c r="Z34" i="13"/>
  <c r="AB33" i="13"/>
  <c r="AA33" i="13"/>
  <c r="AA29" i="13"/>
  <c r="AC29" i="13"/>
  <c r="AA28" i="13"/>
  <c r="AB28" i="13"/>
  <c r="AA27" i="13"/>
  <c r="AC27" i="13"/>
  <c r="AC22" i="13"/>
  <c r="AB22" i="13"/>
  <c r="AB21" i="13"/>
  <c r="AC21" i="13"/>
  <c r="AA19" i="13"/>
  <c r="AC19" i="13"/>
  <c r="AC25" i="17"/>
  <c r="AB25" i="17"/>
  <c r="AA27" i="17"/>
  <c r="AC27" i="17"/>
  <c r="Z21" i="17"/>
  <c r="AB21" i="17"/>
  <c r="Z20" i="17"/>
  <c r="AD20" i="17"/>
  <c r="AA36" i="15"/>
  <c r="Z36" i="15"/>
  <c r="AA35" i="15"/>
  <c r="AB35" i="15"/>
  <c r="AA34" i="15"/>
  <c r="AB34" i="15"/>
  <c r="AA30" i="15"/>
  <c r="AB30" i="15"/>
  <c r="AA28" i="15"/>
  <c r="AB28" i="15"/>
  <c r="AA20" i="15"/>
  <c r="AC20" i="15"/>
  <c r="K54" i="15"/>
  <c r="I22" i="19" s="1"/>
  <c r="AB32" i="14"/>
  <c r="Z32" i="14"/>
  <c r="AC25" i="14"/>
  <c r="Z25" i="14"/>
  <c r="AB24" i="14"/>
  <c r="Z24" i="14"/>
  <c r="AB23" i="14"/>
  <c r="AA23" i="14"/>
  <c r="AB26" i="13"/>
  <c r="AC26" i="13"/>
  <c r="AC25" i="13"/>
  <c r="Z25" i="13"/>
  <c r="AB24" i="13"/>
  <c r="AC24" i="13"/>
  <c r="Z20" i="13"/>
  <c r="AA20" i="13"/>
  <c r="M54" i="13"/>
  <c r="K16" i="19" s="1"/>
  <c r="J54" i="13"/>
  <c r="H16" i="19" s="1"/>
  <c r="AL63" i="16"/>
  <c r="AP54" i="16"/>
  <c r="L63" i="16" s="1"/>
  <c r="L63" i="17"/>
  <c r="Q24" i="19"/>
  <c r="AB19" i="17"/>
  <c r="AA19" i="17"/>
  <c r="Z23" i="17"/>
  <c r="AB23" i="13"/>
  <c r="Z23" i="13"/>
  <c r="AB18" i="13"/>
  <c r="Z18" i="13"/>
  <c r="AA21" i="13"/>
  <c r="Z21" i="13"/>
  <c r="AA21" i="14"/>
  <c r="Z21" i="14"/>
  <c r="AB20" i="14"/>
  <c r="Z20" i="14"/>
  <c r="Z22" i="14"/>
  <c r="AA18" i="14"/>
  <c r="Z18" i="14"/>
  <c r="AB27" i="15"/>
  <c r="AA27" i="15"/>
  <c r="AP55" i="15"/>
  <c r="Q22" i="19" s="1"/>
  <c r="Z22" i="15"/>
  <c r="AA22" i="15"/>
  <c r="Z19" i="15"/>
  <c r="AA19" i="15"/>
  <c r="H63" i="15"/>
  <c r="L54" i="15"/>
  <c r="J22" i="19" s="1"/>
  <c r="E63" i="15"/>
  <c r="I54" i="15"/>
  <c r="G22" i="19" s="1"/>
  <c r="I63" i="15"/>
  <c r="M54" i="15"/>
  <c r="K22" i="19" s="1"/>
  <c r="F63" i="15"/>
  <c r="J54" i="15"/>
  <c r="H22" i="19" s="1"/>
  <c r="M54" i="14"/>
  <c r="K20" i="19" s="1"/>
  <c r="L54" i="14"/>
  <c r="J20" i="19" s="1"/>
  <c r="J54" i="14"/>
  <c r="H20" i="19" s="1"/>
  <c r="AA22" i="13"/>
  <c r="Z22" i="13"/>
  <c r="M63" i="16"/>
  <c r="M63" i="17"/>
  <c r="R24" i="19"/>
  <c r="M63" i="15"/>
  <c r="R22" i="19"/>
  <c r="M63" i="14"/>
  <c r="R20" i="19"/>
  <c r="M54" i="17"/>
  <c r="K24" i="19" s="1"/>
  <c r="I54" i="17"/>
  <c r="G24" i="19" s="1"/>
  <c r="H54" i="13"/>
  <c r="F16" i="19" s="1"/>
  <c r="AE56" i="17"/>
  <c r="D73" i="17" s="1"/>
  <c r="K54" i="17"/>
  <c r="I24" i="19" s="1"/>
  <c r="AH56" i="14"/>
  <c r="G73" i="14" s="1"/>
  <c r="AG56" i="13"/>
  <c r="F73" i="13" s="1"/>
  <c r="AO54" i="16"/>
  <c r="K63" i="16" s="1"/>
  <c r="K63" i="17"/>
  <c r="AO54" i="14"/>
  <c r="K63" i="14" s="1"/>
  <c r="T55" i="14"/>
  <c r="O25" i="19"/>
  <c r="T16" i="19"/>
  <c r="U16" i="19" s="1"/>
  <c r="T55" i="13"/>
  <c r="AF56" i="13"/>
  <c r="E73" i="13" s="1"/>
  <c r="AI56" i="13"/>
  <c r="H73" i="13" s="1"/>
  <c r="AH56" i="13"/>
  <c r="G73" i="13" s="1"/>
  <c r="F63" i="17"/>
  <c r="H24" i="19"/>
  <c r="W55" i="17"/>
  <c r="AC24" i="15"/>
  <c r="AI56" i="15"/>
  <c r="H73" i="15" s="1"/>
  <c r="AB20" i="15"/>
  <c r="Z20" i="15"/>
  <c r="AE56" i="15"/>
  <c r="D73" i="15" s="1"/>
  <c r="AD56" i="15"/>
  <c r="H71" i="15" s="1"/>
  <c r="H75" i="15" s="1"/>
  <c r="AK63" i="17"/>
  <c r="AJ63" i="17"/>
  <c r="AH56" i="15"/>
  <c r="G73" i="15" s="1"/>
  <c r="AK63" i="15"/>
  <c r="AJ63" i="15"/>
  <c r="AH55" i="14"/>
  <c r="AP55" i="14"/>
  <c r="Q20" i="19" s="1"/>
  <c r="D63" i="14"/>
  <c r="V55" i="14"/>
  <c r="AC19" i="14"/>
  <c r="AI56" i="14"/>
  <c r="H73" i="14" s="1"/>
  <c r="AE56" i="14"/>
  <c r="D73" i="14" s="1"/>
  <c r="AD55" i="14"/>
  <c r="AD56" i="14"/>
  <c r="H71" i="14" s="1"/>
  <c r="H75" i="14" s="1"/>
  <c r="AK63" i="14"/>
  <c r="AJ63" i="14"/>
  <c r="Y56" i="13"/>
  <c r="Y57" i="13" s="1"/>
  <c r="AE56" i="13"/>
  <c r="D73" i="13" s="1"/>
  <c r="Y54" i="13"/>
  <c r="AB20" i="13"/>
  <c r="AD55" i="13"/>
  <c r="AD56" i="13"/>
  <c r="H71" i="13" s="1"/>
  <c r="H75" i="13" s="1"/>
  <c r="AK63" i="13"/>
  <c r="AJ63" i="13"/>
  <c r="AH24" i="17" l="1"/>
  <c r="AD24" i="17"/>
  <c r="AD22" i="17"/>
  <c r="AC22" i="17"/>
  <c r="AG26" i="15"/>
  <c r="AC26" i="15"/>
  <c r="Z21" i="15"/>
  <c r="AB29" i="15"/>
  <c r="AA29" i="15"/>
  <c r="AB18" i="15"/>
  <c r="AC18" i="15"/>
  <c r="AA33" i="14"/>
  <c r="AC33" i="14"/>
  <c r="AA29" i="14"/>
  <c r="Z29" i="14"/>
  <c r="Z54" i="14" s="1"/>
  <c r="AA21" i="15"/>
  <c r="AA22" i="14"/>
  <c r="Z18" i="17"/>
  <c r="AG54" i="17"/>
  <c r="AG56" i="17" s="1"/>
  <c r="F73" i="17" s="1"/>
  <c r="AB24" i="17"/>
  <c r="AB28" i="14"/>
  <c r="AA28" i="14"/>
  <c r="Z22" i="17"/>
  <c r="AA18" i="15"/>
  <c r="AA26" i="15"/>
  <c r="AB26" i="14"/>
  <c r="AA30" i="14"/>
  <c r="AB22" i="17"/>
  <c r="AA24" i="17"/>
  <c r="Z28" i="17"/>
  <c r="AA28" i="17"/>
  <c r="AG33" i="14"/>
  <c r="AB33" i="14"/>
  <c r="AF31" i="14"/>
  <c r="AA31" i="14"/>
  <c r="AG27" i="14"/>
  <c r="AB27" i="14"/>
  <c r="AF30" i="14"/>
  <c r="AG30" i="14"/>
  <c r="AG29" i="14"/>
  <c r="AF29" i="14"/>
  <c r="AF28" i="14"/>
  <c r="AG28" i="14"/>
  <c r="AB26" i="15"/>
  <c r="AB27" i="17"/>
  <c r="AC24" i="17"/>
  <c r="AH18" i="17"/>
  <c r="AC18" i="17"/>
  <c r="AC20" i="17"/>
  <c r="AF20" i="17"/>
  <c r="AF54" i="17" s="1"/>
  <c r="AA22" i="17"/>
  <c r="AI22" i="17"/>
  <c r="AI54" i="17" s="1"/>
  <c r="AC23" i="17"/>
  <c r="AH23" i="17"/>
  <c r="Z18" i="15"/>
  <c r="Z54" i="15" s="1"/>
  <c r="Z55" i="15" s="1"/>
  <c r="AG18" i="15"/>
  <c r="AA25" i="15"/>
  <c r="AG25" i="15"/>
  <c r="AB23" i="15"/>
  <c r="AF23" i="15"/>
  <c r="AF54" i="15" s="1"/>
  <c r="AB24" i="15"/>
  <c r="AG24" i="15"/>
  <c r="AB19" i="14"/>
  <c r="AG19" i="14"/>
  <c r="Y56" i="14"/>
  <c r="Y57" i="14" s="1"/>
  <c r="AG22" i="14"/>
  <c r="AA25" i="14"/>
  <c r="AG25" i="14"/>
  <c r="M63" i="13"/>
  <c r="AC28" i="17"/>
  <c r="AB28" i="17"/>
  <c r="AB20" i="17"/>
  <c r="AA23" i="15"/>
  <c r="Y54" i="15"/>
  <c r="Y56" i="15"/>
  <c r="Y57" i="15" s="1"/>
  <c r="Y54" i="17"/>
  <c r="Y56" i="17"/>
  <c r="Y57" i="17" s="1"/>
  <c r="AA18" i="17"/>
  <c r="Y54" i="14"/>
  <c r="AC54" i="14"/>
  <c r="AC55" i="14" s="1"/>
  <c r="AC54" i="13"/>
  <c r="AC56" i="13" s="1"/>
  <c r="G71" i="13" s="1"/>
  <c r="G75" i="13" s="1"/>
  <c r="AC54" i="15"/>
  <c r="AC55" i="15" s="1"/>
  <c r="G63" i="14"/>
  <c r="K54" i="14"/>
  <c r="E63" i="14"/>
  <c r="I54" i="14"/>
  <c r="G20" i="19" s="1"/>
  <c r="E63" i="13"/>
  <c r="I54" i="13"/>
  <c r="G16" i="19" s="1"/>
  <c r="AA54" i="13"/>
  <c r="AA55" i="13" s="1"/>
  <c r="AJ63" i="16"/>
  <c r="AK63" i="16"/>
  <c r="Z54" i="13"/>
  <c r="Z55" i="13" s="1"/>
  <c r="AB54" i="13"/>
  <c r="AB55" i="13" s="1"/>
  <c r="AP54" i="15"/>
  <c r="L63" i="15" s="1"/>
  <c r="H63" i="17"/>
  <c r="L54" i="17"/>
  <c r="J24" i="19" s="1"/>
  <c r="AP54" i="14"/>
  <c r="L63" i="14" s="1"/>
  <c r="Y55" i="13"/>
  <c r="AK54" i="13" s="1"/>
  <c r="Z54" i="17" l="1"/>
  <c r="Z55" i="17" s="1"/>
  <c r="AD54" i="17"/>
  <c r="AD55" i="17" s="1"/>
  <c r="AG55" i="17"/>
  <c r="AB54" i="15"/>
  <c r="AB56" i="15" s="1"/>
  <c r="F71" i="15" s="1"/>
  <c r="F75" i="15" s="1"/>
  <c r="AA54" i="14"/>
  <c r="AA55" i="14" s="1"/>
  <c r="AB54" i="14"/>
  <c r="AB55" i="14" s="1"/>
  <c r="AF54" i="14"/>
  <c r="AG54" i="15"/>
  <c r="AG55" i="15" s="1"/>
  <c r="AH54" i="17"/>
  <c r="AH56" i="17" s="1"/>
  <c r="G73" i="17" s="1"/>
  <c r="AF55" i="17"/>
  <c r="AF56" i="17"/>
  <c r="E73" i="17" s="1"/>
  <c r="AI55" i="17"/>
  <c r="AI56" i="17"/>
  <c r="H73" i="17" s="1"/>
  <c r="AB54" i="17"/>
  <c r="AB55" i="17" s="1"/>
  <c r="AA54" i="17"/>
  <c r="AA55" i="17" s="1"/>
  <c r="AC54" i="17"/>
  <c r="AC56" i="17" s="1"/>
  <c r="G71" i="17" s="1"/>
  <c r="G75" i="17" s="1"/>
  <c r="AF56" i="15"/>
  <c r="E73" i="15" s="1"/>
  <c r="AF55" i="15"/>
  <c r="AA54" i="15"/>
  <c r="AA55" i="15" s="1"/>
  <c r="AG54" i="14"/>
  <c r="Y55" i="14"/>
  <c r="AK54" i="14" s="1"/>
  <c r="J63" i="14" s="1"/>
  <c r="Y55" i="15"/>
  <c r="AK54" i="15" s="1"/>
  <c r="M22" i="19" s="1"/>
  <c r="Y55" i="17"/>
  <c r="AK54" i="17" s="1"/>
  <c r="J63" i="17" s="1"/>
  <c r="AC56" i="14"/>
  <c r="G71" i="14" s="1"/>
  <c r="G75" i="14" s="1"/>
  <c r="AC55" i="13"/>
  <c r="AC56" i="15"/>
  <c r="G71" i="15" s="1"/>
  <c r="G75" i="15" s="1"/>
  <c r="AA56" i="13"/>
  <c r="E71" i="13" s="1"/>
  <c r="E75" i="13" s="1"/>
  <c r="Z56" i="13"/>
  <c r="D71" i="13" s="1"/>
  <c r="D75" i="13" s="1"/>
  <c r="AB56" i="13"/>
  <c r="F71" i="13" s="1"/>
  <c r="F75" i="13" s="1"/>
  <c r="Z55" i="14"/>
  <c r="Z56" i="14"/>
  <c r="D71" i="14" s="1"/>
  <c r="D75" i="14" s="1"/>
  <c r="Z56" i="15"/>
  <c r="D71" i="15" s="1"/>
  <c r="D75" i="15" s="1"/>
  <c r="M16" i="19"/>
  <c r="J63" i="13"/>
  <c r="H69" i="8"/>
  <c r="G69" i="8"/>
  <c r="F69" i="8"/>
  <c r="E69" i="8"/>
  <c r="D69" i="8"/>
  <c r="H68" i="8"/>
  <c r="G68" i="8"/>
  <c r="F68" i="8"/>
  <c r="E68" i="8"/>
  <c r="D68" i="8"/>
  <c r="H67" i="8"/>
  <c r="G67" i="8"/>
  <c r="F67" i="8"/>
  <c r="E67" i="8"/>
  <c r="D67" i="8"/>
  <c r="H66" i="8"/>
  <c r="G66" i="8"/>
  <c r="F66" i="8"/>
  <c r="E66" i="8"/>
  <c r="D66" i="8"/>
  <c r="D58" i="8"/>
  <c r="E57" i="8"/>
  <c r="D57" i="8"/>
  <c r="X56" i="8"/>
  <c r="W56" i="8"/>
  <c r="V56" i="8"/>
  <c r="K54" i="8" s="1"/>
  <c r="I18" i="19" s="1"/>
  <c r="I28" i="19" s="1"/>
  <c r="I29" i="19" s="1"/>
  <c r="U56" i="8"/>
  <c r="T56" i="8"/>
  <c r="S56" i="8"/>
  <c r="F55" i="8"/>
  <c r="E55" i="8"/>
  <c r="B54" i="8"/>
  <c r="D18" i="68" s="1"/>
  <c r="D29" i="68" s="1"/>
  <c r="AO53" i="8"/>
  <c r="AJ53" i="8"/>
  <c r="AK53" i="8" s="1"/>
  <c r="AI53" i="8"/>
  <c r="AH53" i="8"/>
  <c r="AG53" i="8"/>
  <c r="AF53" i="8"/>
  <c r="AE53" i="8"/>
  <c r="AD53" i="8"/>
  <c r="AC53" i="8"/>
  <c r="AB53" i="8"/>
  <c r="AA53" i="8"/>
  <c r="Z53" i="8"/>
  <c r="X53" i="8"/>
  <c r="W53" i="8"/>
  <c r="U53" i="8"/>
  <c r="T53" i="8"/>
  <c r="S53" i="8"/>
  <c r="AO52" i="8"/>
  <c r="AJ52" i="8"/>
  <c r="AK52" i="8" s="1"/>
  <c r="AI52" i="8"/>
  <c r="AH52" i="8"/>
  <c r="AG52" i="8"/>
  <c r="AF52" i="8"/>
  <c r="AE52" i="8"/>
  <c r="AD52" i="8"/>
  <c r="AC52" i="8"/>
  <c r="AB52" i="8"/>
  <c r="AA52" i="8"/>
  <c r="Z52" i="8"/>
  <c r="X52" i="8"/>
  <c r="W52" i="8"/>
  <c r="U52" i="8"/>
  <c r="T52" i="8"/>
  <c r="S52" i="8"/>
  <c r="AO51" i="8"/>
  <c r="AJ51" i="8"/>
  <c r="AK51" i="8" s="1"/>
  <c r="AI51" i="8"/>
  <c r="AH51" i="8"/>
  <c r="AG51" i="8"/>
  <c r="AF51" i="8"/>
  <c r="AE51" i="8"/>
  <c r="AD51" i="8"/>
  <c r="AC51" i="8"/>
  <c r="AB51" i="8"/>
  <c r="X51" i="8"/>
  <c r="W51" i="8"/>
  <c r="U51" i="8"/>
  <c r="T51" i="8"/>
  <c r="S51" i="8"/>
  <c r="AO50" i="8"/>
  <c r="AJ50" i="8"/>
  <c r="AK50" i="8" s="1"/>
  <c r="AI50" i="8"/>
  <c r="AH50" i="8"/>
  <c r="AG50" i="8"/>
  <c r="AF50" i="8"/>
  <c r="AE50" i="8"/>
  <c r="AD50" i="8"/>
  <c r="AC50" i="8"/>
  <c r="AB50" i="8"/>
  <c r="X50" i="8"/>
  <c r="W50" i="8"/>
  <c r="U50" i="8"/>
  <c r="T50" i="8"/>
  <c r="S50" i="8"/>
  <c r="AO49" i="8"/>
  <c r="AJ49" i="8"/>
  <c r="AK49" i="8" s="1"/>
  <c r="AI49" i="8"/>
  <c r="AH49" i="8"/>
  <c r="AG49" i="8"/>
  <c r="AF49" i="8"/>
  <c r="AE49" i="8"/>
  <c r="AD49" i="8"/>
  <c r="AC49" i="8"/>
  <c r="AB49" i="8"/>
  <c r="Z49" i="8"/>
  <c r="X49" i="8"/>
  <c r="W49" i="8"/>
  <c r="U49" i="8"/>
  <c r="T49" i="8"/>
  <c r="S49" i="8"/>
  <c r="AO48" i="8"/>
  <c r="AJ48" i="8"/>
  <c r="AK48" i="8" s="1"/>
  <c r="AI48" i="8"/>
  <c r="AH48" i="8"/>
  <c r="AG48" i="8"/>
  <c r="AF48" i="8"/>
  <c r="AE48" i="8"/>
  <c r="AD48" i="8"/>
  <c r="AC48" i="8"/>
  <c r="AB48" i="8"/>
  <c r="Z48" i="8"/>
  <c r="X48" i="8"/>
  <c r="W48" i="8"/>
  <c r="U48" i="8"/>
  <c r="T48" i="8"/>
  <c r="S48" i="8"/>
  <c r="AO47" i="8"/>
  <c r="AJ47" i="8"/>
  <c r="AK47" i="8" s="1"/>
  <c r="AI47" i="8"/>
  <c r="AH47" i="8"/>
  <c r="AG47" i="8"/>
  <c r="AF47" i="8"/>
  <c r="AE47" i="8"/>
  <c r="AD47" i="8"/>
  <c r="AC47" i="8"/>
  <c r="AB47" i="8"/>
  <c r="Z47" i="8"/>
  <c r="X47" i="8"/>
  <c r="W47" i="8"/>
  <c r="U47" i="8"/>
  <c r="T47" i="8"/>
  <c r="S47" i="8"/>
  <c r="AO46" i="8"/>
  <c r="AJ46" i="8"/>
  <c r="AK46" i="8" s="1"/>
  <c r="AI46" i="8"/>
  <c r="AH46" i="8"/>
  <c r="AG46" i="8"/>
  <c r="AF46" i="8"/>
  <c r="AE46" i="8"/>
  <c r="AB46" i="8"/>
  <c r="AA46" i="8"/>
  <c r="Z46" i="8"/>
  <c r="X46" i="8"/>
  <c r="W46" i="8"/>
  <c r="U46" i="8"/>
  <c r="T46" i="8"/>
  <c r="S46" i="8"/>
  <c r="AO45" i="8"/>
  <c r="AJ45" i="8"/>
  <c r="AK45" i="8" s="1"/>
  <c r="AI45" i="8"/>
  <c r="AH45" i="8"/>
  <c r="AG45" i="8"/>
  <c r="AF45" i="8"/>
  <c r="AE45" i="8"/>
  <c r="AD45" i="8"/>
  <c r="AC45" i="8"/>
  <c r="AB45" i="8"/>
  <c r="X45" i="8"/>
  <c r="W45" i="8"/>
  <c r="U45" i="8"/>
  <c r="T45" i="8"/>
  <c r="S45" i="8"/>
  <c r="AO44" i="8"/>
  <c r="AJ44" i="8"/>
  <c r="AK44" i="8" s="1"/>
  <c r="AI44" i="8"/>
  <c r="AH44" i="8"/>
  <c r="AG44" i="8"/>
  <c r="AF44" i="8"/>
  <c r="AE44" i="8"/>
  <c r="AB44" i="8"/>
  <c r="AA44" i="8"/>
  <c r="Z44" i="8"/>
  <c r="X44" i="8"/>
  <c r="W44" i="8"/>
  <c r="U44" i="8"/>
  <c r="T44" i="8"/>
  <c r="S44" i="8"/>
  <c r="AO43" i="8"/>
  <c r="AJ43" i="8"/>
  <c r="AK43" i="8" s="1"/>
  <c r="AI43" i="8"/>
  <c r="AH43" i="8"/>
  <c r="AG43" i="8"/>
  <c r="AF43" i="8"/>
  <c r="AE43" i="8"/>
  <c r="AD43" i="8"/>
  <c r="AC43" i="8"/>
  <c r="AB43" i="8"/>
  <c r="X43" i="8"/>
  <c r="W43" i="8"/>
  <c r="U43" i="8"/>
  <c r="T43" i="8"/>
  <c r="S43" i="8"/>
  <c r="AO42" i="8"/>
  <c r="AJ42" i="8"/>
  <c r="AK42" i="8" s="1"/>
  <c r="AI42" i="8"/>
  <c r="AH42" i="8"/>
  <c r="AG42" i="8"/>
  <c r="AF42" i="8"/>
  <c r="AE42" i="8"/>
  <c r="AD42" i="8"/>
  <c r="AB42" i="8"/>
  <c r="AA42" i="8"/>
  <c r="Z42" i="8"/>
  <c r="X42" i="8"/>
  <c r="W42" i="8"/>
  <c r="U42" i="8"/>
  <c r="T42" i="8"/>
  <c r="S42" i="8"/>
  <c r="AO41" i="8"/>
  <c r="AJ41" i="8"/>
  <c r="AK41" i="8" s="1"/>
  <c r="AI41" i="8"/>
  <c r="AH41" i="8"/>
  <c r="AG41" i="8"/>
  <c r="AF41" i="8"/>
  <c r="AE41" i="8"/>
  <c r="AD41" i="8"/>
  <c r="AC41" i="8"/>
  <c r="AB41" i="8"/>
  <c r="Z41" i="8"/>
  <c r="X41" i="8"/>
  <c r="W41" i="8"/>
  <c r="U41" i="8"/>
  <c r="T41" i="8"/>
  <c r="S41" i="8"/>
  <c r="AO40" i="8"/>
  <c r="AJ40" i="8"/>
  <c r="AK40" i="8" s="1"/>
  <c r="AI40" i="8"/>
  <c r="AH40" i="8"/>
  <c r="AG40" i="8"/>
  <c r="AF40" i="8"/>
  <c r="AE40" i="8"/>
  <c r="AD40" i="8"/>
  <c r="AC40" i="8"/>
  <c r="AB40" i="8"/>
  <c r="AA40" i="8"/>
  <c r="X40" i="8"/>
  <c r="W40" i="8"/>
  <c r="U40" i="8"/>
  <c r="T40" i="8"/>
  <c r="S40" i="8"/>
  <c r="AO39" i="8"/>
  <c r="AJ39" i="8"/>
  <c r="AK39" i="8" s="1"/>
  <c r="AI39" i="8"/>
  <c r="AH39" i="8"/>
  <c r="AG39" i="8"/>
  <c r="AF39" i="8"/>
  <c r="AE39" i="8"/>
  <c r="AD39" i="8"/>
  <c r="AC39" i="8"/>
  <c r="AB39" i="8"/>
  <c r="AA39" i="8"/>
  <c r="X39" i="8"/>
  <c r="W39" i="8"/>
  <c r="U39" i="8"/>
  <c r="T39" i="8"/>
  <c r="S39" i="8"/>
  <c r="AO38" i="8"/>
  <c r="AJ38" i="8"/>
  <c r="AK38" i="8" s="1"/>
  <c r="AI38" i="8"/>
  <c r="AH38" i="8"/>
  <c r="AG38" i="8"/>
  <c r="AF38" i="8"/>
  <c r="AE38" i="8"/>
  <c r="AC38" i="8"/>
  <c r="AB38" i="8"/>
  <c r="AA38" i="8"/>
  <c r="Z38" i="8"/>
  <c r="X38" i="8"/>
  <c r="W38" i="8"/>
  <c r="U38" i="8"/>
  <c r="T38" i="8"/>
  <c r="S38" i="8"/>
  <c r="AO37" i="8"/>
  <c r="AJ37" i="8"/>
  <c r="AK37" i="8" s="1"/>
  <c r="AI37" i="8"/>
  <c r="AH37" i="8"/>
  <c r="AG37" i="8"/>
  <c r="AF37" i="8"/>
  <c r="AE37" i="8"/>
  <c r="AD37" i="8"/>
  <c r="AC37" i="8"/>
  <c r="AA37" i="8"/>
  <c r="X37" i="8"/>
  <c r="W37" i="8"/>
  <c r="U37" i="8"/>
  <c r="T37" i="8"/>
  <c r="S37" i="8"/>
  <c r="AO36" i="8"/>
  <c r="AJ36" i="8"/>
  <c r="AK36" i="8" s="1"/>
  <c r="AI36" i="8"/>
  <c r="AH36" i="8"/>
  <c r="AG36" i="8"/>
  <c r="AF36" i="8"/>
  <c r="AE36" i="8"/>
  <c r="AD36" i="8"/>
  <c r="AC36" i="8"/>
  <c r="AB36" i="8"/>
  <c r="Z36" i="8"/>
  <c r="X36" i="8"/>
  <c r="W36" i="8"/>
  <c r="U36" i="8"/>
  <c r="T36" i="8"/>
  <c r="S36" i="8"/>
  <c r="AO35" i="8"/>
  <c r="AJ35" i="8"/>
  <c r="AK35" i="8" s="1"/>
  <c r="AI35" i="8"/>
  <c r="AH35" i="8"/>
  <c r="AG35" i="8"/>
  <c r="AF35" i="8"/>
  <c r="AE35" i="8"/>
  <c r="AD35" i="8"/>
  <c r="AC35" i="8"/>
  <c r="AB35" i="8"/>
  <c r="X35" i="8"/>
  <c r="W35" i="8"/>
  <c r="U35" i="8"/>
  <c r="T35" i="8"/>
  <c r="S35" i="8"/>
  <c r="AO34" i="8"/>
  <c r="AJ34" i="8"/>
  <c r="AK34" i="8" s="1"/>
  <c r="AI34" i="8"/>
  <c r="AH34" i="8"/>
  <c r="AG34" i="8"/>
  <c r="AF34" i="8"/>
  <c r="AE34" i="8"/>
  <c r="AD34" i="8"/>
  <c r="AC34" i="8"/>
  <c r="AB34" i="8"/>
  <c r="X34" i="8"/>
  <c r="W34" i="8"/>
  <c r="U34" i="8"/>
  <c r="T34" i="8"/>
  <c r="S34" i="8"/>
  <c r="AO33" i="8"/>
  <c r="AJ33" i="8"/>
  <c r="AK33" i="8" s="1"/>
  <c r="AI33" i="8"/>
  <c r="AH33" i="8"/>
  <c r="AG33" i="8"/>
  <c r="AF33" i="8"/>
  <c r="AE33" i="8"/>
  <c r="AD33" i="8"/>
  <c r="AC33" i="8"/>
  <c r="AA33" i="8"/>
  <c r="Z33" i="8"/>
  <c r="X33" i="8"/>
  <c r="W33" i="8"/>
  <c r="U33" i="8"/>
  <c r="T33" i="8"/>
  <c r="S33" i="8"/>
  <c r="AO32" i="8"/>
  <c r="AJ32" i="8"/>
  <c r="AK32" i="8" s="1"/>
  <c r="AI32" i="8"/>
  <c r="AH32" i="8"/>
  <c r="AG32" i="8"/>
  <c r="AF32" i="8"/>
  <c r="AE32" i="8"/>
  <c r="AD32" i="8"/>
  <c r="AC32" i="8"/>
  <c r="Z32" i="8"/>
  <c r="X32" i="8"/>
  <c r="W32" i="8"/>
  <c r="U32" i="8"/>
  <c r="T32" i="8"/>
  <c r="S32" i="8"/>
  <c r="AO31" i="8"/>
  <c r="AJ31" i="8"/>
  <c r="AK31" i="8" s="1"/>
  <c r="AI31" i="8"/>
  <c r="AH31" i="8"/>
  <c r="AG31" i="8"/>
  <c r="AF31" i="8"/>
  <c r="AE31" i="8"/>
  <c r="AC31" i="8"/>
  <c r="AB31" i="8"/>
  <c r="AA31" i="8"/>
  <c r="Z31" i="8"/>
  <c r="X31" i="8"/>
  <c r="W31" i="8"/>
  <c r="U31" i="8"/>
  <c r="T31" i="8"/>
  <c r="S31" i="8"/>
  <c r="AO30" i="8"/>
  <c r="AJ30" i="8"/>
  <c r="AK30" i="8" s="1"/>
  <c r="AI30" i="8"/>
  <c r="AH30" i="8"/>
  <c r="AG30" i="8"/>
  <c r="AF30" i="8"/>
  <c r="AE30" i="8"/>
  <c r="AD30" i="8"/>
  <c r="AB30" i="8"/>
  <c r="AA30" i="8"/>
  <c r="Z30" i="8"/>
  <c r="X30" i="8"/>
  <c r="W30" i="8"/>
  <c r="U30" i="8"/>
  <c r="T30" i="8"/>
  <c r="S30" i="8"/>
  <c r="AO29" i="8"/>
  <c r="AJ29" i="8"/>
  <c r="AK29" i="8" s="1"/>
  <c r="AI29" i="8"/>
  <c r="AH29" i="8"/>
  <c r="AG29" i="8"/>
  <c r="AF29" i="8"/>
  <c r="AE29" i="8"/>
  <c r="AD29" i="8"/>
  <c r="AC29" i="8"/>
  <c r="AA29" i="8"/>
  <c r="Z29" i="8"/>
  <c r="X29" i="8"/>
  <c r="W29" i="8"/>
  <c r="U29" i="8"/>
  <c r="T29" i="8"/>
  <c r="S29" i="8"/>
  <c r="AO28" i="8"/>
  <c r="AJ28" i="8"/>
  <c r="AK28" i="8" s="1"/>
  <c r="AI28" i="8"/>
  <c r="AH28" i="8"/>
  <c r="AG28" i="8"/>
  <c r="AF28" i="8"/>
  <c r="AE28" i="8"/>
  <c r="AD28" i="8"/>
  <c r="AC28" i="8"/>
  <c r="Z28" i="8"/>
  <c r="X28" i="8"/>
  <c r="W28" i="8"/>
  <c r="U28" i="8"/>
  <c r="T28" i="8"/>
  <c r="S28" i="8"/>
  <c r="AO27" i="8"/>
  <c r="AJ27" i="8"/>
  <c r="AI27" i="8"/>
  <c r="AH27" i="8"/>
  <c r="AG27" i="8"/>
  <c r="AF27" i="8"/>
  <c r="AE27" i="8"/>
  <c r="AD27" i="8"/>
  <c r="AC27" i="8"/>
  <c r="Z27" i="8"/>
  <c r="X27" i="8"/>
  <c r="W27" i="8"/>
  <c r="U27" i="8"/>
  <c r="T27" i="8"/>
  <c r="S27" i="8"/>
  <c r="AO26" i="8"/>
  <c r="AJ26" i="8"/>
  <c r="AI26" i="8"/>
  <c r="AH26" i="8"/>
  <c r="AG26" i="8"/>
  <c r="AF26" i="8"/>
  <c r="AE26" i="8"/>
  <c r="Z26" i="8"/>
  <c r="X26" i="8"/>
  <c r="W26" i="8"/>
  <c r="U26" i="8"/>
  <c r="T26" i="8"/>
  <c r="S26" i="8"/>
  <c r="AO25" i="8"/>
  <c r="AJ25" i="8"/>
  <c r="AI25" i="8"/>
  <c r="AH25" i="8"/>
  <c r="AG25" i="8"/>
  <c r="AF25" i="8"/>
  <c r="AE25" i="8"/>
  <c r="AD25" i="8"/>
  <c r="Z25" i="8"/>
  <c r="X25" i="8"/>
  <c r="W25" i="8"/>
  <c r="U25" i="8"/>
  <c r="T25" i="8"/>
  <c r="S25" i="8"/>
  <c r="AO24" i="8"/>
  <c r="AJ24" i="8"/>
  <c r="AI24" i="8"/>
  <c r="AH24" i="8"/>
  <c r="AG24" i="8"/>
  <c r="AE24" i="8"/>
  <c r="Z24" i="8"/>
  <c r="X24" i="8"/>
  <c r="W24" i="8"/>
  <c r="U24" i="8"/>
  <c r="T24" i="8"/>
  <c r="S24" i="8"/>
  <c r="AO23" i="8"/>
  <c r="AJ23" i="8"/>
  <c r="AI23" i="8"/>
  <c r="AG23" i="8"/>
  <c r="AF23" i="8"/>
  <c r="AE23" i="8"/>
  <c r="AD23" i="8"/>
  <c r="X23" i="8"/>
  <c r="W23" i="8"/>
  <c r="U23" i="8"/>
  <c r="T23" i="8"/>
  <c r="S23" i="8"/>
  <c r="AO22" i="8"/>
  <c r="AJ22" i="8"/>
  <c r="AI22" i="8"/>
  <c r="AH22" i="8"/>
  <c r="AG22" i="8"/>
  <c r="AE22" i="8"/>
  <c r="AD22" i="8"/>
  <c r="X22" i="8"/>
  <c r="W22" i="8"/>
  <c r="U22" i="8"/>
  <c r="T22" i="8"/>
  <c r="S22" i="8"/>
  <c r="AO21" i="8"/>
  <c r="AJ21" i="8"/>
  <c r="AI21" i="8"/>
  <c r="AH21" i="8"/>
  <c r="AG21" i="8"/>
  <c r="AE21" i="8"/>
  <c r="AD21" i="8"/>
  <c r="X21" i="8"/>
  <c r="W21" i="8"/>
  <c r="U21" i="8"/>
  <c r="T21" i="8"/>
  <c r="S21" i="8"/>
  <c r="AO20" i="8"/>
  <c r="AJ20" i="8"/>
  <c r="AI20" i="8"/>
  <c r="AH20" i="8"/>
  <c r="AF20" i="8"/>
  <c r="AE20" i="8"/>
  <c r="AD20" i="8"/>
  <c r="X20" i="8"/>
  <c r="W20" i="8"/>
  <c r="U20" i="8"/>
  <c r="T20" i="8"/>
  <c r="S20" i="8"/>
  <c r="AO19" i="8"/>
  <c r="AJ19" i="8"/>
  <c r="AI19" i="8"/>
  <c r="AG19" i="8"/>
  <c r="AF19" i="8"/>
  <c r="AE19" i="8"/>
  <c r="X19" i="8"/>
  <c r="W19" i="8"/>
  <c r="U19" i="8"/>
  <c r="T19" i="8"/>
  <c r="S19" i="8"/>
  <c r="AO18" i="8"/>
  <c r="AJ18" i="8"/>
  <c r="AI18" i="8"/>
  <c r="AH18" i="8"/>
  <c r="AF18" i="8"/>
  <c r="AE18" i="8"/>
  <c r="AD18" i="8"/>
  <c r="X18" i="8"/>
  <c r="W18" i="8"/>
  <c r="V54" i="8"/>
  <c r="U18" i="8"/>
  <c r="T18" i="8"/>
  <c r="S18" i="8"/>
  <c r="E8" i="8"/>
  <c r="AD56" i="17" l="1"/>
  <c r="H71" i="17" s="1"/>
  <c r="H75" i="17" s="1"/>
  <c r="Z56" i="17"/>
  <c r="D71" i="17" s="1"/>
  <c r="D75" i="17" s="1"/>
  <c r="AB55" i="15"/>
  <c r="AA56" i="14"/>
  <c r="E71" i="14" s="1"/>
  <c r="E75" i="14" s="1"/>
  <c r="AB56" i="14"/>
  <c r="F71" i="14" s="1"/>
  <c r="F75" i="14" s="1"/>
  <c r="M20" i="19"/>
  <c r="AF55" i="14"/>
  <c r="AF56" i="14"/>
  <c r="E73" i="14" s="1"/>
  <c r="AG56" i="15"/>
  <c r="F73" i="15" s="1"/>
  <c r="AA56" i="15"/>
  <c r="E71" i="15" s="1"/>
  <c r="E75" i="15" s="1"/>
  <c r="AH55" i="17"/>
  <c r="AC55" i="17"/>
  <c r="AB56" i="17"/>
  <c r="F71" i="17" s="1"/>
  <c r="F75" i="17" s="1"/>
  <c r="AA56" i="17"/>
  <c r="E71" i="17" s="1"/>
  <c r="E75" i="17" s="1"/>
  <c r="AG55" i="14"/>
  <c r="AG56" i="14"/>
  <c r="F73" i="14" s="1"/>
  <c r="M24" i="19"/>
  <c r="AQ56" i="8"/>
  <c r="Y46" i="8"/>
  <c r="Y38" i="8"/>
  <c r="AD38" i="8" s="1"/>
  <c r="Y30" i="8"/>
  <c r="AC30" i="8" s="1"/>
  <c r="Y37" i="8"/>
  <c r="Y39" i="8"/>
  <c r="Z39" i="8" s="1"/>
  <c r="AO55" i="8"/>
  <c r="O18" i="19" s="1"/>
  <c r="O29" i="19" s="1"/>
  <c r="Y51" i="8"/>
  <c r="Y36" i="8"/>
  <c r="AA36" i="8" s="1"/>
  <c r="Y53" i="8"/>
  <c r="Y31" i="8"/>
  <c r="AD31" i="8" s="1"/>
  <c r="Y32" i="8"/>
  <c r="Y47" i="8"/>
  <c r="AA47" i="8" s="1"/>
  <c r="Y42" i="8"/>
  <c r="AC42" i="8" s="1"/>
  <c r="Y52" i="8"/>
  <c r="J63" i="15"/>
  <c r="S54" i="8"/>
  <c r="S55" i="8" s="1"/>
  <c r="E70" i="8"/>
  <c r="E74" i="8" s="1"/>
  <c r="E72" i="8"/>
  <c r="F72" i="8"/>
  <c r="D18" i="19"/>
  <c r="D29" i="19" s="1"/>
  <c r="D70" i="8"/>
  <c r="D74" i="8" s="1"/>
  <c r="G72" i="8"/>
  <c r="H72" i="8"/>
  <c r="F70" i="8"/>
  <c r="F74" i="8" s="1"/>
  <c r="G70" i="8"/>
  <c r="G74" i="8" s="1"/>
  <c r="H70" i="8"/>
  <c r="H74" i="8" s="1"/>
  <c r="D72" i="8"/>
  <c r="Y45" i="8"/>
  <c r="Y27" i="8"/>
  <c r="AK27" i="8" s="1"/>
  <c r="Y28" i="8"/>
  <c r="Y35" i="8"/>
  <c r="Y44" i="8"/>
  <c r="Y43" i="8"/>
  <c r="T54" i="8"/>
  <c r="T55" i="8" s="1"/>
  <c r="E63" i="8" s="1"/>
  <c r="Y25" i="8"/>
  <c r="Y26" i="8"/>
  <c r="Y41" i="8"/>
  <c r="AA41" i="8" s="1"/>
  <c r="Y33" i="8"/>
  <c r="AB33" i="8" s="1"/>
  <c r="Y34" i="8"/>
  <c r="Y40" i="8"/>
  <c r="Z40" i="8" s="1"/>
  <c r="Y50" i="8"/>
  <c r="Y49" i="8"/>
  <c r="AA49" i="8" s="1"/>
  <c r="Y29" i="8"/>
  <c r="AB29" i="8" s="1"/>
  <c r="Y48" i="8"/>
  <c r="AA48" i="8" s="1"/>
  <c r="Y24" i="8"/>
  <c r="AK24" i="8" s="1"/>
  <c r="AF24" i="8" s="1"/>
  <c r="U54" i="8"/>
  <c r="U55" i="8" s="1"/>
  <c r="AI54" i="8"/>
  <c r="AI55" i="8" s="1"/>
  <c r="Y22" i="8"/>
  <c r="Y21" i="8"/>
  <c r="AE54" i="8"/>
  <c r="AE55" i="8" s="1"/>
  <c r="X54" i="8"/>
  <c r="X55" i="8" s="1"/>
  <c r="Y18" i="8"/>
  <c r="AK18" i="8" s="1"/>
  <c r="AG18" i="8" s="1"/>
  <c r="Y23" i="8"/>
  <c r="Y20" i="8"/>
  <c r="AA20" i="8" s="1"/>
  <c r="W54" i="8"/>
  <c r="Y19" i="8"/>
  <c r="V55" i="8"/>
  <c r="G63" i="8" s="1"/>
  <c r="I54" i="8" l="1"/>
  <c r="G18" i="19" s="1"/>
  <c r="G28" i="19" s="1"/>
  <c r="G29" i="19" s="1"/>
  <c r="AK25" i="8"/>
  <c r="AA25" i="8" s="1"/>
  <c r="AK20" i="8"/>
  <c r="AB20" i="8" s="1"/>
  <c r="AK19" i="8"/>
  <c r="AK26" i="8"/>
  <c r="AD26" i="8" s="1"/>
  <c r="AK23" i="8"/>
  <c r="AC23" i="8" s="1"/>
  <c r="AK22" i="8"/>
  <c r="AC22" i="8" s="1"/>
  <c r="AK21" i="8"/>
  <c r="AF21" i="8" s="1"/>
  <c r="AQ54" i="8"/>
  <c r="R18" i="19" s="1"/>
  <c r="R29" i="19" s="1"/>
  <c r="AB27" i="8"/>
  <c r="AA27" i="8"/>
  <c r="Z51" i="8"/>
  <c r="AA51" i="8"/>
  <c r="AA50" i="8"/>
  <c r="Z50" i="8"/>
  <c r="AD46" i="8"/>
  <c r="AC46" i="8"/>
  <c r="Z45" i="8"/>
  <c r="AA45" i="8"/>
  <c r="AD44" i="8"/>
  <c r="AC44" i="8"/>
  <c r="Z43" i="8"/>
  <c r="AA43" i="8"/>
  <c r="Z37" i="8"/>
  <c r="AB37" i="8"/>
  <c r="Z35" i="8"/>
  <c r="AA35" i="8"/>
  <c r="Z34" i="8"/>
  <c r="AA34" i="8"/>
  <c r="AA32" i="8"/>
  <c r="AB32" i="8"/>
  <c r="AA24" i="8"/>
  <c r="AC24" i="8"/>
  <c r="AA28" i="8"/>
  <c r="AB28" i="8"/>
  <c r="AC18" i="8"/>
  <c r="AB18" i="8"/>
  <c r="AB26" i="8"/>
  <c r="AC26" i="8"/>
  <c r="AA19" i="8"/>
  <c r="AO54" i="8"/>
  <c r="K63" i="8" s="1"/>
  <c r="AD24" i="8"/>
  <c r="AB24" i="8"/>
  <c r="Z20" i="8"/>
  <c r="AB25" i="8"/>
  <c r="AC25" i="8"/>
  <c r="Z22" i="8"/>
  <c r="Z23" i="8"/>
  <c r="AA18" i="8"/>
  <c r="Z18" i="8"/>
  <c r="D63" i="8"/>
  <c r="H54" i="8"/>
  <c r="F18" i="19" s="1"/>
  <c r="F28" i="19" s="1"/>
  <c r="I63" i="8"/>
  <c r="M54" i="8"/>
  <c r="K18" i="19" s="1"/>
  <c r="K28" i="19" s="1"/>
  <c r="K29" i="19" s="1"/>
  <c r="F63" i="8"/>
  <c r="J54" i="8"/>
  <c r="H18" i="19" s="1"/>
  <c r="H28" i="19" s="1"/>
  <c r="H29" i="19" s="1"/>
  <c r="H30" i="19" s="1"/>
  <c r="AO63" i="8"/>
  <c r="AP55" i="8"/>
  <c r="AI56" i="8"/>
  <c r="H73" i="8" s="1"/>
  <c r="AE56" i="8"/>
  <c r="D73" i="8" s="1"/>
  <c r="W55" i="8"/>
  <c r="AA26" i="8" l="1"/>
  <c r="AC19" i="8"/>
  <c r="AD19" i="8"/>
  <c r="AD54" i="8" s="1"/>
  <c r="AD55" i="8" s="1"/>
  <c r="Z21" i="8"/>
  <c r="Z19" i="8"/>
  <c r="AA22" i="8"/>
  <c r="AA23" i="8"/>
  <c r="AB19" i="8"/>
  <c r="AH19" i="8"/>
  <c r="AC20" i="8"/>
  <c r="AG20" i="8"/>
  <c r="AG54" i="8" s="1"/>
  <c r="AB23" i="8"/>
  <c r="AH23" i="8"/>
  <c r="AB22" i="8"/>
  <c r="AF22" i="8"/>
  <c r="AF54" i="8" s="1"/>
  <c r="AB21" i="8"/>
  <c r="AC21" i="8"/>
  <c r="AA21" i="8"/>
  <c r="Y54" i="8"/>
  <c r="Y56" i="8"/>
  <c r="Y57" i="8" s="1"/>
  <c r="M63" i="8"/>
  <c r="F29" i="19"/>
  <c r="F30" i="19" s="1"/>
  <c r="AP54" i="8"/>
  <c r="L63" i="8" s="1"/>
  <c r="Q18" i="19"/>
  <c r="Q29" i="19" s="1"/>
  <c r="H63" i="8"/>
  <c r="L54" i="8"/>
  <c r="J18" i="19" s="1"/>
  <c r="J28" i="19" s="1"/>
  <c r="J29" i="19" s="1"/>
  <c r="AK63" i="8"/>
  <c r="AJ63" i="8"/>
  <c r="T18" i="19"/>
  <c r="U18" i="19" s="1"/>
  <c r="U29" i="19" s="1"/>
  <c r="Z54" i="8" l="1"/>
  <c r="Z55" i="8" s="1"/>
  <c r="AA54" i="8"/>
  <c r="AA55" i="8" s="1"/>
  <c r="AH54" i="8"/>
  <c r="AH55" i="8" s="1"/>
  <c r="AB54" i="8"/>
  <c r="AB55" i="8" s="1"/>
  <c r="AC54" i="8"/>
  <c r="AC55" i="8" s="1"/>
  <c r="Y55" i="8"/>
  <c r="AK54" i="8" s="1"/>
  <c r="M18" i="19" s="1"/>
  <c r="M28" i="19" s="1"/>
  <c r="M29" i="19" s="1"/>
  <c r="AF56" i="8"/>
  <c r="E73" i="8" s="1"/>
  <c r="AF55" i="8"/>
  <c r="AG55" i="8"/>
  <c r="AG56" i="8"/>
  <c r="F73" i="8" s="1"/>
  <c r="AD56" i="8"/>
  <c r="H71" i="8" s="1"/>
  <c r="H75" i="8" s="1"/>
  <c r="J30" i="19"/>
  <c r="Z56" i="8" l="1"/>
  <c r="D71" i="8" s="1"/>
  <c r="D75" i="8" s="1"/>
  <c r="AA56" i="8"/>
  <c r="E71" i="8" s="1"/>
  <c r="E75" i="8" s="1"/>
  <c r="AB56" i="8"/>
  <c r="F71" i="8" s="1"/>
  <c r="F75" i="8" s="1"/>
  <c r="AC56" i="8"/>
  <c r="G71" i="8" s="1"/>
  <c r="G75" i="8" s="1"/>
  <c r="AH56" i="8"/>
  <c r="G73" i="8" s="1"/>
  <c r="J63" i="8"/>
  <c r="K63" i="13"/>
  <c r="L63" i="13" l="1"/>
  <c r="E29" i="19"/>
  <c r="AC18" i="16"/>
  <c r="AB18" i="16"/>
  <c r="AD18" i="16"/>
  <c r="X18" i="16"/>
  <c r="AJ18" i="16"/>
  <c r="S18" i="16"/>
  <c r="AH18" i="16"/>
  <c r="V18" i="16"/>
  <c r="T18" i="16"/>
  <c r="W18" i="16"/>
  <c r="U18" i="16"/>
  <c r="AI18" i="16"/>
  <c r="AG18" i="16"/>
  <c r="Y18" i="16" l="1"/>
  <c r="AK18" i="16" s="1"/>
  <c r="AE18" i="16" s="1"/>
  <c r="AF18" i="16" l="1"/>
  <c r="AA18" i="16"/>
  <c r="Z18" i="16"/>
  <c r="S47" i="16"/>
  <c r="S35" i="16"/>
  <c r="S52" i="16"/>
  <c r="S32" i="16"/>
  <c r="D68" i="16"/>
  <c r="D70" i="16" s="1"/>
  <c r="D74" i="16" s="1"/>
  <c r="F68" i="16"/>
  <c r="F70" i="16" s="1"/>
  <c r="F74" i="16" s="1"/>
  <c r="G69" i="16"/>
  <c r="G72" i="16" s="1"/>
  <c r="S29" i="16"/>
  <c r="AJ46" i="16"/>
  <c r="AK46" i="16" s="1"/>
  <c r="S51" i="16"/>
  <c r="AJ35" i="16"/>
  <c r="AK35" i="16" s="1"/>
  <c r="S45" i="16"/>
  <c r="H68" i="16"/>
  <c r="H70" i="16" s="1"/>
  <c r="H74" i="16" s="1"/>
  <c r="S37" i="16"/>
  <c r="S38" i="16"/>
  <c r="S49" i="16"/>
  <c r="S26" i="16"/>
  <c r="AJ36" i="16"/>
  <c r="AK36" i="16" s="1"/>
  <c r="S48" i="16"/>
  <c r="AJ38" i="16"/>
  <c r="AK38" i="16" s="1"/>
  <c r="F69" i="16"/>
  <c r="F72" i="16" s="1"/>
  <c r="AJ31" i="16"/>
  <c r="AK31" i="16" s="1"/>
  <c r="S50" i="16"/>
  <c r="AJ32" i="16"/>
  <c r="AK32" i="16" s="1"/>
  <c r="S31" i="16"/>
  <c r="E69" i="16"/>
  <c r="E72" i="16" s="1"/>
  <c r="S42" i="16"/>
  <c r="H69" i="16"/>
  <c r="H72" i="16" s="1"/>
  <c r="AJ52" i="16"/>
  <c r="AK52" i="16" s="1"/>
  <c r="S25" i="16"/>
  <c r="S44" i="16"/>
  <c r="AJ53" i="16"/>
  <c r="AK53" i="16" s="1"/>
  <c r="V36" i="16"/>
  <c r="Z36" i="16"/>
  <c r="AF36" i="16"/>
  <c r="AH36" i="16"/>
  <c r="X36" i="16"/>
  <c r="W36" i="16"/>
  <c r="AC36" i="16"/>
  <c r="U36" i="16"/>
  <c r="AB36" i="16"/>
  <c r="T36" i="16"/>
  <c r="AA36" i="16"/>
  <c r="AD36" i="16"/>
  <c r="AG36" i="16"/>
  <c r="AI36" i="16"/>
  <c r="AE36" i="16"/>
  <c r="AJ40" i="16"/>
  <c r="AK40" i="16" s="1"/>
  <c r="S40" i="16"/>
  <c r="S41" i="16"/>
  <c r="AJ33" i="16"/>
  <c r="AK33" i="16" s="1"/>
  <c r="AJ39" i="16"/>
  <c r="AK39" i="16" s="1"/>
  <c r="S36" i="16"/>
  <c r="S27" i="16"/>
  <c r="S33" i="16"/>
  <c r="S20" i="16"/>
  <c r="AA45" i="16"/>
  <c r="AG45" i="16"/>
  <c r="AD45" i="16"/>
  <c r="AF45" i="16"/>
  <c r="AE45" i="16"/>
  <c r="U45" i="16"/>
  <c r="T45" i="16"/>
  <c r="AI45" i="16"/>
  <c r="AH45" i="16"/>
  <c r="X45" i="16"/>
  <c r="AC45" i="16"/>
  <c r="W45" i="16"/>
  <c r="AB45" i="16"/>
  <c r="V45" i="16"/>
  <c r="Z45" i="16"/>
  <c r="AJ34" i="16"/>
  <c r="AK34" i="16" s="1"/>
  <c r="AC37" i="16"/>
  <c r="AH37" i="16"/>
  <c r="U37" i="16"/>
  <c r="X37" i="16"/>
  <c r="W37" i="16"/>
  <c r="V37" i="16"/>
  <c r="AF37" i="16"/>
  <c r="AB37" i="16"/>
  <c r="T37" i="16"/>
  <c r="AI37" i="16"/>
  <c r="AD37" i="16"/>
  <c r="Z37" i="16"/>
  <c r="AE37" i="16"/>
  <c r="AG37" i="16"/>
  <c r="AA37" i="16"/>
  <c r="W19" i="16"/>
  <c r="AJ49" i="16"/>
  <c r="AK49" i="16" s="1"/>
  <c r="D69" i="16"/>
  <c r="D72" i="16" s="1"/>
  <c r="S22" i="16"/>
  <c r="S39" i="16"/>
  <c r="AJ45" i="16"/>
  <c r="AK45" i="16" s="1"/>
  <c r="AJ37" i="16"/>
  <c r="AK37" i="16" s="1"/>
  <c r="AJ19" i="16"/>
  <c r="AJ20" i="16"/>
  <c r="AJ27" i="16"/>
  <c r="X28" i="16"/>
  <c r="U28" i="16"/>
  <c r="AE28" i="16"/>
  <c r="Z28" i="16"/>
  <c r="AD28" i="16"/>
  <c r="AC28" i="16"/>
  <c r="AI28" i="16"/>
  <c r="W28" i="16"/>
  <c r="V28" i="16"/>
  <c r="AH28" i="16"/>
  <c r="AF28" i="16"/>
  <c r="T28" i="16"/>
  <c r="AG28" i="16"/>
  <c r="AA28" i="16"/>
  <c r="S30" i="16"/>
  <c r="S46" i="16"/>
  <c r="AJ41" i="16"/>
  <c r="AK41" i="16" s="1"/>
  <c r="AJ22" i="16"/>
  <c r="S21" i="16"/>
  <c r="AE53" i="16"/>
  <c r="Z53" i="16"/>
  <c r="U53" i="16"/>
  <c r="T53" i="16"/>
  <c r="AH53" i="16"/>
  <c r="AG53" i="16"/>
  <c r="AB53" i="16"/>
  <c r="X53" i="16"/>
  <c r="AI53" i="16"/>
  <c r="W53" i="16"/>
  <c r="AA53" i="16"/>
  <c r="AF53" i="16"/>
  <c r="AC53" i="16"/>
  <c r="V53" i="16"/>
  <c r="AD53" i="16"/>
  <c r="AJ24" i="16"/>
  <c r="V43" i="16"/>
  <c r="AB43" i="16"/>
  <c r="X43" i="16"/>
  <c r="W43" i="16"/>
  <c r="AH43" i="16"/>
  <c r="Z43" i="16"/>
  <c r="AE43" i="16"/>
  <c r="U43" i="16"/>
  <c r="AC43" i="16"/>
  <c r="AD43" i="16"/>
  <c r="AF43" i="16"/>
  <c r="AA43" i="16"/>
  <c r="AI43" i="16"/>
  <c r="T43" i="16"/>
  <c r="AG43" i="16"/>
  <c r="AH35" i="16"/>
  <c r="AD35" i="16"/>
  <c r="U35" i="16"/>
  <c r="AG35" i="16"/>
  <c r="AE35" i="16"/>
  <c r="V35" i="16"/>
  <c r="AA35" i="16"/>
  <c r="AC35" i="16"/>
  <c r="X35" i="16"/>
  <c r="AF35" i="16"/>
  <c r="AI35" i="16"/>
  <c r="T35" i="16"/>
  <c r="Z35" i="16"/>
  <c r="W35" i="16"/>
  <c r="AB35" i="16"/>
  <c r="T22" i="16"/>
  <c r="AI22" i="16"/>
  <c r="X22" i="16"/>
  <c r="W22" i="16"/>
  <c r="U22" i="16"/>
  <c r="AB22" i="16"/>
  <c r="AC22" i="16"/>
  <c r="AE22" i="16"/>
  <c r="AH22" i="16"/>
  <c r="Z22" i="16"/>
  <c r="V22" i="16"/>
  <c r="AD22" i="16"/>
  <c r="V42" i="16"/>
  <c r="AA42" i="16"/>
  <c r="AF42" i="16"/>
  <c r="AE42" i="16"/>
  <c r="AC42" i="16"/>
  <c r="U42" i="16"/>
  <c r="X42" i="16"/>
  <c r="AH42" i="16"/>
  <c r="W42" i="16"/>
  <c r="AB42" i="16"/>
  <c r="T42" i="16"/>
  <c r="Z42" i="16"/>
  <c r="AD42" i="16"/>
  <c r="AG42" i="16"/>
  <c r="AI42" i="16"/>
  <c r="AH49" i="16"/>
  <c r="AC49" i="16"/>
  <c r="X49" i="16"/>
  <c r="AF49" i="16"/>
  <c r="U49" i="16"/>
  <c r="T49" i="16"/>
  <c r="AD49" i="16"/>
  <c r="W49" i="16"/>
  <c r="AA49" i="16"/>
  <c r="AG49" i="16"/>
  <c r="AI49" i="16"/>
  <c r="V49" i="16"/>
  <c r="AB49" i="16"/>
  <c r="AE49" i="16"/>
  <c r="Z49" i="16"/>
  <c r="X40" i="16"/>
  <c r="AH40" i="16"/>
  <c r="AG40" i="16"/>
  <c r="T40" i="16"/>
  <c r="V40" i="16"/>
  <c r="AC40" i="16"/>
  <c r="AD40" i="16"/>
  <c r="AF40" i="16"/>
  <c r="AA40" i="16"/>
  <c r="U40" i="16"/>
  <c r="AI40" i="16"/>
  <c r="Z40" i="16"/>
  <c r="AB40" i="16"/>
  <c r="AE40" i="16"/>
  <c r="W40" i="16"/>
  <c r="W32" i="16"/>
  <c r="AF32" i="16"/>
  <c r="T32" i="16"/>
  <c r="AE32" i="16"/>
  <c r="AA32" i="16"/>
  <c r="V32" i="16"/>
  <c r="AC32" i="16"/>
  <c r="X32" i="16"/>
  <c r="AH32" i="16"/>
  <c r="U32" i="16"/>
  <c r="AB32" i="16"/>
  <c r="AG32" i="16"/>
  <c r="AD32" i="16"/>
  <c r="AI32" i="16"/>
  <c r="Z32" i="16"/>
  <c r="AF47" i="16"/>
  <c r="AD47" i="16"/>
  <c r="AC47" i="16"/>
  <c r="U47" i="16"/>
  <c r="AI47" i="16"/>
  <c r="X47" i="16"/>
  <c r="W47" i="16"/>
  <c r="AB47" i="16"/>
  <c r="T47" i="16"/>
  <c r="AA47" i="16"/>
  <c r="AG47" i="16"/>
  <c r="V47" i="16"/>
  <c r="Z47" i="16"/>
  <c r="AE47" i="16"/>
  <c r="AH47" i="16"/>
  <c r="AD39" i="16"/>
  <c r="Z39" i="16"/>
  <c r="AI39" i="16"/>
  <c r="AA39" i="16"/>
  <c r="T39" i="16"/>
  <c r="AG39" i="16"/>
  <c r="W39" i="16"/>
  <c r="AF39" i="16"/>
  <c r="X39" i="16"/>
  <c r="AC39" i="16"/>
  <c r="U39" i="16"/>
  <c r="V39" i="16"/>
  <c r="AH39" i="16"/>
  <c r="AB39" i="16"/>
  <c r="AE39" i="16"/>
  <c r="V31" i="16"/>
  <c r="AH31" i="16"/>
  <c r="W31" i="16"/>
  <c r="AF31" i="16"/>
  <c r="T31" i="16"/>
  <c r="AC31" i="16"/>
  <c r="AI31" i="16"/>
  <c r="AB31" i="16"/>
  <c r="AG31" i="16"/>
  <c r="AA31" i="16"/>
  <c r="X31" i="16"/>
  <c r="AD31" i="16"/>
  <c r="AE31" i="16"/>
  <c r="U31" i="16"/>
  <c r="Z31" i="16"/>
  <c r="S24" i="16"/>
  <c r="AJ47" i="16"/>
  <c r="AK47" i="16" s="1"/>
  <c r="E68" i="16"/>
  <c r="E70" i="16" s="1"/>
  <c r="E74" i="16" s="1"/>
  <c r="S23" i="16"/>
  <c r="AJ29" i="16"/>
  <c r="AK29" i="16" s="1"/>
  <c r="S34" i="16"/>
  <c r="V52" i="16"/>
  <c r="U52" i="16"/>
  <c r="AD52" i="16"/>
  <c r="AF52" i="16"/>
  <c r="T52" i="16"/>
  <c r="X52" i="16"/>
  <c r="AH52" i="16"/>
  <c r="AC52" i="16"/>
  <c r="W52" i="16"/>
  <c r="AB52" i="16"/>
  <c r="AI52" i="16"/>
  <c r="AA52" i="16"/>
  <c r="AE52" i="16"/>
  <c r="AG52" i="16"/>
  <c r="Z52" i="16"/>
  <c r="U29" i="16"/>
  <c r="AD29" i="16"/>
  <c r="W29" i="16"/>
  <c r="AF29" i="16"/>
  <c r="T29" i="16"/>
  <c r="AE29" i="16"/>
  <c r="AA29" i="16"/>
  <c r="AB29" i="16"/>
  <c r="V29" i="16"/>
  <c r="AI29" i="16"/>
  <c r="X29" i="16"/>
  <c r="AH29" i="16"/>
  <c r="AG29" i="16"/>
  <c r="Z29" i="16"/>
  <c r="AC29" i="16"/>
  <c r="Z38" i="16"/>
  <c r="W38" i="16"/>
  <c r="AG38" i="16"/>
  <c r="AE38" i="16"/>
  <c r="AA38" i="16"/>
  <c r="AD38" i="16"/>
  <c r="AI38" i="16"/>
  <c r="X38" i="16"/>
  <c r="V38" i="16"/>
  <c r="U38" i="16"/>
  <c r="T38" i="16"/>
  <c r="AC38" i="16"/>
  <c r="AF38" i="16"/>
  <c r="AH38" i="16"/>
  <c r="AB38" i="16"/>
  <c r="G68" i="16"/>
  <c r="G70" i="16" s="1"/>
  <c r="G74" i="16" s="1"/>
  <c r="Z25" i="16"/>
  <c r="AI25" i="16"/>
  <c r="V25" i="16"/>
  <c r="AC25" i="16"/>
  <c r="AH25" i="16"/>
  <c r="T25" i="16"/>
  <c r="AF25" i="16"/>
  <c r="W25" i="16"/>
  <c r="AG25" i="16"/>
  <c r="AD25" i="16"/>
  <c r="U25" i="16"/>
  <c r="X25" i="16"/>
  <c r="AE25" i="16"/>
  <c r="S28" i="16"/>
  <c r="V44" i="16"/>
  <c r="AE44" i="16"/>
  <c r="AG44" i="16"/>
  <c r="AD44" i="16"/>
  <c r="X44" i="16"/>
  <c r="T44" i="16"/>
  <c r="AF44" i="16"/>
  <c r="AC44" i="16"/>
  <c r="W44" i="16"/>
  <c r="AI44" i="16"/>
  <c r="AA44" i="16"/>
  <c r="Z44" i="16"/>
  <c r="AH44" i="16"/>
  <c r="AB44" i="16"/>
  <c r="U44" i="16"/>
  <c r="Z46" i="16"/>
  <c r="T46" i="16"/>
  <c r="AI46" i="16"/>
  <c r="W46" i="16"/>
  <c r="AG46" i="16"/>
  <c r="AF46" i="16"/>
  <c r="AB46" i="16"/>
  <c r="AE46" i="16"/>
  <c r="AH46" i="16"/>
  <c r="AD46" i="16"/>
  <c r="AA46" i="16"/>
  <c r="V46" i="16"/>
  <c r="X46" i="16"/>
  <c r="AC46" i="16"/>
  <c r="U46" i="16"/>
  <c r="AG51" i="16"/>
  <c r="W51" i="16"/>
  <c r="AH51" i="16"/>
  <c r="AI51" i="16"/>
  <c r="V51" i="16"/>
  <c r="Z51" i="16"/>
  <c r="U51" i="16"/>
  <c r="AE51" i="16"/>
  <c r="AD51" i="16"/>
  <c r="AB51" i="16"/>
  <c r="AF51" i="16"/>
  <c r="AA51" i="16"/>
  <c r="AC51" i="16"/>
  <c r="T51" i="16"/>
  <c r="X51" i="16"/>
  <c r="AH41" i="16"/>
  <c r="W41" i="16"/>
  <c r="V41" i="16"/>
  <c r="T41" i="16"/>
  <c r="AF41" i="16"/>
  <c r="AC41" i="16"/>
  <c r="AA41" i="16"/>
  <c r="Z41" i="16"/>
  <c r="AB41" i="16"/>
  <c r="AE41" i="16"/>
  <c r="X41" i="16"/>
  <c r="U41" i="16"/>
  <c r="AI41" i="16"/>
  <c r="AD41" i="16"/>
  <c r="AG41" i="16"/>
  <c r="S53" i="16"/>
  <c r="AJ25" i="16"/>
  <c r="AE24" i="16"/>
  <c r="AD24" i="16"/>
  <c r="X24" i="16"/>
  <c r="AI24" i="16"/>
  <c r="AH24" i="16"/>
  <c r="V24" i="16"/>
  <c r="AG24" i="16"/>
  <c r="AC24" i="16"/>
  <c r="U24" i="16"/>
  <c r="T24" i="16"/>
  <c r="AF24" i="16"/>
  <c r="W24" i="16"/>
  <c r="AJ23" i="16"/>
  <c r="T19" i="16"/>
  <c r="W48" i="16"/>
  <c r="AI48" i="16"/>
  <c r="AH48" i="16"/>
  <c r="AG48" i="16"/>
  <c r="AF48" i="16"/>
  <c r="U48" i="16"/>
  <c r="AE48" i="16"/>
  <c r="AC48" i="16"/>
  <c r="AD48" i="16"/>
  <c r="AB48" i="16"/>
  <c r="V48" i="16"/>
  <c r="Z48" i="16"/>
  <c r="T48" i="16"/>
  <c r="X48" i="16"/>
  <c r="AA48" i="16"/>
  <c r="AH19" i="16"/>
  <c r="AI19" i="16"/>
  <c r="V23" i="16"/>
  <c r="X23" i="16"/>
  <c r="T23" i="16"/>
  <c r="AD23" i="16"/>
  <c r="AA23" i="16"/>
  <c r="AF23" i="16"/>
  <c r="W23" i="16"/>
  <c r="U23" i="16"/>
  <c r="AE23" i="16"/>
  <c r="AI23" i="16"/>
  <c r="AJ48" i="16"/>
  <c r="AK48" i="16" s="1"/>
  <c r="AE19" i="16"/>
  <c r="Z19" i="16"/>
  <c r="AJ26" i="16"/>
  <c r="U21" i="16"/>
  <c r="X21" i="16"/>
  <c r="AG21" i="16"/>
  <c r="AE21" i="16"/>
  <c r="AD21" i="16"/>
  <c r="AI21" i="16"/>
  <c r="AH21" i="16"/>
  <c r="V21" i="16"/>
  <c r="W21" i="16"/>
  <c r="AC21" i="16"/>
  <c r="T21" i="16"/>
  <c r="V19" i="16"/>
  <c r="U50" i="16"/>
  <c r="T50" i="16"/>
  <c r="AD50" i="16"/>
  <c r="AG50" i="16"/>
  <c r="AA50" i="16"/>
  <c r="AB50" i="16"/>
  <c r="AI50" i="16"/>
  <c r="X50" i="16"/>
  <c r="AF50" i="16"/>
  <c r="AH50" i="16"/>
  <c r="W50" i="16"/>
  <c r="AE50" i="16"/>
  <c r="Z50" i="16"/>
  <c r="V50" i="16"/>
  <c r="AC50" i="16"/>
  <c r="AJ30" i="16"/>
  <c r="AK30" i="16" s="1"/>
  <c r="U19" i="16"/>
  <c r="AD19" i="16"/>
  <c r="AF27" i="16"/>
  <c r="X27" i="16"/>
  <c r="AH27" i="16"/>
  <c r="U27" i="16"/>
  <c r="AA27" i="16"/>
  <c r="AC27" i="16"/>
  <c r="W27" i="16"/>
  <c r="AE27" i="16"/>
  <c r="V27" i="16"/>
  <c r="T27" i="16"/>
  <c r="AD27" i="16"/>
  <c r="AG27" i="16"/>
  <c r="AI27" i="16"/>
  <c r="AJ42" i="16"/>
  <c r="AK42" i="16" s="1"/>
  <c r="AJ28" i="16"/>
  <c r="AJ44" i="16"/>
  <c r="AK44" i="16" s="1"/>
  <c r="S43" i="16"/>
  <c r="AJ51" i="16"/>
  <c r="AK51" i="16" s="1"/>
  <c r="AE33" i="16"/>
  <c r="T33" i="16"/>
  <c r="V33" i="16"/>
  <c r="AH33" i="16"/>
  <c r="X33" i="16"/>
  <c r="AG33" i="16"/>
  <c r="AF33" i="16"/>
  <c r="W33" i="16"/>
  <c r="Z33" i="16"/>
  <c r="AD33" i="16"/>
  <c r="AI33" i="16"/>
  <c r="U33" i="16"/>
  <c r="AA33" i="16"/>
  <c r="AB33" i="16"/>
  <c r="AC33" i="16"/>
  <c r="AJ43" i="16"/>
  <c r="AK43" i="16" s="1"/>
  <c r="AC20" i="16"/>
  <c r="AF20" i="16"/>
  <c r="AD20" i="16"/>
  <c r="V20" i="16"/>
  <c r="W20" i="16"/>
  <c r="AH20" i="16"/>
  <c r="U20" i="16"/>
  <c r="X20" i="16"/>
  <c r="T20" i="16"/>
  <c r="AI20" i="16"/>
  <c r="AE20" i="16"/>
  <c r="T34" i="16"/>
  <c r="V34" i="16"/>
  <c r="AI34" i="16"/>
  <c r="AH34" i="16"/>
  <c r="AG34" i="16"/>
  <c r="W34" i="16"/>
  <c r="U34" i="16"/>
  <c r="AE34" i="16"/>
  <c r="Z34" i="16"/>
  <c r="AC34" i="16"/>
  <c r="AB34" i="16"/>
  <c r="AA34" i="16"/>
  <c r="X34" i="16"/>
  <c r="AD34" i="16"/>
  <c r="AF34" i="16"/>
  <c r="AD26" i="16"/>
  <c r="V26" i="16"/>
  <c r="AI26" i="16"/>
  <c r="AC26" i="16"/>
  <c r="U26" i="16"/>
  <c r="AG26" i="16"/>
  <c r="AE26" i="16"/>
  <c r="T26" i="16"/>
  <c r="W26" i="16"/>
  <c r="AH26" i="16"/>
  <c r="Z26" i="16"/>
  <c r="X26" i="16"/>
  <c r="AF26" i="16"/>
  <c r="AJ21" i="16"/>
  <c r="AJ50" i="16"/>
  <c r="AK50" i="16" s="1"/>
  <c r="AD30" i="16"/>
  <c r="AH30" i="16"/>
  <c r="AI30" i="16"/>
  <c r="Z30" i="16"/>
  <c r="AG30" i="16"/>
  <c r="W30" i="16"/>
  <c r="U30" i="16"/>
  <c r="AE30" i="16"/>
  <c r="AC30" i="16"/>
  <c r="AF30" i="16"/>
  <c r="X30" i="16"/>
  <c r="AA30" i="16"/>
  <c r="V30" i="16"/>
  <c r="T30" i="16"/>
  <c r="AB30" i="16"/>
  <c r="S19" i="16"/>
  <c r="X19" i="16"/>
  <c r="AC19" i="16"/>
  <c r="Y48" i="16" l="1"/>
  <c r="Y34" i="16"/>
  <c r="Y45" i="16"/>
  <c r="Y40" i="16"/>
  <c r="Y42" i="16"/>
  <c r="Y43" i="16"/>
  <c r="Y36" i="16"/>
  <c r="Y44" i="16"/>
  <c r="Y35" i="16"/>
  <c r="Y50" i="16"/>
  <c r="Y32" i="16"/>
  <c r="Y49" i="16"/>
  <c r="Y47" i="16"/>
  <c r="Y41" i="16"/>
  <c r="Y52" i="16"/>
  <c r="Y33" i="16"/>
  <c r="Y37" i="16"/>
  <c r="Y53" i="16"/>
  <c r="Y51" i="16"/>
  <c r="Y46" i="16"/>
  <c r="Y38" i="16"/>
  <c r="Y39" i="16"/>
  <c r="Y20" i="16"/>
  <c r="AK20" i="16" s="1"/>
  <c r="V54" i="16"/>
  <c r="V55" i="16" s="1"/>
  <c r="G63" i="16" s="1"/>
  <c r="X54" i="16"/>
  <c r="X55" i="16" s="1"/>
  <c r="I63" i="16" s="1"/>
  <c r="U54" i="16"/>
  <c r="U55" i="16" s="1"/>
  <c r="J54" i="16" s="1"/>
  <c r="H26" i="68" s="1"/>
  <c r="H28" i="68" s="1"/>
  <c r="Y28" i="16"/>
  <c r="Y23" i="16"/>
  <c r="Y26" i="16"/>
  <c r="AK26" i="16" s="1"/>
  <c r="AE54" i="16"/>
  <c r="AE56" i="16" s="1"/>
  <c r="D73" i="16" s="1"/>
  <c r="Y27" i="16"/>
  <c r="AK27" i="16" s="1"/>
  <c r="Y25" i="16"/>
  <c r="AK25" i="16" s="1"/>
  <c r="AD54" i="16"/>
  <c r="AD56" i="16" s="1"/>
  <c r="H71" i="16" s="1"/>
  <c r="H75" i="16" s="1"/>
  <c r="T54" i="16"/>
  <c r="T55" i="16" s="1"/>
  <c r="I54" i="16" s="1"/>
  <c r="G26" i="68" s="1"/>
  <c r="G28" i="68" s="1"/>
  <c r="G29" i="68" s="1"/>
  <c r="Y19" i="16"/>
  <c r="AK19" i="16" s="1"/>
  <c r="AB19" i="16" s="1"/>
  <c r="W54" i="16"/>
  <c r="W55" i="16" s="1"/>
  <c r="Y21" i="16"/>
  <c r="AK21" i="16" s="1"/>
  <c r="Y24" i="16"/>
  <c r="AK24" i="16" s="1"/>
  <c r="AB24" i="16" s="1"/>
  <c r="Y31" i="16"/>
  <c r="Y30" i="16"/>
  <c r="AI54" i="16"/>
  <c r="AI56" i="16" s="1"/>
  <c r="H73" i="16" s="1"/>
  <c r="Y29" i="16"/>
  <c r="Y22" i="16"/>
  <c r="AK22" i="16" s="1"/>
  <c r="AF22" i="16" s="1"/>
  <c r="AK28" i="16"/>
  <c r="AB28" i="16" s="1"/>
  <c r="AK23" i="16"/>
  <c r="Z23" i="16" s="1"/>
  <c r="S54" i="16"/>
  <c r="S55" i="16" s="1"/>
  <c r="AA26" i="16" l="1"/>
  <c r="AB26" i="16"/>
  <c r="AB25" i="16"/>
  <c r="AA25" i="16"/>
  <c r="Z27" i="16"/>
  <c r="AB27" i="16"/>
  <c r="AB21" i="16"/>
  <c r="Z21" i="16"/>
  <c r="AA24" i="16"/>
  <c r="Z24" i="16"/>
  <c r="H63" i="16"/>
  <c r="L54" i="16"/>
  <c r="J26" i="68" s="1"/>
  <c r="J28" i="68" s="1"/>
  <c r="J29" i="68" s="1"/>
  <c r="K54" i="16"/>
  <c r="I26" i="68" s="1"/>
  <c r="I28" i="68" s="1"/>
  <c r="I29" i="68" s="1"/>
  <c r="AB20" i="16"/>
  <c r="Z20" i="16"/>
  <c r="AG23" i="16"/>
  <c r="AB23" i="16"/>
  <c r="AG19" i="16"/>
  <c r="AF19" i="16"/>
  <c r="Y56" i="16"/>
  <c r="Y57" i="16" s="1"/>
  <c r="M54" i="16"/>
  <c r="K26" i="68" s="1"/>
  <c r="K28" i="68" s="1"/>
  <c r="K29" i="68" s="1"/>
  <c r="AD55" i="16"/>
  <c r="AA22" i="16"/>
  <c r="AG22" i="16"/>
  <c r="AA21" i="16"/>
  <c r="AF21" i="16"/>
  <c r="AA20" i="16"/>
  <c r="AG20" i="16"/>
  <c r="AE55" i="16"/>
  <c r="F63" i="16"/>
  <c r="E63" i="16"/>
  <c r="AI55" i="16"/>
  <c r="AC23" i="16"/>
  <c r="AC54" i="16" s="1"/>
  <c r="AC56" i="16" s="1"/>
  <c r="G71" i="16" s="1"/>
  <c r="G75" i="16" s="1"/>
  <c r="AH23" i="16"/>
  <c r="AH54" i="16" s="1"/>
  <c r="AH55" i="16" s="1"/>
  <c r="Y54" i="16"/>
  <c r="AA19" i="16"/>
  <c r="D63" i="16"/>
  <c r="H54" i="16"/>
  <c r="F26" i="68" s="1"/>
  <c r="F28" i="68" s="1"/>
  <c r="H29" i="68"/>
  <c r="Z54" i="16" l="1"/>
  <c r="Z55" i="16" s="1"/>
  <c r="J30" i="68"/>
  <c r="H30" i="68"/>
  <c r="AB54" i="16"/>
  <c r="AB55" i="16" s="1"/>
  <c r="AA54" i="16"/>
  <c r="AA56" i="16" s="1"/>
  <c r="E71" i="16" s="1"/>
  <c r="E75" i="16" s="1"/>
  <c r="AG54" i="16"/>
  <c r="AG55" i="16" s="1"/>
  <c r="Y55" i="16"/>
  <c r="AK54" i="16" s="1"/>
  <c r="J63" i="16" s="1"/>
  <c r="AF54" i="16"/>
  <c r="AF56" i="16" s="1"/>
  <c r="E73" i="16" s="1"/>
  <c r="AH56" i="16"/>
  <c r="G73" i="16" s="1"/>
  <c r="AC55" i="16"/>
  <c r="F29" i="68"/>
  <c r="F30" i="68" s="1"/>
  <c r="Z56" i="16" l="1"/>
  <c r="D71" i="16" s="1"/>
  <c r="D75" i="16" s="1"/>
  <c r="AB56" i="16"/>
  <c r="F71" i="16" s="1"/>
  <c r="F75" i="16" s="1"/>
  <c r="AA55" i="16"/>
  <c r="M26" i="68"/>
  <c r="M28" i="68" s="1"/>
  <c r="M29" i="68" s="1"/>
  <c r="AG56" i="16"/>
  <c r="F73" i="16" s="1"/>
  <c r="AF55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Harrie Meinen</author>
  </authors>
  <commentList>
    <comment ref="E2" authorId="0" shapeId="0" xr:uid="{30FFA16E-F7AA-4963-A33E-4142474FC736}">
      <text>
        <r>
          <rPr>
            <b/>
            <sz val="12"/>
            <color indexed="81"/>
            <rFont val="Tahoma"/>
            <family val="2"/>
          </rPr>
          <t>LG = LANDELIJK GEMIDDELDE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55BE79D0-E1E6-4D74-94C0-E2F3AF3A872E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10718774-FB82-4C6D-9298-7565B08DB5B5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2368F89A-302F-443A-9B17-B4A5B9F446A1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B51300FD-453B-4BE2-A875-698001BF02AA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B9BAC1A6-F765-419F-9994-01657AE5ED50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C7771926-F7FB-406D-8E53-57851158E45D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521E3136-829B-4C3B-BBEE-4E1BC6298D63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C011A811-254C-44F3-A7F2-C0625103D110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D4EF8963-6F68-4447-B140-A640A43BB826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8803E71E-9B36-4479-B6A5-15CD66FA1005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4158146B-710A-495B-8155-4C601A721D0F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FDA1CE0C-3E6D-4A16-9075-EC3C7B7B4D9F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1D8F2D6-BB0D-4655-B1BF-1972A067CD0C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535930EC-EF53-4595-A564-94DC16642E74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C9C762F5-4C91-489E-9ACB-EF67893417FE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9C5B2EC4-1070-45DF-8904-BA52C9CAB28E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A21CA8C3-FB76-487C-BA4A-060088734009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5800469B-3A07-4266-B32D-67D9FA8295F4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E7683167-0E7F-4FC0-9AD7-26B7A76305A3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324E495E-86E2-4EF4-8623-BA9E2FA8B18F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6CDCFE4F-B5AB-4723-AB98-CAA436D59776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2EC4454D-DA36-42A1-BD14-E9DDA0BD5F1D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3687D1C6-BFDB-4E59-B15B-E0296C7DAE42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B7721BD4-25DA-40B1-A4C4-6459B6FA93AA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83ED78DF-4930-4268-8F66-CDF35181CC72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9F427D3E-0A0F-490F-B3F0-3654A36BC10A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A0F67140-9CB1-415F-B8ED-1116068F6AA7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E5C52BE5-3A5D-4040-81EF-14E143447457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4EDDE592-CBA5-4346-A227-0AC83C63AE83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F313D095-3574-4BF5-A949-0C9F96EABFE9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5D231068-DB16-4B3B-9551-77F0185449A8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F993E7CF-50CA-4F48-A5EF-DFD93AC82B6C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C7082E04-118C-4D0D-9D7C-565DE661EDA5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9E7DCB53-65D7-420B-BBA6-809294290893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36C137D1-7966-4DD0-A9B0-F714B11C5085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8252189A-C6D8-454A-A6FE-EEC97A796C35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123058BE-4DA1-4D18-B751-714B3CF5140A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441AE3AF-17E7-4C7B-A367-6D5C48886215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6DE2AFB7-9B37-4382-A5AF-C80DD7CF983D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BECD4C1A-A2A7-48BC-BF15-1AC14FEC85BB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8570CE4A-8653-4C3D-9F05-358BA1235DC5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7AD427BE-48B1-4424-84D6-258B03F60895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80501B58-892A-4759-84CE-EE438EC2FF06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0A58E11C-782A-454C-892A-351A11F4D7DF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5048F6A4-D7E0-43BF-BBCF-271111614CB4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9E413648-2206-4DD4-B28F-234F1344A33D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427ED24C-CC90-4625-8825-CB62EBEFC9F9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656B9130-6EFC-4CDA-AC6C-145F2B3557E6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A8C3B766-018F-4A78-8A95-618CE4B4EE55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145A213E-2054-4C41-B02D-E213D84B334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3EA0D161-2368-49FA-9D57-6985CF64E50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22A9F6C3-0520-41F2-A017-AF7D5430AA90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BDCB59AF-FBB7-4E38-B3D9-C495FF4CC313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AA76DC1D-2CB6-41E9-A7A7-DC834345CB40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69BFDBC0-F0A2-4809-BCF3-5DD8743281B7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2CFF6804-63EC-4494-9810-5F7164876C46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C661326C-87DF-4865-B7EF-D33F89642841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1DE0939D-D56A-4505-BFD8-D7017711F0E4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32B4D1FE-90B1-4832-8C90-E0C88D24652F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7AA4D31D-BF24-41EC-81CF-759728EDB172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5E449457-4F02-49CB-8C87-B5F52A7A0E52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B7238092-B4D7-4FE4-AE09-D493238A0FAE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2636B26E-338E-4B22-93B2-E7650DD4451C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A0B8BA68-620A-4B72-9C6B-0104C2E5126A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4005A6BE-0360-4843-A373-8F5ACBC40E2A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3D6CD873-534F-43A8-AEFA-918A1486D45E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5E9F855E-D417-414F-AC31-EC992DBF1444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2EA0F17A-A2CC-4EA5-962F-2C7B3574AE91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58FF6633-CB5C-4392-A81C-D9BDF53056BF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3F40E8BC-8569-401E-8881-67135182A973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F55127B2-9591-45FA-A0DE-09947D9B9BF8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89FE9AB2-4627-48ED-82D8-173E5DB3BDF2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51C2A26F-898D-4888-B6A4-24A9BB359664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BFA05386-0651-4DE6-939C-E8C191D31D1E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D66A0FA8-A515-4E0C-B326-A2CD76237730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5C57C362-8C65-4C20-B031-77461BD256CB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F102AF4D-BC59-4F65-B403-819444B1606A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231D3B68-47C0-4A07-B7AF-A762FC41AF35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00E87F21-9FA2-473D-B910-4FA9A2144C61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97602DFB-3409-43D5-A64B-0F9881304087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F49BBD2D-CF2E-466E-A7E3-B81E4DB05F32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A632AB8D-AFC3-4E3E-AE8E-B1DC6796878D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ECACEBBA-12B1-42FE-9BB2-4BC03F8B33C2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EA9B97BC-011C-415A-8C5C-2843E5D05BF4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BEF7C907-1200-49D0-A46C-9133DC52A0D4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29F0B8C1-5E07-4A2B-9D77-115ECFF500A7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0B8F22FA-8AC3-4E25-8FA3-2301DED8B7DB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EC4A8CE9-61AF-4C1F-80AA-AB9C899DF102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2379CD67-3835-4867-83AB-4936D713BF8A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0C3CABC8-2EDD-4E76-87C4-1AE626FF8818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AE4BD7A6-9925-4F99-B286-8C40F2530216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759388FD-B0AE-4AA1-A65C-F047C2265599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4FA35B4-DDE1-4A7E-8804-2C41C857D511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F1F0CDFD-5A64-44E2-A5AD-8CAD7BBD27E7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BE88E3C7-DC7C-4E96-8D16-D7EFEE273F65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6DB3E8A6-E210-4BCA-AE95-DE00C07040C8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0E985191-2838-4F1C-B205-3BAA00BECA84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B8FC7D98-33BB-427E-852F-44747F85ADBF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4D6D5516-A63D-462E-B9D0-49B421D0510D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DE5BFF3F-143D-43A4-AE5D-08CC5C9440BE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18C45CF2-5E6E-4CE3-8111-14BC422F86EB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39459D46-BED3-42A0-BCF2-335F30A00971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CE95592B-0806-4A8D-9376-84D6374AC5C1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E28C7B06-B563-4C30-A240-6A8B400EF362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986F98C8-CAED-4B3E-992A-D87A641496A2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C2C2195A-2FF7-4811-9A42-13A41E83018F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D5F31E52-CBA8-4A95-88B7-7557AAD3C151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AB62BA63-C733-44F2-AB65-9F340E47184C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B5988606-2E70-4E0F-BA01-4B46FE40FFDA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DD8D68E8-357C-40FB-9E3B-D67459619B60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DB799C6B-F8C2-4A30-941F-D44EC8C525D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2C5CAF32-A042-495B-ABB9-4DA91581EEA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BF956DB-F0A5-4B93-8E59-43947CE056F2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E7910366-145F-4957-9191-E40125DF57D8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EFF4185C-29AA-4736-A4C9-D099EAE1F6A7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E6C8F096-D99E-4517-BC42-96CF81351796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CE3AE326-6C06-4CF3-A8EC-720DE1BBA5C3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90538D70-ED19-4F65-9973-D23C262E22A5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4A078526-2989-4F0E-8ED1-ADB33D2D05DE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FED14EC8-8B37-4590-90F4-72A6D0F6CDFC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DEE3723D-7133-4984-846F-4B22C20B615A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D3F785BC-A741-4A7B-901D-2C5EE5520B3E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ED2D2D89-A717-4DD6-B0FD-91C50AAC83A9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CBE56055-C450-4B97-9C47-EF556FDBC7C7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EDA3C933-B792-45ED-807B-E3F87AA662C3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9A2CCCCD-5539-4CD6-8A63-8F15F0CF9514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6BA6EC90-E5C0-41E2-8920-6005E01D6FA2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D9071568-C327-47A5-96EE-667018616C07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B84E9A5D-B234-4459-92CF-33AB7D31C028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032760E0-7C03-47B5-8482-FE1F59638DF7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8EC43217-1094-4D64-A2BA-0CE9AE5A32AA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05E5C528-FF9E-4670-AEF8-53FE07414AA5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4856F31D-2DFC-4928-A2EA-1003FCB572F2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F573440E-F952-41E1-96FB-9F1E912D8E39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12F27097-6157-413F-8D83-53FC534E8442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6FABEECC-D7F3-47B3-B8AD-A989B22E715F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BCFCBBCC-D33B-4233-B79A-D20BC5EC18FB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4328DFCB-C038-4535-9993-6DC5A2904DE3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99669D01-4CA8-4318-BFF3-9CACD1053E60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8620DF42-BC1A-4D00-A5B8-F96EE2FF3E1D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47D4A03A-E511-469A-BBE5-C59DED5D1AB3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7FF60928-1647-4E6A-B023-B18426C01E69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4B15E43E-02FC-49C6-BF17-168942E78EAF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FA3D9177-B15C-4CDB-ABE5-47815A2A4A8F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DB3E2C2C-476B-4AFB-9DC6-999860E7748C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865EFC71-7C55-4D0C-A032-558C6FA2388F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29CD56C4-E585-4560-8E24-71B6994A36C7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3102E6D4-FA22-4CFB-9BAD-623AD8F8388F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161D5E7E-2261-4FFE-946B-F60E627B095B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4F777E72-F0DC-43D9-8C72-D2531302236A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AF5BC337-D96A-4163-8289-DD95B9E0D6C8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EFC9D2B9-1B33-4224-91F7-E43E7E200DA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944E4B96-E824-41EA-8609-B4811C7E3FC2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E446A0BA-62D7-45CD-9EC7-8E90281C6239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FDDED150-F668-4D09-BD4C-32D2561F6661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D3E21C74-2044-4C02-823E-E33992975E25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B791E1FF-51AC-4802-893A-5F9097BEDB91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52F3A10D-8101-4EB7-B700-51D839183743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4526B1D9-D466-46FD-9CF5-403285C925C0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B2043F91-9D02-4B14-837E-293B5A373567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245D39AF-72C8-4145-B362-6DB419F3EC25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8F2CEF44-D0A9-4F44-9AE0-02F3583B40D0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29236517-9532-4D9E-B314-83C6BA63243D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79854B92-2114-4D11-8E00-DF413869BF4D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2F99D517-C173-4C13-8BB4-2A79BE00B876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C2668084-9671-4B55-8AC6-CBB120FA3C49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1FBC47C6-570A-414B-9115-F642F92221D4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CE4BE83C-A91D-4A62-A83F-29CA7E377EE5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11DCF3CD-AE2F-447E-BFDE-F8AC51BF7BF9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53AAF5E1-7BDD-4A70-87AF-93D029B1AD8F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58DEA2CC-8FD9-4CFD-96EE-28E2C7509C13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C738748C-847A-4C7C-B0A9-65D41905BE9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CD733C7-D897-4D17-82EC-B993471348D6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8F560786-A9A0-4C24-BF1E-21691FC03306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B8361CA6-513B-4D93-A9BB-26DA5DB4E5DF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EB7EC6CC-2C83-43E0-A523-61F5E1B2A8DC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3E7F84AC-9285-4467-AE46-24BCA4C17E2F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2F3D265D-AE9D-44F5-80CD-102D490CB8C6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D626889F-CBCA-4B60-8AEA-DAFB2CCAC75F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0253C35E-45D7-4FF9-9876-6E7804832EA4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4BACE9EF-ECFC-497F-9588-4CEF2B43E504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C27C2177-D05C-4973-95D9-507101F5AA29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879CF617-F63F-45FF-B2E3-B1A39F595D34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6D4B58C1-9814-41D1-9735-B75C56BB45F4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5973DEC3-54B2-4E49-B95D-E3A2F786B09F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FB7E253A-F625-4A34-95BA-0AA29109CDFB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10074B18-668E-4D0A-AB33-B0CFD6A680F3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13B88009-C268-4C47-B141-C554A7CA0B0D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9B88B356-60A9-4EE3-9462-4DBEDAFDEE25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E33A04F0-E04A-4807-8163-F04B450932F9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4D1686CD-F6C9-431F-B922-DBE096031217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9E06F7FF-E306-4EF7-9F26-ECC185721171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1E306625-94A3-4534-99A9-3C5635C16901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15953889-E966-4061-A845-9F52FD1C32F6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DD94B737-D182-4340-852A-2F9E4BC56D92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6FD10991-894E-4E48-8988-F0E7654580B7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AE3F6289-D353-4E08-B932-5A7F5637AD8B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D5CB0F22-3FEA-4B17-BEE1-D5D9739A5925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3502256B-449C-42E2-82C0-B27456C195A0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EFF3F954-F1FD-4A5D-9984-27EA501F195B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100A756D-111A-4CFC-B732-BD0D131CDBCE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0827EA3D-5ABB-42FD-864A-A1C06557500C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F2A5CCA1-BAEF-48D5-9837-B80961D61549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785DB56F-3A3F-4803-955A-F08EF5C60EDA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BB152A8B-02C9-49E4-8DBE-78632B14015B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9000972B-3FD9-4ED6-98C6-2E1E67BFF56B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16F246CA-7D94-4F38-AE3D-BA79A6B89544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C148C742-8BFD-4F55-9CF7-C43FECA6A9D4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5CD118C0-0F95-40EF-87E9-2BF53EF1B8AC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CE21EE0E-40F4-4F11-AA1F-AE73E3221E58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CC03F308-598B-4F72-8B54-DD781D184CE6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E8A62B8F-C8F9-42C1-8B98-46AE76D6F5D5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8FC1E7FB-B74F-4F93-9F5F-1218F677EDCD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4745BCEB-4765-44EE-A65B-FE4F03B3268D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B134DC3D-3B49-4DB9-8768-C6313D68455B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E5A57061-BC4B-4126-B2BB-7905B2424064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085DD092-5223-4077-BFB7-8A24F65C49FC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F76FD8B6-AB6F-4C63-B56B-5C0459B267BA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95CD5E17-2C78-43E8-A57D-F0EE439E8E59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11494D72-07EC-482F-837E-87A45B48B314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B10" authorId="0" shapeId="0" xr:uid="{12582C3D-F31A-4020-8CCE-7C43242B0E6A}">
      <text>
        <r>
          <rPr>
            <b/>
            <sz val="9"/>
            <color indexed="81"/>
            <rFont val="Tahoma"/>
            <family val="2"/>
          </rPr>
          <t xml:space="preserve">Naam v.d. leerling:
</t>
        </r>
        <r>
          <rPr>
            <sz val="9"/>
            <color indexed="81"/>
            <rFont val="Tahoma"/>
            <family val="2"/>
          </rPr>
          <t>Noteer hieronder de naam van de leerling</t>
        </r>
      </text>
    </comment>
    <comment ref="C10" authorId="0" shapeId="0" xr:uid="{C68411AD-F09A-4433-99C9-163FFE55A337}">
      <text>
        <r>
          <rPr>
            <b/>
            <sz val="10"/>
            <color indexed="81"/>
            <rFont val="Tahoma"/>
            <family val="2"/>
          </rPr>
          <t xml:space="preserve">HOE GOED KUN JE LEREN?
GEEF JEZELF EEN CIJFER VAN 1 - 10
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10"/>
            <rFont val="Tahoma"/>
            <family val="2"/>
          </rPr>
          <t xml:space="preserve">Noteer hier de score die de leerling zichzelf heeft gegeven tijdens het </t>
        </r>
        <r>
          <rPr>
            <b/>
            <i/>
            <u/>
            <sz val="10"/>
            <color indexed="10"/>
            <rFont val="Tahoma"/>
            <family val="2"/>
          </rPr>
          <t>KIND-GESPREK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 shapeId="0" xr:uid="{1370EDD5-AA11-4681-B255-1E0ADE3B2BAD}">
      <text>
        <r>
          <rPr>
            <b/>
            <sz val="10"/>
            <color indexed="10"/>
            <rFont val="Tahoma"/>
            <family val="2"/>
          </rPr>
          <t>INSCHATTING DOOR DE LEERKRACHT</t>
        </r>
        <r>
          <rPr>
            <b/>
            <sz val="10"/>
            <color indexed="81"/>
            <rFont val="Tahoma"/>
            <family val="2"/>
          </rPr>
          <t xml:space="preserve">
In te vullen niveau:</t>
        </r>
        <r>
          <rPr>
            <sz val="10"/>
            <color indexed="81"/>
            <rFont val="Tahoma"/>
            <family val="2"/>
          </rPr>
          <t xml:space="preserve">
A of 1 = goed</t>
        </r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B of 2 = boven gemiddeld
C of 3= gemiddeld
D of 4 = beneden gemiddeld
E of 5 = zwak</t>
        </r>
      </text>
    </comment>
    <comment ref="E10" authorId="0" shapeId="0" xr:uid="{282C23E5-C7CD-4407-BB82-3F8369460A15}">
      <text>
        <r>
          <rPr>
            <b/>
            <sz val="10"/>
            <color indexed="81"/>
            <rFont val="Tahoma"/>
            <family val="2"/>
          </rPr>
          <t>Specifieke onderwijsbehoefte</t>
        </r>
        <r>
          <rPr>
            <sz val="10"/>
            <color indexed="81"/>
            <rFont val="Tahoma"/>
            <family val="2"/>
          </rPr>
          <t xml:space="preserve">
Zet een</t>
        </r>
        <r>
          <rPr>
            <b/>
            <sz val="10"/>
            <color indexed="81"/>
            <rFont val="Tahoma"/>
            <family val="2"/>
          </rPr>
          <t xml:space="preserve"> X </t>
        </r>
        <r>
          <rPr>
            <sz val="10"/>
            <color indexed="81"/>
            <rFont val="Tahoma"/>
            <family val="2"/>
          </rPr>
          <t>voor 
een leerling met
een specifieke onderwijsbehoefte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25B74D0F-BEAD-44BA-A0A0-110CCB03A933}">
      <text>
        <r>
          <rPr>
            <b/>
            <sz val="10"/>
            <color indexed="81"/>
            <rFont val="Tahoma"/>
            <family val="2"/>
          </rPr>
          <t>Doublure</t>
        </r>
        <r>
          <rPr>
            <sz val="10"/>
            <color indexed="81"/>
            <rFont val="Tahoma"/>
            <family val="2"/>
          </rPr>
          <t xml:space="preserve">
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 dit jaar of in voorgaande jaren (vanaf groep 3) is gedoubleerd.</t>
        </r>
      </text>
    </comment>
    <comment ref="G10" authorId="0" shapeId="0" xr:uid="{EA46C51C-E94A-4F6D-8265-F507092E63C2}">
      <text>
        <r>
          <rPr>
            <b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
Kan ingevuld worden als de 
3 toetsen zijn afgenomen (meestal M6).
1. Leesbegrip (begr.lezen) 
2. Taalverzorging (spellen)
3. Rekenen (rekenen/wiskunde)</t>
        </r>
      </text>
    </comment>
    <comment ref="H10" authorId="0" shapeId="0" xr:uid="{DB9808E8-0C74-4588-B0F4-43ECACFDF441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870D4D51-B059-476F-AA9C-5B38CC9E4C55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0" authorId="0" shapeId="0" xr:uid="{103755A4-2F5C-45E0-B5D0-CF1DED249B14}">
      <text>
        <r>
          <rPr>
            <b/>
            <sz val="10"/>
            <color indexed="81"/>
            <rFont val="Tahoma"/>
            <family val="2"/>
          </rPr>
          <t>in te vullen niveau:</t>
        </r>
        <r>
          <rPr>
            <sz val="10"/>
            <color indexed="81"/>
            <rFont val="Tahoma"/>
            <family val="2"/>
          </rPr>
          <t xml:space="preserve">
A-B-C-D-E of
1-2-3-4-5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10" authorId="0" shapeId="0" xr:uid="{9BBE5F7E-2CFE-4A72-8F01-B8EA8FAA76B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Het vakje kleurt rood als de opbrengsten van lezen, taal, rekenen lager scoren dan het </t>
        </r>
        <r>
          <rPr>
            <u/>
            <sz val="10"/>
            <color indexed="81"/>
            <rFont val="Tahoma"/>
            <family val="2"/>
          </rPr>
          <t>Aanlegniveau</t>
        </r>
        <r>
          <rPr>
            <sz val="10"/>
            <color indexed="81"/>
            <rFont val="Tahoma"/>
            <family val="2"/>
          </rPr>
          <t xml:space="preserve"> (2e kolom)
(dus: lager dan 100%)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AL10" authorId="0" shapeId="0" xr:uid="{1B1C4136-4E7B-41A8-A270-42D889CDC1AB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verschijnt vanaf groep 6 (= op basis van leesbegrip, spellen en rekenen).
Is het </t>
        </r>
        <r>
          <rPr>
            <u/>
            <sz val="10"/>
            <color indexed="81"/>
            <rFont val="Tahoma"/>
            <family val="2"/>
          </rPr>
          <t>Advies op basis van toetsen</t>
        </r>
        <r>
          <rPr>
            <sz val="10"/>
            <color indexed="81"/>
            <rFont val="Tahoma"/>
            <family val="2"/>
          </rPr>
          <t xml:space="preserve"> lager dan 
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(5e kolom) dan kleurt het vakje rood</t>
        </r>
      </text>
    </comment>
    <comment ref="AO10" authorId="0" shapeId="0" xr:uid="{A89CA8EA-4A47-4061-B54F-AFEAE0D2730E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</t>
        </r>
        <r>
          <rPr>
            <u/>
            <sz val="10"/>
            <color indexed="81"/>
            <rFont val="Tahoma"/>
            <family val="2"/>
          </rPr>
          <t xml:space="preserve">Doublure </t>
        </r>
        <r>
          <rPr>
            <sz val="10"/>
            <color indexed="81"/>
            <rFont val="Tahoma"/>
            <family val="2"/>
          </rPr>
          <t>(4e kolom).</t>
        </r>
      </text>
    </comment>
    <comment ref="AP10" authorId="0" shapeId="0" xr:uid="{2E02501B-092B-4E08-B50C-B9D27EA7D63F}">
      <text>
        <r>
          <rPr>
            <b/>
            <sz val="10"/>
            <color indexed="81"/>
            <rFont val="Tahoma"/>
            <family val="2"/>
          </rPr>
          <t>Gegevens verschijnen automatisch.</t>
        </r>
        <r>
          <rPr>
            <sz val="10"/>
            <color indexed="81"/>
            <rFont val="Tahoma"/>
            <family val="2"/>
          </rPr>
          <t xml:space="preserve">
De gegevens komen overeen met het vakje Speciale behoefte (3e kolom).</t>
        </r>
      </text>
    </comment>
    <comment ref="AQ10" authorId="0" shapeId="0" xr:uid="{E874A6B9-0CE0-41C9-BF0A-8CC1E9D331C8}">
      <text>
        <r>
          <rPr>
            <b/>
            <sz val="10"/>
            <color indexed="81"/>
            <rFont val="Tahoma"/>
            <family val="2"/>
          </rPr>
          <t xml:space="preserve">Sociaal competent gedrag:
</t>
        </r>
        <r>
          <rPr>
            <sz val="10"/>
            <color indexed="81"/>
            <rFont val="Tahoma"/>
            <family val="2"/>
          </rPr>
          <t xml:space="preserve">Zet een </t>
        </r>
        <r>
          <rPr>
            <b/>
            <sz val="10"/>
            <color indexed="81"/>
            <rFont val="Tahoma"/>
            <family val="2"/>
          </rPr>
          <t>X</t>
        </r>
        <r>
          <rPr>
            <sz val="10"/>
            <color indexed="81"/>
            <rFont val="Tahoma"/>
            <family val="2"/>
          </rPr>
          <t xml:space="preserve"> voor een leerling die
moeite heeft met soc. competentie</t>
        </r>
      </text>
    </comment>
    <comment ref="AS10" authorId="0" shapeId="0" xr:uid="{5E52C114-E159-4404-90C8-86AD232EFC25}">
      <text>
        <r>
          <rPr>
            <b/>
            <sz val="10"/>
            <color indexed="81"/>
            <rFont val="Tahoma"/>
            <family val="2"/>
          </rPr>
          <t xml:space="preserve">Prognose uitstroomprofiel 
</t>
        </r>
        <r>
          <rPr>
            <sz val="10"/>
            <color indexed="81"/>
            <rFont val="Tahoma"/>
            <family val="2"/>
          </rPr>
          <t xml:space="preserve">
Komt in beeld vanaf groep 6</t>
        </r>
      </text>
    </comment>
    <comment ref="AV10" authorId="0" shapeId="0" xr:uid="{660E8981-7510-48D0-B2EE-2B06D88BE9B3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u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Advies VO</t>
        </r>
        <r>
          <rPr>
            <sz val="10"/>
            <color indexed="81"/>
            <rFont val="Tahoma"/>
            <family val="2"/>
          </rPr>
          <t xml:space="preserve"> dan (kolom 5) 
dan kleurt het vakje rood</t>
        </r>
      </text>
    </comment>
    <comment ref="AY10" authorId="0" shapeId="0" xr:uid="{3711F5DB-2A91-48F3-9C2D-8219478314B9}">
      <text>
        <r>
          <rPr>
            <sz val="10"/>
            <color indexed="81"/>
            <rFont val="Tahoma"/>
            <family val="2"/>
          </rPr>
          <t xml:space="preserve">Is </t>
        </r>
        <r>
          <rPr>
            <u/>
            <sz val="10"/>
            <color indexed="81"/>
            <rFont val="Tahoma"/>
            <family val="2"/>
          </rPr>
          <t>Positie VO na 3 jaar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>lager</t>
        </r>
        <r>
          <rPr>
            <sz val="10"/>
            <color indexed="81"/>
            <rFont val="Tahoma"/>
            <family val="2"/>
          </rPr>
          <t xml:space="preserve"> 
dan </t>
        </r>
        <r>
          <rPr>
            <u/>
            <sz val="10"/>
            <color indexed="81"/>
            <rFont val="Tahoma"/>
            <family val="2"/>
          </rPr>
          <t>Plaatsing VO</t>
        </r>
        <r>
          <rPr>
            <sz val="10"/>
            <color indexed="81"/>
            <rFont val="Tahoma"/>
            <family val="2"/>
          </rPr>
          <t xml:space="preserve"> (vorige kolom) 
dan kleurt het vakje roo</t>
        </r>
        <r>
          <rPr>
            <sz val="9"/>
            <color indexed="81"/>
            <rFont val="Tahoma"/>
            <family val="2"/>
          </rPr>
          <t>d</t>
        </r>
      </text>
    </comment>
    <comment ref="G18" authorId="0" shapeId="0" xr:uid="{5746FF37-8543-4133-8EEC-CFF9DC19EDE9}">
      <text>
        <r>
          <rPr>
            <b/>
            <sz val="9"/>
            <color indexed="81"/>
            <rFont val="Tahoma"/>
            <family val="2"/>
          </rPr>
          <t>klik en kies</t>
        </r>
      </text>
    </comment>
    <comment ref="AV18" authorId="0" shapeId="0" xr:uid="{9B7B3783-DC31-4361-B0E0-A321A69146A4}">
      <text>
        <r>
          <rPr>
            <b/>
            <sz val="9"/>
            <color indexed="81"/>
            <rFont val="Tahoma"/>
            <family val="2"/>
          </rPr>
          <t>klik en kies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Y18" authorId="0" shapeId="0" xr:uid="{1DD90B0B-DC7C-4F80-98DE-52EAF902CECF}">
      <text>
        <r>
          <rPr>
            <b/>
            <sz val="9"/>
            <color indexed="81"/>
            <rFont val="Tahoma"/>
            <family val="2"/>
          </rPr>
          <t>klik en kies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W11" authorId="0" shapeId="0" xr:uid="{9DA9B1AD-6D71-4372-9D1A-3BE19FB1925D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X11" authorId="0" shapeId="0" xr:uid="{324BF593-1107-4C2D-99E7-4F80CD28AB95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  <comment ref="Y11" authorId="0" shapeId="0" xr:uid="{E15260FE-C8D8-4365-8C2A-88E4E4474F44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Z11" authorId="0" shapeId="0" xr:uid="{CB66F232-B6FE-4F8D-88FD-D058AD89F569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  <comment ref="AA11" authorId="0" shapeId="0" xr:uid="{137A7A6D-74CD-4BD2-B285-B96305823209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AB11" authorId="0" shapeId="0" xr:uid="{00E650D2-8E3C-47A9-9292-A4ACF3C2005F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Directie PCB De Triangel | Harrie Meinen</author>
  </authors>
  <commentList>
    <comment ref="W11" authorId="0" shapeId="0" xr:uid="{25DC0EFD-6D92-4869-9620-4095A7E96791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X11" authorId="0" shapeId="0" xr:uid="{3400D445-A9EB-4499-9694-066082D2360F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  <comment ref="Y11" authorId="0" shapeId="0" xr:uid="{FA8CFCD9-33BE-4F2F-AACA-D654AE3E4C70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Z11" authorId="0" shapeId="0" xr:uid="{A122AEB9-E49A-4449-8C40-FBB9C9FB0BA1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  <comment ref="AA11" authorId="0" shapeId="0" xr:uid="{F4422153-B139-4323-B736-AAAE113D7DBC}">
      <text>
        <r>
          <rPr>
            <sz val="9"/>
            <color indexed="81"/>
            <rFont val="Tahoma"/>
            <family val="2"/>
          </rPr>
          <t>1F score is groen bij &gt;= 85%</t>
        </r>
      </text>
    </comment>
    <comment ref="AB11" authorId="0" shapeId="0" xr:uid="{46300770-252F-4EAE-9EB4-40C393BA2D9E}">
      <text>
        <r>
          <rPr>
            <sz val="9"/>
            <color indexed="81"/>
            <rFont val="Tahoma"/>
            <family val="2"/>
          </rPr>
          <t>2F score is groen bij &gt;= SIGNAALSCORE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<sst xmlns="http://schemas.openxmlformats.org/spreadsheetml/2006/main" count="3363" uniqueCount="225">
  <si>
    <t>De leerkracht maakt het plan</t>
  </si>
  <si>
    <t>Je laat ALLEEN de belangrijke bladen staan.</t>
  </si>
  <si>
    <r>
      <t xml:space="preserve">Zo maak je een blad weer </t>
    </r>
    <r>
      <rPr>
        <sz val="22"/>
        <color rgb="FFCC00FF"/>
        <rFont val="Arial"/>
        <family val="2"/>
      </rPr>
      <t>ZICHTBAAR</t>
    </r>
  </si>
  <si>
    <r>
      <t xml:space="preserve">De rest </t>
    </r>
    <r>
      <rPr>
        <sz val="20"/>
        <color rgb="FFCC00FF"/>
        <rFont val="Arial"/>
        <family val="2"/>
      </rPr>
      <t>VERBERGEN</t>
    </r>
  </si>
  <si>
    <t>1. Klik met de RECHTER muisknop op het tabblad dat je wilt verbergen.</t>
  </si>
  <si>
    <t>1. Klik met de RECHTER muisknop op een willekeurig tabblad.</t>
  </si>
  <si>
    <t>2. Klik op het woordje 'Verbergen'.</t>
  </si>
  <si>
    <t>2. Klik op het woordje 'Zichtbaar maken'.</t>
  </si>
  <si>
    <t>3. Gevraagd wordt welke bladen je zichtbaar wilt maken - die klik je aan</t>
  </si>
  <si>
    <t>4. Je kunt meerdere bladen eenvoudig terugzetten door de toets 'ctrl' vast te houden</t>
  </si>
  <si>
    <t>Schoolweging</t>
  </si>
  <si>
    <t>Signaleringswaarde</t>
  </si>
  <si>
    <t>LG 1S/2F</t>
  </si>
  <si>
    <t>LG 1F</t>
  </si>
  <si>
    <t>De indicatoren:</t>
  </si>
  <si>
    <t>1.1  De resultaten van de leerlingen aan het eind van de basisschool liggen ten minste op het niveau dat op grond van de kenmerken van de leerlingenpopulatie mag worden verwacht.</t>
  </si>
  <si>
    <t xml:space="preserve"> </t>
  </si>
  <si>
    <t>1.1.1 De taalresultaten van de leerlingen aan het eind van de basisschool liggen ten minste op het niveau dat op grond van kenmerken van de leerlingenpopulatie mag worden verwacht.</t>
  </si>
  <si>
    <t>1.1.2  De rekenresultaten van de leerlingen aan het eind van de basisschool liggen ten minste op het niveau dat op grond van kenmerken van de leerlingenpopulatie mag worden verwacht.</t>
  </si>
  <si>
    <t xml:space="preserve">1.2  De resultaten van de leerlingen voor Nederlandse taal en voor rekenen en wiskunde tijdens de schoolperiode liggen ten minste op het niveau dat op grond van de kenmerken van </t>
  </si>
  <si>
    <t xml:space="preserve">      de leerlingenpopulatie mag worden verwacht.</t>
  </si>
  <si>
    <t>1.3  De leerlingen doorlopen in beginsel de school binnen de verwachte periode van 8 jaar.</t>
  </si>
  <si>
    <t>1.4  Leerlingen met specifieke onderwijsbehoeften ontwikkelen zich naar hun mogelijkheden.</t>
  </si>
  <si>
    <t>1.5  De sociale competenties van de leerlingen liggen op een niveau dat mag worden verwacht.</t>
  </si>
  <si>
    <t>1.6  De adviezen van de leerlingen voor het vervolgonderwijs zijn in overeenstemming met de verwachtingen op grond van de kenmerken van de leerlingenpopulatie.</t>
  </si>
  <si>
    <t>1.7  De leerlingen functioneren naar verwachting in het vervolgonderwijs.</t>
  </si>
  <si>
    <t>GROEP</t>
  </si>
  <si>
    <t>DATUM</t>
  </si>
  <si>
    <r>
      <t xml:space="preserve">Is het kopje </t>
    </r>
    <r>
      <rPr>
        <b/>
        <sz val="12"/>
        <color rgb="FF00B050"/>
        <rFont val="Arial"/>
        <family val="2"/>
      </rPr>
      <t>groen</t>
    </r>
    <r>
      <rPr>
        <b/>
        <sz val="12"/>
        <color indexed="10"/>
        <rFont val="Arial"/>
        <family val="2"/>
      </rPr>
      <t xml:space="preserve"> gekleurd, vul dan de kolom in</t>
    </r>
  </si>
  <si>
    <t>Ik gebruik Cito A-B-C-D-E</t>
  </si>
  <si>
    <t>ja</t>
  </si>
  <si>
    <t>Ik gebruik Cito 1-2-3-4-5</t>
  </si>
  <si>
    <t>opmerking</t>
  </si>
  <si>
    <t>opm.</t>
  </si>
  <si>
    <t>LEZEN</t>
  </si>
  <si>
    <t>TAAL</t>
  </si>
  <si>
    <t>REKENEN</t>
  </si>
  <si>
    <t>prognose uitstroomniveau</t>
  </si>
  <si>
    <t>Naam leerling</t>
  </si>
  <si>
    <t>Inschatting door de leerling</t>
  </si>
  <si>
    <t>Aanleg-</t>
  </si>
  <si>
    <t>Spec.</t>
  </si>
  <si>
    <t>Doublure</t>
  </si>
  <si>
    <t>Advies</t>
  </si>
  <si>
    <t>Technisch</t>
  </si>
  <si>
    <t>Begrijpend</t>
  </si>
  <si>
    <t>Spellen</t>
  </si>
  <si>
    <t>Werkwoord</t>
  </si>
  <si>
    <t>Hoofd</t>
  </si>
  <si>
    <t>Rekenen /</t>
  </si>
  <si>
    <t>Aantal cellen</t>
  </si>
  <si>
    <t>score</t>
  </si>
  <si>
    <t xml:space="preserve">score </t>
  </si>
  <si>
    <t>totaal</t>
  </si>
  <si>
    <t>technisch lezen</t>
  </si>
  <si>
    <t>begrijpend lezen</t>
  </si>
  <si>
    <t>spellen</t>
  </si>
  <si>
    <t>werkw</t>
  </si>
  <si>
    <t>hoofdrekenen</t>
  </si>
  <si>
    <t>rekenen &amp; wiskunde</t>
  </si>
  <si>
    <t>realisatie</t>
  </si>
  <si>
    <t>Eind</t>
  </si>
  <si>
    <t>cijfer</t>
  </si>
  <si>
    <t>v&gt;=t</t>
  </si>
  <si>
    <t>Sociaal</t>
  </si>
  <si>
    <t>Plaatsing</t>
  </si>
  <si>
    <t>Positie VO</t>
  </si>
  <si>
    <t>niveau</t>
  </si>
  <si>
    <t>behoefte</t>
  </si>
  <si>
    <t>VO</t>
  </si>
  <si>
    <t>lezen</t>
  </si>
  <si>
    <t xml:space="preserve"> lezen</t>
  </si>
  <si>
    <t>rekenen</t>
  </si>
  <si>
    <t>wiskunde</t>
  </si>
  <si>
    <t>Rekenen</t>
  </si>
  <si>
    <t>BL</t>
  </si>
  <si>
    <t>Taal</t>
  </si>
  <si>
    <t>LTR</t>
  </si>
  <si>
    <t>A</t>
  </si>
  <si>
    <t>B</t>
  </si>
  <si>
    <t>C</t>
  </si>
  <si>
    <t>D</t>
  </si>
  <si>
    <t>E</t>
  </si>
  <si>
    <t>ingevoerd</t>
  </si>
  <si>
    <t>resultaten</t>
  </si>
  <si>
    <t xml:space="preserve">op basis </t>
  </si>
  <si>
    <t>competent</t>
  </si>
  <si>
    <t>na 3 jr.</t>
  </si>
  <si>
    <t>(1.1.1)</t>
  </si>
  <si>
    <t>(1.1.2)</t>
  </si>
  <si>
    <t>(1.1)</t>
  </si>
  <si>
    <t>van toetsen</t>
  </si>
  <si>
    <t>(1.3)</t>
  </si>
  <si>
    <t>(1.4)</t>
  </si>
  <si>
    <t>(1.5)</t>
  </si>
  <si>
    <t>(1.6)</t>
  </si>
  <si>
    <t>(1.7)</t>
  </si>
  <si>
    <t>G</t>
  </si>
  <si>
    <t>S</t>
  </si>
  <si>
    <t>T</t>
  </si>
  <si>
    <t>H</t>
  </si>
  <si>
    <t>R</t>
  </si>
  <si>
    <t>P</t>
  </si>
  <si>
    <t>I</t>
  </si>
  <si>
    <t>N</t>
  </si>
  <si>
    <t>tot.</t>
  </si>
  <si>
    <t>Indicator 1.1</t>
  </si>
  <si>
    <t>%1F-2F</t>
  </si>
  <si>
    <t>%1F-2S</t>
  </si>
  <si>
    <t>ww spellen</t>
  </si>
  <si>
    <t>eindresultaat</t>
  </si>
  <si>
    <t>doublure</t>
  </si>
  <si>
    <t>specifieke onderwijsbehoefte</t>
  </si>
  <si>
    <t>sociaal competent</t>
  </si>
  <si>
    <t>plaatsing VO</t>
  </si>
  <si>
    <t xml:space="preserve">positie VO na 3 jr. </t>
  </si>
  <si>
    <t>Norm</t>
  </si>
  <si>
    <t>potentie A-E</t>
  </si>
  <si>
    <t>realisatie A-E</t>
  </si>
  <si>
    <t>potentie 1-5</t>
  </si>
  <si>
    <t>realisatie 1-5</t>
  </si>
  <si>
    <t>Aanleg</t>
  </si>
  <si>
    <t>Resultaat</t>
  </si>
  <si>
    <t>LEERLING:</t>
  </si>
  <si>
    <t xml:space="preserve">groep </t>
  </si>
  <si>
    <t>TL-1</t>
  </si>
  <si>
    <t>TL-2</t>
  </si>
  <si>
    <t>BL-1</t>
  </si>
  <si>
    <t>BL-2</t>
  </si>
  <si>
    <t>SP-1</t>
  </si>
  <si>
    <t>SP2</t>
  </si>
  <si>
    <t>WW-1</t>
  </si>
  <si>
    <t>WW-2</t>
  </si>
  <si>
    <t>HR-1</t>
  </si>
  <si>
    <t>HR-2</t>
  </si>
  <si>
    <t>RW-1</t>
  </si>
  <si>
    <t>RW-2</t>
  </si>
  <si>
    <t>GEM</t>
  </si>
  <si>
    <t>AANLEG</t>
  </si>
  <si>
    <t>SIGNAAL</t>
  </si>
  <si>
    <t>LEERLING</t>
  </si>
  <si>
    <t>AANTAL</t>
  </si>
  <si>
    <t>TOTAAL</t>
  </si>
  <si>
    <t>Havo/Vwo</t>
  </si>
  <si>
    <t>TL/Havo</t>
  </si>
  <si>
    <t>Kader/TL</t>
  </si>
  <si>
    <t>Vwo</t>
  </si>
  <si>
    <r>
      <t>TOTAAL OVERZICHT -</t>
    </r>
    <r>
      <rPr>
        <b/>
        <sz val="20"/>
        <color rgb="FFFF0000"/>
        <rFont val="Arial"/>
        <family val="2"/>
      </rPr>
      <t xml:space="preserve"> MIDDEN TOETSEN</t>
    </r>
  </si>
  <si>
    <t>TEVREDENHEIDSSCORE</t>
  </si>
  <si>
    <t>SCHOOLWEGING SIGNAALSCORE 2F/1S</t>
  </si>
  <si>
    <t>INFORMATIE</t>
  </si>
  <si>
    <t xml:space="preserve">PROGNOSE </t>
  </si>
  <si>
    <t xml:space="preserve">toe-
voe-
ging
</t>
  </si>
  <si>
    <t>gr 3-8</t>
  </si>
  <si>
    <t>Rekenen / wiskunde</t>
  </si>
  <si>
    <t>leerlingen</t>
  </si>
  <si>
    <t>1F</t>
  </si>
  <si>
    <t>2F</t>
  </si>
  <si>
    <t>1S</t>
  </si>
  <si>
    <t>x</t>
  </si>
  <si>
    <t>TOTAAL OVERZICHT EIND TOETSEN</t>
  </si>
  <si>
    <t>SCHOOLWEGING SIGNAALSCORE 2F /2S</t>
  </si>
  <si>
    <t>datum:</t>
  </si>
  <si>
    <t>BASISAANPAK - SCHOOLNIVEAU - noteer de afspraken doorgaande lijn (schoolafspraken geldig voor iedereen)</t>
  </si>
  <si>
    <t xml:space="preserve">TECHNISCH LEZEN </t>
  </si>
  <si>
    <t xml:space="preserve">BEGRIJPEND LEZEN </t>
  </si>
  <si>
    <t>SPELLEN</t>
  </si>
  <si>
    <t>doel</t>
  </si>
  <si>
    <t>wat</t>
  </si>
  <si>
    <t xml:space="preserve">WERKWOORDEN SPELLEN </t>
  </si>
  <si>
    <t>REKENEN &amp; WISKUNDE</t>
  </si>
  <si>
    <t>HOOFDREKENEN</t>
  </si>
  <si>
    <t>groep(en):</t>
  </si>
  <si>
    <t>BASISAANPAK - MIDDENMOOT</t>
  </si>
  <si>
    <t>INTENSIEVE AANPAK = LAAGSTE 10 - 20%</t>
  </si>
  <si>
    <t>wie</t>
  </si>
  <si>
    <t>VERRIJKTE AANPAK = HOOGSTE 10 - 20%</t>
  </si>
  <si>
    <t>ONDER WATER</t>
  </si>
  <si>
    <t>Sociaal en emotionele ontwikkeling</t>
  </si>
  <si>
    <t>Omgang met klasgenoten</t>
  </si>
  <si>
    <t>Zelfbeeld</t>
  </si>
  <si>
    <t>Zelfvertrouwen</t>
  </si>
  <si>
    <t>Omgaan met gevoelens</t>
  </si>
  <si>
    <t>Communicatieve redzaamheid</t>
  </si>
  <si>
    <t>Zelfredzaamheid</t>
  </si>
  <si>
    <t>Omgaan met veranderingen</t>
  </si>
  <si>
    <t>Omgang met leerkrachten / oop</t>
  </si>
  <si>
    <t>bevorderend</t>
  </si>
  <si>
    <t>belemmerend</t>
  </si>
  <si>
    <t>Anders nl:</t>
  </si>
  <si>
    <t>Gedrag &amp; leer-/werkhouding</t>
  </si>
  <si>
    <t>Werkinzet/ taakgerichtheid</t>
  </si>
  <si>
    <t>Doorzettingsvermogen</t>
  </si>
  <si>
    <t>Motivatie</t>
  </si>
  <si>
    <t>Concentratie</t>
  </si>
  <si>
    <t>Werktempo</t>
  </si>
  <si>
    <t>Nauwkeurigheid</t>
  </si>
  <si>
    <t>Zelfstandig werken</t>
  </si>
  <si>
    <t>Samenwerken</t>
  </si>
  <si>
    <t>Initiatief nemen</t>
  </si>
  <si>
    <t>Probleemoplossende vermogen</t>
  </si>
  <si>
    <t>Reflectievermogen</t>
  </si>
  <si>
    <t>Fysieke ontwikkeling</t>
  </si>
  <si>
    <t>Gezichtsvermogen</t>
  </si>
  <si>
    <t>Gehoor</t>
  </si>
  <si>
    <t>Spraak</t>
  </si>
  <si>
    <t>Fijne motoriek</t>
  </si>
  <si>
    <t>Onderwijsbehoeften</t>
  </si>
  <si>
    <t>Toelichting</t>
  </si>
  <si>
    <t>Gezondheid</t>
  </si>
  <si>
    <t>leerling 1</t>
  </si>
  <si>
    <t>leerling 2</t>
  </si>
  <si>
    <t>leerling 3</t>
  </si>
  <si>
    <t>leerling 4</t>
  </si>
  <si>
    <t>leerling 5</t>
  </si>
  <si>
    <t>leerling 6</t>
  </si>
  <si>
    <t>leerling 7</t>
  </si>
  <si>
    <t>leerling 8</t>
  </si>
  <si>
    <t>leerling 9</t>
  </si>
  <si>
    <t>leerling 10</t>
  </si>
  <si>
    <t>leerling 11</t>
  </si>
  <si>
    <t>leerling 12</t>
  </si>
  <si>
    <t>Kader</t>
  </si>
  <si>
    <t>bla bla bla</t>
  </si>
  <si>
    <r>
      <t xml:space="preserve">Zet een </t>
    </r>
    <r>
      <rPr>
        <b/>
        <sz val="24"/>
        <rFont val="Comic Sans MS"/>
        <family val="4"/>
      </rPr>
      <t>kruisje</t>
    </r>
    <r>
      <rPr>
        <sz val="24"/>
        <color rgb="FFFF0000"/>
        <rFont val="Comic Sans MS"/>
        <family val="4"/>
      </rPr>
      <t xml:space="preserve"> voor zover deze </t>
    </r>
    <r>
      <rPr>
        <b/>
        <sz val="24"/>
        <color rgb="FFFF0000"/>
        <rFont val="Comic Sans MS"/>
        <family val="4"/>
      </rPr>
      <t>strikt noodzakelijk</t>
    </r>
    <r>
      <rPr>
        <sz val="24"/>
        <color rgb="FFFF0000"/>
        <rFont val="Comic Sans MS"/>
        <family val="4"/>
      </rPr>
      <t xml:space="preserve"> zijn voor het leren en begeleiden van de leerling.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</si>
</sst>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13]d/mmm/yy;@"/>
    <numFmt numFmtId="165" formatCode="0.0"/>
    <numFmt numFmtId="166" formatCode="_ * #,##0.00_ ;_ * \-#,##0.00_ ;_ * \-??_ ;_ @_ "/>
    <numFmt numFmtId="167" formatCode="#,##0.0000000000000000"/>
    <numFmt numFmtId="168" formatCode="#,##0.0"/>
    <numFmt numFmtId="169" formatCode="0.0%"/>
    <numFmt numFmtId="170" formatCode="[$-413]d/mmm;@"/>
  </numFmts>
  <fonts count="8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omic Sans MS"/>
      <family val="4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2"/>
      <name val="Comic Sans MS"/>
      <family val="4"/>
    </font>
    <font>
      <sz val="8"/>
      <name val="Comic Sans MS"/>
      <family val="4"/>
    </font>
    <font>
      <sz val="10"/>
      <color rgb="FF394443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10"/>
      <color rgb="FF00B050"/>
      <name val="Arial"/>
      <family val="2"/>
    </font>
    <font>
      <b/>
      <sz val="12"/>
      <color rgb="FFFF0000"/>
      <name val="Arial"/>
      <family val="2"/>
    </font>
    <font>
      <sz val="10"/>
      <color rgb="FFCC00FF"/>
      <name val="Arial"/>
      <family val="2"/>
    </font>
    <font>
      <b/>
      <sz val="12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B050"/>
      <name val="Arial"/>
      <family val="2"/>
    </font>
    <font>
      <b/>
      <sz val="14"/>
      <color rgb="FFCC00FF"/>
      <name val="Arial"/>
      <family val="2"/>
    </font>
    <font>
      <sz val="8"/>
      <name val="Arial"/>
      <family val="2"/>
    </font>
    <font>
      <sz val="10"/>
      <name val="Comic Sans MS"/>
      <family val="4"/>
    </font>
    <font>
      <b/>
      <sz val="12"/>
      <name val="Verdana"/>
      <family val="2"/>
    </font>
    <font>
      <b/>
      <sz val="14"/>
      <color rgb="FF7030A0"/>
      <name val="Verdana"/>
      <family val="2"/>
    </font>
    <font>
      <sz val="12"/>
      <name val="Comic Sans MS"/>
      <family val="4"/>
    </font>
    <font>
      <sz val="20"/>
      <name val="Calibri"/>
      <family val="2"/>
      <scheme val="minor"/>
    </font>
    <font>
      <sz val="12"/>
      <color theme="1"/>
      <name val="Comic Sans MS"/>
      <family val="4"/>
    </font>
    <font>
      <b/>
      <sz val="20"/>
      <name val="Comic Sans MS"/>
      <family val="4"/>
    </font>
    <font>
      <sz val="20"/>
      <name val="Comic Sans MS"/>
      <family val="4"/>
    </font>
    <font>
      <b/>
      <sz val="20"/>
      <color indexed="10"/>
      <name val="Arial"/>
      <family val="2"/>
    </font>
    <font>
      <sz val="11"/>
      <color rgb="FF000000"/>
      <name val="Calibri"/>
      <family val="2"/>
      <charset val="1"/>
    </font>
    <font>
      <b/>
      <sz val="14"/>
      <name val="Verdana"/>
      <family val="2"/>
    </font>
    <font>
      <b/>
      <sz val="10"/>
      <name val="Verdana Pro"/>
      <family val="2"/>
    </font>
    <font>
      <sz val="11"/>
      <name val="Arial"/>
      <family val="2"/>
    </font>
    <font>
      <sz val="20"/>
      <color rgb="FFCC00FF"/>
      <name val="Arial"/>
      <family val="2"/>
    </font>
    <font>
      <sz val="22"/>
      <color rgb="FFCC00FF"/>
      <name val="Arial"/>
      <family val="2"/>
    </font>
    <font>
      <b/>
      <sz val="20"/>
      <color rgb="FFCC00FF"/>
      <name val="Arial"/>
      <family val="2"/>
    </font>
    <font>
      <sz val="18"/>
      <name val="Comic Sans MS"/>
      <family val="4"/>
    </font>
    <font>
      <sz val="24"/>
      <name val="Calibri"/>
      <family val="2"/>
    </font>
    <font>
      <sz val="20"/>
      <name val="Calibri"/>
      <family val="2"/>
    </font>
    <font>
      <b/>
      <sz val="48"/>
      <color indexed="9"/>
      <name val="Calibri"/>
      <family val="2"/>
    </font>
    <font>
      <b/>
      <sz val="48"/>
      <name val="Calibri"/>
      <family val="2"/>
    </font>
    <font>
      <b/>
      <sz val="48"/>
      <name val="Calibri"/>
      <family val="2"/>
      <scheme val="minor"/>
    </font>
    <font>
      <b/>
      <sz val="48"/>
      <name val="Comic Sans MS"/>
      <family val="4"/>
    </font>
    <font>
      <sz val="8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b/>
      <sz val="14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2"/>
      <color indexed="81"/>
      <name val="Tahoma"/>
      <family val="2"/>
    </font>
    <font>
      <b/>
      <sz val="20"/>
      <color rgb="FFFF0000"/>
      <name val="Arial"/>
      <family val="2"/>
    </font>
    <font>
      <sz val="12"/>
      <color theme="0"/>
      <name val="Comic Sans MS"/>
      <family val="4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b/>
      <sz val="10"/>
      <color indexed="10"/>
      <name val="Tahoma"/>
      <family val="2"/>
    </font>
    <font>
      <b/>
      <i/>
      <u/>
      <sz val="10"/>
      <color indexed="10"/>
      <name val="Tahoma"/>
      <family val="2"/>
    </font>
    <font>
      <u/>
      <sz val="10"/>
      <color indexed="81"/>
      <name val="Tahoma"/>
      <family val="2"/>
    </font>
    <font>
      <b/>
      <u/>
      <sz val="10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Verdana Pro Semibold"/>
      <family val="2"/>
    </font>
    <font>
      <b/>
      <sz val="12"/>
      <color theme="1"/>
      <name val="Verdana Pro SemiBold"/>
      <family val="2"/>
    </font>
    <font>
      <sz val="12"/>
      <name val="Calibri"/>
      <family val="2"/>
      <scheme val="minor"/>
    </font>
    <font>
      <sz val="24"/>
      <name val="Comic Sans MS"/>
      <family val="4"/>
    </font>
    <font>
      <sz val="24"/>
      <name val="Calibri"/>
      <family val="2"/>
      <scheme val="minor"/>
    </font>
    <font>
      <b/>
      <sz val="24"/>
      <name val="Comic Sans MS"/>
      <family val="4"/>
    </font>
    <font>
      <sz val="24"/>
      <color theme="1"/>
      <name val="Comic Sans MS"/>
      <family val="4"/>
    </font>
    <font>
      <sz val="24"/>
      <color rgb="FFFF0000"/>
      <name val="Comic Sans MS"/>
      <family val="4"/>
    </font>
    <font>
      <b/>
      <sz val="36"/>
      <name val="Comic Sans MS"/>
      <family val="4"/>
    </font>
    <font>
      <sz val="22"/>
      <name val="Comic Sans MS"/>
      <family val="4"/>
    </font>
    <font>
      <b/>
      <sz val="36"/>
      <color indexed="9"/>
      <name val="Comic Sans MS"/>
      <family val="4"/>
    </font>
    <font>
      <b/>
      <sz val="24"/>
      <color rgb="FFFF0000"/>
      <name val="Comic Sans MS"/>
      <family val="4"/>
    </font>
    <font>
      <b/>
      <sz val="55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40"/>
      </patternFill>
    </fill>
    <fill>
      <patternFill patternType="solid">
        <fgColor indexed="31"/>
        <bgColor indexed="40"/>
      </patternFill>
    </fill>
    <fill>
      <patternFill patternType="solid">
        <fgColor theme="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5DBFF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6" fontId="34" fillId="0" borderId="0" applyBorder="0" applyProtection="0"/>
    <xf numFmtId="0" fontId="34" fillId="0" borderId="0"/>
    <xf numFmtId="0" fontId="1" fillId="0" borderId="0"/>
    <xf numFmtId="9" fontId="34" fillId="0" borderId="0" applyBorder="0" applyProtection="0"/>
  </cellStyleXfs>
  <cellXfs count="45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9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10" fontId="0" fillId="0" borderId="0" xfId="0" applyNumberForma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2" borderId="4" xfId="0" applyFill="1" applyBorder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5" borderId="3" xfId="0" applyFill="1" applyBorder="1"/>
    <xf numFmtId="0" fontId="2" fillId="5" borderId="2" xfId="0" applyFont="1" applyFill="1" applyBorder="1"/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1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4" xfId="0" applyFont="1" applyBorder="1" applyAlignment="1">
      <alignment horizontal="center"/>
    </xf>
    <xf numFmtId="164" fontId="3" fillId="3" borderId="0" xfId="0" applyNumberFormat="1" applyFont="1" applyFill="1" applyAlignment="1" applyProtection="1">
      <alignment horizontal="center"/>
      <protection locked="0"/>
    </xf>
    <xf numFmtId="0" fontId="8" fillId="0" borderId="0" xfId="0" applyFont="1"/>
    <xf numFmtId="0" fontId="10" fillId="4" borderId="21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0" fillId="0" borderId="0" xfId="0" applyNumberFormat="1"/>
    <xf numFmtId="164" fontId="10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0" fillId="10" borderId="32" xfId="0" applyFont="1" applyFill="1" applyBorder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12" fillId="8" borderId="4" xfId="0" applyFont="1" applyFill="1" applyBorder="1" applyAlignment="1" applyProtection="1">
      <alignment vertical="center" wrapText="1"/>
      <protection locked="0"/>
    </xf>
    <xf numFmtId="0" fontId="16" fillId="0" borderId="0" xfId="0" applyFont="1" applyAlignment="1">
      <alignment horizontal="center"/>
    </xf>
    <xf numFmtId="9" fontId="0" fillId="2" borderId="4" xfId="0" applyNumberFormat="1" applyFill="1" applyBorder="1" applyAlignment="1" applyProtection="1">
      <alignment horizontal="center"/>
      <protection locked="0"/>
    </xf>
    <xf numFmtId="9" fontId="0" fillId="2" borderId="23" xfId="0" applyNumberForma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0" fillId="5" borderId="0" xfId="0" applyFill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34" xfId="0" applyBorder="1" applyAlignment="1">
      <alignment horizontal="center"/>
    </xf>
    <xf numFmtId="9" fontId="0" fillId="0" borderId="31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10" fillId="11" borderId="32" xfId="0" applyFont="1" applyFill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 vertical="center"/>
    </xf>
    <xf numFmtId="0" fontId="2" fillId="12" borderId="5" xfId="0" applyFont="1" applyFill="1" applyBorder="1" applyAlignment="1">
      <alignment horizontal="center"/>
    </xf>
    <xf numFmtId="0" fontId="0" fillId="12" borderId="0" xfId="0" applyFill="1" applyAlignment="1" applyProtection="1">
      <alignment horizontal="center"/>
      <protection locked="0"/>
    </xf>
    <xf numFmtId="9" fontId="0" fillId="12" borderId="0" xfId="0" applyNumberFormat="1" applyFill="1" applyAlignment="1" applyProtection="1">
      <alignment horizontal="center"/>
      <protection locked="0"/>
    </xf>
    <xf numFmtId="0" fontId="0" fillId="5" borderId="2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9" fontId="0" fillId="0" borderId="3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9" fontId="2" fillId="0" borderId="6" xfId="0" applyNumberFormat="1" applyFont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9" fontId="2" fillId="0" borderId="43" xfId="0" applyNumberFormat="1" applyFont="1" applyBorder="1" applyAlignment="1">
      <alignment horizontal="center"/>
    </xf>
    <xf numFmtId="9" fontId="2" fillId="0" borderId="44" xfId="0" applyNumberFormat="1" applyFont="1" applyBorder="1" applyAlignment="1">
      <alignment horizontal="center"/>
    </xf>
    <xf numFmtId="9" fontId="2" fillId="0" borderId="45" xfId="0" applyNumberFormat="1" applyFont="1" applyBorder="1" applyAlignment="1">
      <alignment horizontal="center"/>
    </xf>
    <xf numFmtId="9" fontId="13" fillId="0" borderId="41" xfId="0" applyNumberFormat="1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/>
    </xf>
    <xf numFmtId="9" fontId="13" fillId="0" borderId="48" xfId="0" applyNumberFormat="1" applyFont="1" applyBorder="1" applyAlignment="1">
      <alignment horizontal="center" vertical="center"/>
    </xf>
    <xf numFmtId="9" fontId="13" fillId="0" borderId="41" xfId="0" applyNumberFormat="1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9" fontId="13" fillId="0" borderId="0" xfId="0" applyNumberFormat="1" applyFont="1" applyAlignment="1">
      <alignment horizontal="center" vertical="center"/>
    </xf>
    <xf numFmtId="9" fontId="13" fillId="0" borderId="0" xfId="0" applyNumberFormat="1" applyFont="1" applyAlignment="1">
      <alignment horizontal="center"/>
    </xf>
    <xf numFmtId="0" fontId="0" fillId="13" borderId="39" xfId="0" applyFill="1" applyBorder="1" applyAlignment="1">
      <alignment horizontal="center"/>
    </xf>
    <xf numFmtId="0" fontId="2" fillId="0" borderId="14" xfId="0" applyFont="1" applyBorder="1"/>
    <xf numFmtId="0" fontId="5" fillId="0" borderId="0" xfId="0" applyFont="1" applyAlignment="1">
      <alignment horizontal="center" vertical="center"/>
    </xf>
    <xf numFmtId="0" fontId="0" fillId="2" borderId="4" xfId="0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12" fillId="8" borderId="4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2" fillId="9" borderId="1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9" fontId="0" fillId="2" borderId="4" xfId="0" applyNumberFormat="1" applyFill="1" applyBorder="1" applyAlignment="1">
      <alignment horizontal="center"/>
    </xf>
    <xf numFmtId="0" fontId="0" fillId="2" borderId="2" xfId="0" applyFill="1" applyBorder="1" applyAlignment="1" applyProtection="1">
      <alignment horizontal="left" vertical="center"/>
      <protection locked="0"/>
    </xf>
    <xf numFmtId="0" fontId="2" fillId="6" borderId="0" xfId="0" applyFont="1" applyFill="1" applyAlignment="1">
      <alignment horizontal="center"/>
    </xf>
    <xf numFmtId="0" fontId="15" fillId="13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13" borderId="4" xfId="0" applyFont="1" applyFill="1" applyBorder="1" applyAlignment="1">
      <alignment horizontal="center" vertical="center"/>
    </xf>
    <xf numFmtId="0" fontId="15" fillId="13" borderId="7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9" fontId="0" fillId="0" borderId="0" xfId="0" applyNumberForma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9" fontId="2" fillId="0" borderId="62" xfId="0" applyNumberFormat="1" applyFont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9" fontId="2" fillId="0" borderId="31" xfId="0" applyNumberFormat="1" applyFont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9" fontId="0" fillId="4" borderId="29" xfId="0" applyNumberFormat="1" applyFill="1" applyBorder="1" applyAlignment="1">
      <alignment horizontal="center" vertical="center"/>
    </xf>
    <xf numFmtId="9" fontId="0" fillId="4" borderId="30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9" fontId="0" fillId="0" borderId="18" xfId="0" applyNumberFormat="1" applyBorder="1" applyAlignment="1">
      <alignment horizontal="center" vertical="center"/>
    </xf>
    <xf numFmtId="9" fontId="0" fillId="7" borderId="14" xfId="0" applyNumberFormat="1" applyFill="1" applyBorder="1" applyAlignment="1">
      <alignment horizontal="center" vertical="center"/>
    </xf>
    <xf numFmtId="9" fontId="2" fillId="5" borderId="14" xfId="0" applyNumberFormat="1" applyFont="1" applyFill="1" applyBorder="1" applyAlignment="1">
      <alignment horizontal="center" vertical="center"/>
    </xf>
    <xf numFmtId="9" fontId="0" fillId="5" borderId="4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0" borderId="0" xfId="0" applyFont="1"/>
    <xf numFmtId="0" fontId="11" fillId="0" borderId="0" xfId="0" applyFont="1" applyAlignment="1">
      <alignment vertical="center"/>
    </xf>
    <xf numFmtId="0" fontId="7" fillId="0" borderId="0" xfId="0" applyFont="1"/>
    <xf numFmtId="9" fontId="13" fillId="0" borderId="63" xfId="0" applyNumberFormat="1" applyFont="1" applyBorder="1" applyAlignment="1">
      <alignment horizontal="center" vertical="center"/>
    </xf>
    <xf numFmtId="9" fontId="13" fillId="0" borderId="47" xfId="0" applyNumberFormat="1" applyFont="1" applyBorder="1" applyAlignment="1">
      <alignment horizontal="center" vertical="center"/>
    </xf>
    <xf numFmtId="0" fontId="13" fillId="0" borderId="0" xfId="0" applyFont="1" applyProtection="1">
      <protection locked="0"/>
    </xf>
    <xf numFmtId="0" fontId="15" fillId="0" borderId="56" xfId="0" applyFont="1" applyBorder="1" applyAlignment="1" applyProtection="1">
      <alignment horizontal="center" vertical="center"/>
      <protection locked="0"/>
    </xf>
    <xf numFmtId="0" fontId="15" fillId="0" borderId="41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9" borderId="4" xfId="0" applyFont="1" applyFill="1" applyBorder="1" applyAlignment="1">
      <alignment horizontal="center" vertical="center"/>
    </xf>
    <xf numFmtId="0" fontId="15" fillId="0" borderId="8" xfId="0" applyFont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0" xfId="1"/>
    <xf numFmtId="0" fontId="25" fillId="0" borderId="0" xfId="1" applyFont="1"/>
    <xf numFmtId="0" fontId="28" fillId="0" borderId="0" xfId="1" applyFont="1"/>
    <xf numFmtId="0" fontId="28" fillId="0" borderId="0" xfId="1" applyFont="1" applyAlignment="1">
      <alignment horizontal="left"/>
    </xf>
    <xf numFmtId="165" fontId="28" fillId="0" borderId="0" xfId="1" applyNumberFormat="1" applyFont="1" applyAlignment="1">
      <alignment horizontal="left" vertical="center"/>
    </xf>
    <xf numFmtId="0" fontId="30" fillId="0" borderId="0" xfId="1" applyFont="1" applyAlignment="1">
      <alignment horizontal="left" vertical="center"/>
    </xf>
    <xf numFmtId="0" fontId="30" fillId="0" borderId="0" xfId="1" applyFont="1"/>
    <xf numFmtId="9" fontId="30" fillId="0" borderId="0" xfId="1" applyNumberFormat="1" applyFont="1"/>
    <xf numFmtId="9" fontId="30" fillId="0" borderId="0" xfId="1" applyNumberFormat="1" applyFont="1" applyAlignment="1">
      <alignment horizontal="center"/>
    </xf>
    <xf numFmtId="0" fontId="30" fillId="0" borderId="0" xfId="1" applyFont="1" applyAlignment="1">
      <alignment horizontal="center"/>
    </xf>
    <xf numFmtId="0" fontId="31" fillId="0" borderId="0" xfId="1" applyFont="1"/>
    <xf numFmtId="0" fontId="30" fillId="0" borderId="0" xfId="1" applyFont="1" applyAlignment="1">
      <alignment vertical="center"/>
    </xf>
    <xf numFmtId="0" fontId="30" fillId="17" borderId="0" xfId="1" applyFont="1" applyFill="1" applyAlignment="1">
      <alignment horizontal="center" vertical="center"/>
    </xf>
    <xf numFmtId="0" fontId="30" fillId="19" borderId="0" xfId="1" applyFont="1" applyFill="1" applyAlignment="1">
      <alignment horizontal="center" vertical="center"/>
    </xf>
    <xf numFmtId="0" fontId="30" fillId="18" borderId="0" xfId="1" applyFont="1" applyFill="1" applyAlignment="1">
      <alignment horizontal="center" vertical="center"/>
    </xf>
    <xf numFmtId="0" fontId="28" fillId="0" borderId="0" xfId="1" applyFont="1" applyAlignment="1">
      <alignment horizontal="center" vertical="center"/>
    </xf>
    <xf numFmtId="165" fontId="28" fillId="0" borderId="0" xfId="1" applyNumberFormat="1" applyFont="1" applyAlignment="1">
      <alignment horizontal="center" vertical="center"/>
    </xf>
    <xf numFmtId="0" fontId="30" fillId="16" borderId="0" xfId="1" applyFont="1" applyFill="1" applyAlignment="1">
      <alignment horizontal="center" vertical="center"/>
    </xf>
    <xf numFmtId="0" fontId="30" fillId="21" borderId="0" xfId="1" applyFont="1" applyFill="1" applyAlignment="1">
      <alignment horizontal="center" vertical="center"/>
    </xf>
    <xf numFmtId="0" fontId="30" fillId="13" borderId="0" xfId="1" applyFont="1" applyFill="1" applyAlignment="1">
      <alignment horizontal="center" vertical="center"/>
    </xf>
    <xf numFmtId="0" fontId="30" fillId="15" borderId="0" xfId="1" applyFont="1" applyFill="1" applyAlignment="1">
      <alignment horizontal="center" vertical="center"/>
    </xf>
    <xf numFmtId="0" fontId="28" fillId="22" borderId="0" xfId="1" applyFont="1" applyFill="1" applyAlignment="1">
      <alignment horizontal="center" vertical="center"/>
    </xf>
    <xf numFmtId="0" fontId="29" fillId="0" borderId="0" xfId="1" applyFont="1"/>
    <xf numFmtId="0" fontId="32" fillId="0" borderId="0" xfId="1" applyFont="1" applyProtection="1">
      <protection locked="0"/>
    </xf>
    <xf numFmtId="0" fontId="3" fillId="0" borderId="0" xfId="1" applyFont="1" applyAlignment="1">
      <alignment vertical="center"/>
    </xf>
    <xf numFmtId="0" fontId="28" fillId="16" borderId="0" xfId="1" applyFont="1" applyFill="1" applyAlignment="1">
      <alignment horizontal="center" vertical="center"/>
    </xf>
    <xf numFmtId="2" fontId="28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center"/>
    </xf>
    <xf numFmtId="0" fontId="30" fillId="0" borderId="0" xfId="1" applyFont="1" applyAlignment="1">
      <alignment horizontal="center" vertical="center"/>
    </xf>
    <xf numFmtId="165" fontId="28" fillId="0" borderId="0" xfId="1" applyNumberFormat="1" applyFont="1" applyAlignment="1">
      <alignment horizontal="center"/>
    </xf>
    <xf numFmtId="1" fontId="28" fillId="0" borderId="0" xfId="1" applyNumberFormat="1" applyFont="1" applyAlignment="1">
      <alignment horizontal="center"/>
    </xf>
    <xf numFmtId="0" fontId="35" fillId="0" borderId="0" xfId="1" applyFont="1"/>
    <xf numFmtId="0" fontId="37" fillId="0" borderId="0" xfId="0" applyFont="1"/>
    <xf numFmtId="0" fontId="40" fillId="0" borderId="0" xfId="0" applyFont="1"/>
    <xf numFmtId="9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9" fontId="2" fillId="0" borderId="69" xfId="0" applyNumberFormat="1" applyFont="1" applyBorder="1" applyAlignment="1">
      <alignment horizontal="center" vertical="center"/>
    </xf>
    <xf numFmtId="0" fontId="0" fillId="2" borderId="66" xfId="0" applyFill="1" applyBorder="1" applyAlignment="1">
      <alignment horizontal="center"/>
    </xf>
    <xf numFmtId="0" fontId="0" fillId="2" borderId="31" xfId="0" applyFill="1" applyBorder="1" applyAlignment="1" applyProtection="1">
      <alignment horizontal="center" vertical="center"/>
      <protection locked="0"/>
    </xf>
    <xf numFmtId="0" fontId="0" fillId="2" borderId="31" xfId="0" applyFill="1" applyBorder="1" applyAlignment="1">
      <alignment horizontal="center" vertical="center"/>
    </xf>
    <xf numFmtId="9" fontId="0" fillId="7" borderId="2" xfId="0" applyNumberForma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5" borderId="33" xfId="0" applyFont="1" applyFill="1" applyBorder="1" applyAlignment="1">
      <alignment horizontal="center" vertical="center"/>
    </xf>
    <xf numFmtId="9" fontId="0" fillId="5" borderId="33" xfId="0" applyNumberForma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1" fillId="0" borderId="0" xfId="1" applyFont="1"/>
    <xf numFmtId="0" fontId="41" fillId="0" borderId="0" xfId="1" applyFont="1" applyAlignment="1">
      <alignment horizontal="center"/>
    </xf>
    <xf numFmtId="165" fontId="28" fillId="0" borderId="0" xfId="1" applyNumberFormat="1" applyFont="1" applyAlignment="1">
      <alignment horizontal="left"/>
    </xf>
    <xf numFmtId="165" fontId="28" fillId="0" borderId="0" xfId="1" applyNumberFormat="1" applyFont="1"/>
    <xf numFmtId="0" fontId="42" fillId="0" borderId="0" xfId="1" applyFont="1" applyAlignment="1">
      <alignment horizontal="center" vertical="center" textRotation="90"/>
    </xf>
    <xf numFmtId="0" fontId="32" fillId="0" borderId="0" xfId="1" applyFont="1"/>
    <xf numFmtId="1" fontId="28" fillId="0" borderId="0" xfId="1" applyNumberFormat="1" applyFont="1" applyAlignment="1">
      <alignment horizontal="center" vertical="center"/>
    </xf>
    <xf numFmtId="0" fontId="43" fillId="0" borderId="0" xfId="1" applyFont="1" applyAlignment="1">
      <alignment vertical="top" wrapText="1"/>
    </xf>
    <xf numFmtId="0" fontId="43" fillId="0" borderId="0" xfId="1" applyFont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47" fillId="0" borderId="0" xfId="1" applyFont="1"/>
    <xf numFmtId="9" fontId="15" fillId="0" borderId="62" xfId="0" applyNumberFormat="1" applyFont="1" applyBorder="1" applyAlignment="1">
      <alignment horizontal="center" vertical="center"/>
    </xf>
    <xf numFmtId="9" fontId="15" fillId="0" borderId="31" xfId="0" applyNumberFormat="1" applyFont="1" applyBorder="1" applyAlignment="1">
      <alignment horizontal="center" vertical="center"/>
    </xf>
    <xf numFmtId="0" fontId="46" fillId="0" borderId="0" xfId="1" applyFont="1" applyAlignment="1">
      <alignment vertical="center"/>
    </xf>
    <xf numFmtId="0" fontId="2" fillId="2" borderId="4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49" fillId="12" borderId="0" xfId="1" applyFont="1" applyFill="1" applyAlignment="1">
      <alignment vertical="center"/>
    </xf>
    <xf numFmtId="0" fontId="49" fillId="0" borderId="0" xfId="1" applyFont="1"/>
    <xf numFmtId="0" fontId="50" fillId="0" borderId="0" xfId="0" applyFont="1" applyAlignment="1">
      <alignment horizontal="center"/>
    </xf>
    <xf numFmtId="0" fontId="49" fillId="0" borderId="4" xfId="1" applyFont="1" applyBorder="1" applyAlignment="1">
      <alignment vertical="center"/>
    </xf>
    <xf numFmtId="0" fontId="49" fillId="0" borderId="4" xfId="1" applyFont="1" applyBorder="1" applyAlignment="1">
      <alignment horizontal="left" vertical="center"/>
    </xf>
    <xf numFmtId="0" fontId="49" fillId="0" borderId="0" xfId="1" applyFont="1" applyAlignment="1">
      <alignment horizontal="left"/>
    </xf>
    <xf numFmtId="0" fontId="51" fillId="0" borderId="0" xfId="0" applyFont="1" applyAlignment="1">
      <alignment horizontal="center"/>
    </xf>
    <xf numFmtId="0" fontId="49" fillId="0" borderId="0" xfId="0" applyFont="1"/>
    <xf numFmtId="167" fontId="49" fillId="0" borderId="0" xfId="3" applyNumberFormat="1" applyFont="1" applyBorder="1" applyProtection="1"/>
    <xf numFmtId="167" fontId="52" fillId="0" borderId="4" xfId="3" applyNumberFormat="1" applyFont="1" applyBorder="1" applyProtection="1"/>
    <xf numFmtId="168" fontId="52" fillId="17" borderId="4" xfId="3" applyNumberFormat="1" applyFont="1" applyFill="1" applyBorder="1" applyProtection="1"/>
    <xf numFmtId="168" fontId="49" fillId="0" borderId="4" xfId="3" applyNumberFormat="1" applyFont="1" applyBorder="1" applyProtection="1"/>
    <xf numFmtId="0" fontId="53" fillId="0" borderId="4" xfId="4" applyFont="1" applyBorder="1"/>
    <xf numFmtId="0" fontId="53" fillId="0" borderId="0" xfId="4" applyFont="1"/>
    <xf numFmtId="169" fontId="53" fillId="17" borderId="4" xfId="4" applyNumberFormat="1" applyFont="1" applyFill="1" applyBorder="1"/>
    <xf numFmtId="0" fontId="53" fillId="17" borderId="4" xfId="4" applyFont="1" applyFill="1" applyBorder="1"/>
    <xf numFmtId="169" fontId="54" fillId="17" borderId="4" xfId="5" applyNumberFormat="1" applyFont="1" applyFill="1" applyBorder="1"/>
    <xf numFmtId="169" fontId="55" fillId="23" borderId="4" xfId="4" applyNumberFormat="1" applyFont="1" applyFill="1" applyBorder="1"/>
    <xf numFmtId="169" fontId="55" fillId="17" borderId="4" xfId="4" applyNumberFormat="1" applyFont="1" applyFill="1" applyBorder="1"/>
    <xf numFmtId="0" fontId="55" fillId="0" borderId="4" xfId="4" applyFont="1" applyBorder="1"/>
    <xf numFmtId="169" fontId="56" fillId="0" borderId="4" xfId="5" applyNumberFormat="1" applyFont="1" applyBorder="1"/>
    <xf numFmtId="0" fontId="55" fillId="0" borderId="0" xfId="4" applyFont="1"/>
    <xf numFmtId="9" fontId="54" fillId="17" borderId="4" xfId="5" applyNumberFormat="1" applyFont="1" applyFill="1" applyBorder="1"/>
    <xf numFmtId="9" fontId="56" fillId="0" borderId="4" xfId="5" applyNumberFormat="1" applyFont="1" applyBorder="1"/>
    <xf numFmtId="169" fontId="55" fillId="0" borderId="4" xfId="4" applyNumberFormat="1" applyFont="1" applyBorder="1"/>
    <xf numFmtId="169" fontId="53" fillId="17" borderId="4" xfId="6" applyNumberFormat="1" applyFont="1" applyFill="1" applyBorder="1"/>
    <xf numFmtId="169" fontId="55" fillId="0" borderId="4" xfId="6" applyNumberFormat="1" applyFont="1" applyBorder="1"/>
    <xf numFmtId="0" fontId="10" fillId="4" borderId="21" xfId="0" applyFont="1" applyFill="1" applyBorder="1" applyAlignment="1">
      <alignment horizontal="center"/>
    </xf>
    <xf numFmtId="0" fontId="0" fillId="2" borderId="2" xfId="0" applyFill="1" applyBorder="1" applyAlignment="1" applyProtection="1">
      <alignment horizontal="left"/>
      <protection locked="0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9" fillId="24" borderId="0" xfId="1" applyFont="1" applyFill="1" applyAlignment="1">
      <alignment horizontal="center" vertical="center"/>
    </xf>
    <xf numFmtId="0" fontId="28" fillId="19" borderId="0" xfId="1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0" fillId="4" borderId="21" xfId="0" applyFont="1" applyFill="1" applyBorder="1" applyAlignment="1" applyProtection="1">
      <alignment horizontal="center" vertical="center"/>
      <protection locked="0"/>
    </xf>
    <xf numFmtId="164" fontId="3" fillId="3" borderId="0" xfId="0" applyNumberFormat="1" applyFont="1" applyFill="1" applyAlignment="1" applyProtection="1">
      <alignment horizontal="center" vertical="center"/>
      <protection locked="0"/>
    </xf>
    <xf numFmtId="164" fontId="10" fillId="0" borderId="0" xfId="0" applyNumberFormat="1" applyFont="1" applyAlignment="1" applyProtection="1">
      <alignment horizontal="center" vertical="center"/>
      <protection locked="0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164" fontId="10" fillId="2" borderId="21" xfId="0" applyNumberFormat="1" applyFont="1" applyFill="1" applyBorder="1" applyProtection="1">
      <protection locked="0"/>
    </xf>
    <xf numFmtId="164" fontId="10" fillId="2" borderId="22" xfId="0" applyNumberFormat="1" applyFont="1" applyFill="1" applyBorder="1" applyProtection="1">
      <protection locked="0"/>
    </xf>
    <xf numFmtId="0" fontId="7" fillId="0" borderId="26" xfId="0" applyFont="1" applyBorder="1"/>
    <xf numFmtId="0" fontId="7" fillId="0" borderId="27" xfId="0" applyFont="1" applyBorder="1"/>
    <xf numFmtId="0" fontId="10" fillId="2" borderId="22" xfId="0" applyFont="1" applyFill="1" applyBorder="1" applyAlignment="1" applyProtection="1">
      <alignment horizontal="center" vertical="center"/>
      <protection locked="0"/>
    </xf>
    <xf numFmtId="170" fontId="10" fillId="2" borderId="2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/>
    <xf numFmtId="0" fontId="2" fillId="2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9" fontId="2" fillId="12" borderId="0" xfId="0" applyNumberFormat="1" applyFont="1" applyFill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12" borderId="0" xfId="0" applyFont="1" applyFill="1" applyAlignment="1" applyProtection="1">
      <alignment horizontal="center"/>
      <protection locked="0"/>
    </xf>
    <xf numFmtId="0" fontId="68" fillId="0" borderId="0" xfId="0" applyFont="1" applyAlignment="1">
      <alignment horizontal="center" vertical="center"/>
    </xf>
    <xf numFmtId="0" fontId="66" fillId="0" borderId="0" xfId="0" applyFont="1"/>
    <xf numFmtId="0" fontId="67" fillId="0" borderId="0" xfId="0" applyFont="1" applyAlignment="1">
      <alignment vertical="top"/>
    </xf>
    <xf numFmtId="0" fontId="68" fillId="0" borderId="0" xfId="0" applyFont="1" applyAlignment="1">
      <alignment vertical="top"/>
    </xf>
    <xf numFmtId="0" fontId="42" fillId="0" borderId="0" xfId="1" applyFont="1" applyAlignment="1">
      <alignment vertical="center" textRotation="90"/>
    </xf>
    <xf numFmtId="0" fontId="69" fillId="0" borderId="0" xfId="1" applyFont="1"/>
    <xf numFmtId="0" fontId="70" fillId="0" borderId="0" xfId="1" applyFont="1"/>
    <xf numFmtId="0" fontId="71" fillId="0" borderId="0" xfId="1" applyFont="1"/>
    <xf numFmtId="0" fontId="49" fillId="0" borderId="0" xfId="1" applyFont="1" applyAlignment="1">
      <alignment vertical="center"/>
    </xf>
    <xf numFmtId="0" fontId="49" fillId="0" borderId="0" xfId="1" applyFont="1" applyAlignment="1">
      <alignment horizontal="left" vertical="center"/>
    </xf>
    <xf numFmtId="0" fontId="28" fillId="0" borderId="0" xfId="1" applyFont="1" applyAlignment="1">
      <alignment horizontal="left" vertical="top"/>
    </xf>
    <xf numFmtId="0" fontId="32" fillId="0" borderId="0" xfId="1" applyFont="1" applyAlignment="1">
      <alignment horizontal="left" vertical="top"/>
    </xf>
    <xf numFmtId="0" fontId="70" fillId="0" borderId="0" xfId="1" applyFont="1" applyAlignment="1">
      <alignment vertical="top" wrapText="1"/>
    </xf>
    <xf numFmtId="0" fontId="72" fillId="25" borderId="0" xfId="1" applyFont="1" applyFill="1" applyAlignment="1">
      <alignment horizontal="left" vertical="center"/>
    </xf>
    <xf numFmtId="0" fontId="28" fillId="25" borderId="0" xfId="1" applyFont="1" applyFill="1"/>
    <xf numFmtId="0" fontId="72" fillId="25" borderId="0" xfId="1" applyFont="1" applyFill="1"/>
    <xf numFmtId="0" fontId="71" fillId="25" borderId="0" xfId="1" applyFont="1" applyFill="1"/>
    <xf numFmtId="0" fontId="29" fillId="25" borderId="0" xfId="1" applyFont="1" applyFill="1"/>
    <xf numFmtId="0" fontId="69" fillId="25" borderId="0" xfId="1" applyFont="1" applyFill="1"/>
    <xf numFmtId="0" fontId="70" fillId="0" borderId="0" xfId="1" applyFont="1" applyAlignment="1">
      <alignment horizontal="center" textRotation="90"/>
    </xf>
    <xf numFmtId="0" fontId="42" fillId="0" borderId="0" xfId="1" applyFont="1" applyAlignment="1">
      <alignment horizontal="center" vertical="center" textRotation="90"/>
    </xf>
    <xf numFmtId="164" fontId="10" fillId="2" borderId="21" xfId="0" applyNumberFormat="1" applyFont="1" applyFill="1" applyBorder="1" applyAlignment="1" applyProtection="1">
      <alignment horizontal="center"/>
      <protection locked="0"/>
    </xf>
    <xf numFmtId="164" fontId="10" fillId="2" borderId="22" xfId="0" applyNumberFormat="1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70" fillId="0" borderId="10" xfId="1" applyFont="1" applyBorder="1" applyAlignment="1">
      <alignment horizontal="left" vertical="top"/>
    </xf>
    <xf numFmtId="0" fontId="70" fillId="0" borderId="8" xfId="1" applyFont="1" applyBorder="1" applyAlignment="1">
      <alignment horizontal="left" vertical="top"/>
    </xf>
    <xf numFmtId="0" fontId="70" fillId="0" borderId="5" xfId="1" applyFont="1" applyBorder="1" applyAlignment="1">
      <alignment horizontal="left" vertical="top"/>
    </xf>
    <xf numFmtId="0" fontId="70" fillId="0" borderId="0" xfId="1" applyFont="1" applyAlignment="1">
      <alignment horizontal="left" vertical="top"/>
    </xf>
    <xf numFmtId="0" fontId="70" fillId="0" borderId="11" xfId="1" applyFont="1" applyBorder="1" applyAlignment="1">
      <alignment horizontal="left" vertical="top"/>
    </xf>
    <xf numFmtId="0" fontId="70" fillId="0" borderId="70" xfId="1" applyFont="1" applyBorder="1" applyAlignment="1">
      <alignment horizontal="left" vertical="top"/>
    </xf>
    <xf numFmtId="0" fontId="76" fillId="8" borderId="8" xfId="1" applyFont="1" applyFill="1" applyBorder="1" applyAlignment="1" applyProtection="1">
      <alignment horizontal="left" vertical="top"/>
      <protection locked="0"/>
    </xf>
    <xf numFmtId="0" fontId="76" fillId="8" borderId="19" xfId="1" applyFont="1" applyFill="1" applyBorder="1" applyAlignment="1" applyProtection="1">
      <alignment horizontal="left" vertical="top"/>
      <protection locked="0"/>
    </xf>
    <xf numFmtId="0" fontId="76" fillId="8" borderId="0" xfId="1" applyFont="1" applyFill="1" applyAlignment="1" applyProtection="1">
      <alignment horizontal="left" vertical="top"/>
      <protection locked="0"/>
    </xf>
    <xf numFmtId="0" fontId="76" fillId="8" borderId="6" xfId="1" applyFont="1" applyFill="1" applyBorder="1" applyAlignment="1" applyProtection="1">
      <alignment horizontal="left" vertical="top"/>
      <protection locked="0"/>
    </xf>
    <xf numFmtId="0" fontId="76" fillId="8" borderId="70" xfId="1" applyFont="1" applyFill="1" applyBorder="1" applyAlignment="1" applyProtection="1">
      <alignment horizontal="left" vertical="top"/>
      <protection locked="0"/>
    </xf>
    <xf numFmtId="0" fontId="76" fillId="8" borderId="20" xfId="1" applyFont="1" applyFill="1" applyBorder="1" applyAlignment="1" applyProtection="1">
      <alignment horizontal="left" vertical="top"/>
      <protection locked="0"/>
    </xf>
    <xf numFmtId="0" fontId="73" fillId="0" borderId="4" xfId="1" applyFont="1" applyBorder="1" applyAlignment="1">
      <alignment horizontal="left" vertical="center"/>
    </xf>
    <xf numFmtId="0" fontId="70" fillId="0" borderId="4" xfId="1" applyFont="1" applyBorder="1" applyAlignment="1">
      <alignment horizontal="left" vertical="top"/>
    </xf>
    <xf numFmtId="0" fontId="70" fillId="0" borderId="14" xfId="1" applyFont="1" applyBorder="1" applyAlignment="1">
      <alignment horizontal="left" vertical="top"/>
    </xf>
    <xf numFmtId="0" fontId="76" fillId="8" borderId="7" xfId="1" applyFont="1" applyFill="1" applyBorder="1" applyAlignment="1" applyProtection="1">
      <alignment horizontal="left" vertical="top" wrapText="1"/>
      <protection locked="0"/>
    </xf>
    <xf numFmtId="0" fontId="76" fillId="8" borderId="4" xfId="1" applyFont="1" applyFill="1" applyBorder="1" applyAlignment="1" applyProtection="1">
      <alignment horizontal="left" vertical="top" wrapText="1"/>
      <protection locked="0"/>
    </xf>
    <xf numFmtId="165" fontId="70" fillId="0" borderId="4" xfId="1" applyNumberFormat="1" applyFont="1" applyBorder="1" applyAlignment="1">
      <alignment horizontal="left" vertical="center"/>
    </xf>
    <xf numFmtId="0" fontId="70" fillId="0" borderId="4" xfId="1" applyFont="1" applyBorder="1" applyAlignment="1">
      <alignment horizontal="left"/>
    </xf>
    <xf numFmtId="0" fontId="74" fillId="0" borderId="0" xfId="0" applyFont="1" applyAlignment="1">
      <alignment horizontal="center" vertical="center"/>
    </xf>
    <xf numFmtId="0" fontId="75" fillId="25" borderId="0" xfId="1" applyFont="1" applyFill="1" applyAlignment="1">
      <alignment horizontal="center" vertical="center"/>
    </xf>
    <xf numFmtId="0" fontId="75" fillId="0" borderId="4" xfId="1" applyFont="1" applyBorder="1" applyAlignment="1">
      <alignment horizontal="center" vertical="center"/>
    </xf>
    <xf numFmtId="0" fontId="77" fillId="20" borderId="4" xfId="1" applyFont="1" applyFill="1" applyBorder="1" applyAlignment="1" applyProtection="1">
      <alignment horizontal="center" vertical="center"/>
      <protection locked="0"/>
    </xf>
    <xf numFmtId="0" fontId="75" fillId="25" borderId="10" xfId="1" applyFont="1" applyFill="1" applyBorder="1" applyAlignment="1" applyProtection="1">
      <alignment horizontal="center" vertical="center"/>
      <protection locked="0"/>
    </xf>
    <xf numFmtId="0" fontId="75" fillId="25" borderId="8" xfId="1" applyFont="1" applyFill="1" applyBorder="1" applyAlignment="1" applyProtection="1">
      <alignment horizontal="center" vertical="center"/>
      <protection locked="0"/>
    </xf>
    <xf numFmtId="0" fontId="75" fillId="25" borderId="11" xfId="1" applyFont="1" applyFill="1" applyBorder="1" applyAlignment="1" applyProtection="1">
      <alignment horizontal="center" vertical="center"/>
      <protection locked="0"/>
    </xf>
    <xf numFmtId="0" fontId="75" fillId="25" borderId="70" xfId="1" applyFont="1" applyFill="1" applyBorder="1" applyAlignment="1" applyProtection="1">
      <alignment horizontal="center" vertical="center"/>
      <protection locked="0"/>
    </xf>
    <xf numFmtId="0" fontId="75" fillId="25" borderId="19" xfId="1" applyFont="1" applyFill="1" applyBorder="1" applyAlignment="1" applyProtection="1">
      <alignment horizontal="center" vertical="center"/>
      <protection locked="0"/>
    </xf>
    <xf numFmtId="0" fontId="75" fillId="25" borderId="20" xfId="1" applyFont="1" applyFill="1" applyBorder="1" applyAlignment="1" applyProtection="1">
      <alignment horizontal="center" vertical="center"/>
      <protection locked="0"/>
    </xf>
    <xf numFmtId="0" fontId="44" fillId="20" borderId="4" xfId="1" applyFont="1" applyFill="1" applyBorder="1" applyAlignment="1" applyProtection="1">
      <alignment horizontal="center"/>
      <protection locked="0"/>
    </xf>
    <xf numFmtId="0" fontId="45" fillId="0" borderId="14" xfId="1" applyFont="1" applyBorder="1" applyAlignment="1">
      <alignment horizontal="center"/>
    </xf>
    <xf numFmtId="0" fontId="45" fillId="0" borderId="12" xfId="1" applyFont="1" applyBorder="1" applyAlignment="1">
      <alignment horizontal="center"/>
    </xf>
    <xf numFmtId="0" fontId="45" fillId="0" borderId="7" xfId="1" applyFont="1" applyBorder="1" applyAlignment="1">
      <alignment horizontal="center"/>
    </xf>
    <xf numFmtId="0" fontId="46" fillId="25" borderId="14" xfId="1" applyFont="1" applyFill="1" applyBorder="1" applyAlignment="1">
      <alignment horizontal="center" vertical="center"/>
    </xf>
    <xf numFmtId="0" fontId="46" fillId="25" borderId="12" xfId="1" applyFont="1" applyFill="1" applyBorder="1" applyAlignment="1">
      <alignment horizontal="center" vertical="center"/>
    </xf>
    <xf numFmtId="0" fontId="47" fillId="25" borderId="12" xfId="1" applyFont="1" applyFill="1" applyBorder="1" applyAlignment="1">
      <alignment horizontal="center"/>
    </xf>
    <xf numFmtId="0" fontId="47" fillId="25" borderId="7" xfId="1" applyFont="1" applyFill="1" applyBorder="1" applyAlignment="1">
      <alignment horizontal="center"/>
    </xf>
    <xf numFmtId="0" fontId="42" fillId="0" borderId="0" xfId="1" applyFont="1" applyAlignment="1">
      <alignment horizontal="center" vertical="center" textRotation="90"/>
    </xf>
    <xf numFmtId="0" fontId="30" fillId="0" borderId="0" xfId="1" applyFont="1" applyAlignment="1">
      <alignment horizontal="center" vertical="center"/>
    </xf>
    <xf numFmtId="0" fontId="68" fillId="0" borderId="0" xfId="0" applyFont="1" applyAlignment="1">
      <alignment horizontal="center" vertical="top"/>
    </xf>
    <xf numFmtId="0" fontId="33" fillId="0" borderId="21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13" borderId="57" xfId="0" applyFont="1" applyFill="1" applyBorder="1" applyAlignment="1">
      <alignment horizontal="center" vertical="center"/>
    </xf>
    <xf numFmtId="0" fontId="18" fillId="13" borderId="58" xfId="0" applyFont="1" applyFill="1" applyBorder="1" applyAlignment="1">
      <alignment horizontal="center" vertical="center"/>
    </xf>
    <xf numFmtId="0" fontId="18" fillId="13" borderId="59" xfId="0" applyFont="1" applyFill="1" applyBorder="1" applyAlignment="1">
      <alignment horizontal="center" vertical="center"/>
    </xf>
    <xf numFmtId="0" fontId="18" fillId="13" borderId="6" xfId="0" applyFont="1" applyFill="1" applyBorder="1" applyAlignment="1">
      <alignment horizontal="center" vertical="center"/>
    </xf>
    <xf numFmtId="0" fontId="18" fillId="13" borderId="60" xfId="0" applyFont="1" applyFill="1" applyBorder="1" applyAlignment="1">
      <alignment horizontal="center" vertical="center"/>
    </xf>
    <xf numFmtId="0" fontId="18" fillId="13" borderId="61" xfId="0" applyFont="1" applyFill="1" applyBorder="1" applyAlignment="1">
      <alignment horizontal="center" vertical="center"/>
    </xf>
    <xf numFmtId="9" fontId="19" fillId="13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4" fillId="0" borderId="41" xfId="0" applyFont="1" applyBorder="1" applyAlignment="1">
      <alignment horizontal="center"/>
    </xf>
    <xf numFmtId="9" fontId="0" fillId="0" borderId="0" xfId="0" applyNumberFormat="1" applyAlignment="1" applyProtection="1">
      <alignment horizontal="center"/>
      <protection locked="0"/>
    </xf>
    <xf numFmtId="0" fontId="0" fillId="0" borderId="50" xfId="0" applyBorder="1" applyAlignment="1">
      <alignment horizontal="center"/>
    </xf>
    <xf numFmtId="0" fontId="0" fillId="0" borderId="53" xfId="0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9" fontId="13" fillId="0" borderId="64" xfId="0" applyNumberFormat="1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9" fontId="13" fillId="0" borderId="49" xfId="0" applyNumberFormat="1" applyFont="1" applyBorder="1" applyAlignment="1">
      <alignment horizontal="center"/>
    </xf>
    <xf numFmtId="0" fontId="2" fillId="9" borderId="2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/>
    </xf>
    <xf numFmtId="9" fontId="13" fillId="0" borderId="39" xfId="0" applyNumberFormat="1" applyFont="1" applyBorder="1" applyAlignment="1">
      <alignment horizontal="center" vertical="center"/>
    </xf>
    <xf numFmtId="9" fontId="13" fillId="0" borderId="41" xfId="0" applyNumberFormat="1" applyFont="1" applyBorder="1" applyAlignment="1">
      <alignment horizontal="center" vertical="center"/>
    </xf>
    <xf numFmtId="9" fontId="13" fillId="0" borderId="46" xfId="0" applyNumberFormat="1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9" fontId="2" fillId="0" borderId="48" xfId="0" applyNumberFormat="1" applyFont="1" applyBorder="1" applyAlignment="1">
      <alignment horizontal="center" vertical="center"/>
    </xf>
    <xf numFmtId="9" fontId="2" fillId="0" borderId="49" xfId="0" applyNumberFormat="1" applyFont="1" applyBorder="1" applyAlignment="1">
      <alignment horizontal="center" vertical="center"/>
    </xf>
    <xf numFmtId="9" fontId="2" fillId="0" borderId="53" xfId="0" applyNumberFormat="1" applyFont="1" applyBorder="1" applyAlignment="1">
      <alignment horizontal="center" vertical="center"/>
    </xf>
    <xf numFmtId="169" fontId="19" fillId="13" borderId="4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9" fontId="15" fillId="0" borderId="48" xfId="0" applyNumberFormat="1" applyFont="1" applyBorder="1" applyAlignment="1">
      <alignment horizontal="center" vertical="center"/>
    </xf>
    <xf numFmtId="9" fontId="15" fillId="0" borderId="49" xfId="0" applyNumberFormat="1" applyFont="1" applyBorder="1" applyAlignment="1">
      <alignment horizontal="center" vertical="center"/>
    </xf>
    <xf numFmtId="9" fontId="15" fillId="0" borderId="63" xfId="0" applyNumberFormat="1" applyFont="1" applyBorder="1" applyAlignment="1">
      <alignment horizontal="center" vertical="center"/>
    </xf>
    <xf numFmtId="9" fontId="15" fillId="0" borderId="64" xfId="0" applyNumberFormat="1" applyFont="1" applyBorder="1" applyAlignment="1">
      <alignment horizontal="center" vertical="center"/>
    </xf>
    <xf numFmtId="9" fontId="15" fillId="0" borderId="47" xfId="0" applyNumberFormat="1" applyFont="1" applyBorder="1" applyAlignment="1">
      <alignment horizontal="center" vertical="center"/>
    </xf>
    <xf numFmtId="9" fontId="15" fillId="0" borderId="4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2" borderId="68" xfId="1" applyFill="1" applyBorder="1" applyAlignment="1" applyProtection="1">
      <alignment vertical="top" wrapText="1"/>
      <protection locked="0"/>
    </xf>
    <xf numFmtId="0" fontId="2" fillId="0" borderId="68" xfId="1" applyBorder="1" applyAlignment="1" applyProtection="1">
      <alignment vertical="top" wrapText="1"/>
      <protection locked="0"/>
    </xf>
    <xf numFmtId="0" fontId="27" fillId="0" borderId="0" xfId="1" applyFont="1" applyAlignment="1">
      <alignment horizontal="center"/>
    </xf>
    <xf numFmtId="0" fontId="26" fillId="14" borderId="67" xfId="0" applyFont="1" applyFill="1" applyBorder="1" applyAlignment="1">
      <alignment horizontal="center" vertical="center"/>
    </xf>
    <xf numFmtId="0" fontId="26" fillId="14" borderId="32" xfId="0" applyFont="1" applyFill="1" applyBorder="1" applyAlignment="1">
      <alignment horizontal="center" vertical="center"/>
    </xf>
    <xf numFmtId="9" fontId="36" fillId="4" borderId="68" xfId="2" applyFont="1" applyFill="1" applyBorder="1" applyAlignment="1" applyProtection="1">
      <alignment horizontal="center" vertical="center" textRotation="90"/>
    </xf>
    <xf numFmtId="0" fontId="2" fillId="2" borderId="68" xfId="1" applyFill="1" applyBorder="1" applyAlignment="1" applyProtection="1">
      <alignment horizontal="center" vertical="top" wrapText="1"/>
      <protection locked="0"/>
    </xf>
    <xf numFmtId="0" fontId="70" fillId="0" borderId="4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2" fillId="0" borderId="4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2" fillId="0" borderId="1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2" fillId="0" borderId="3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2" fillId="0" borderId="2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0" fillId="0" borderId="1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0" fillId="0" borderId="3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0" fillId="0" borderId="2" xfId="1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9" fillId="23" borderId="0" xfId="0" applyFont="1" applyFill="1" applyAlignment="1" applyProtection="1">
      <alignment horizontal="center" vertical="center"/>
      <protection locked="0"/>
    </xf>
  </cellXfs>
  <cellStyles count="7">
    <cellStyle name="Komma 2" xfId="3" xr:uid="{8CF7A086-9FAD-4800-9D9A-9829F09FA04F}"/>
    <cellStyle name="Procent 2" xfId="2" xr:uid="{45BFDE26-E579-443D-9CE1-D559AC186A44}"/>
    <cellStyle name="Procent 2 2" xfId="6" xr:uid="{7D18812F-F47F-4671-A4C6-B2F5C6B17A69}"/>
    <cellStyle name="Standaard" xfId="0" builtinId="0"/>
    <cellStyle name="Standaard 2" xfId="1" xr:uid="{4AED2E0C-3EF0-4D2B-8BCE-621C20339FCA}"/>
    <cellStyle name="Standaard 2 2" xfId="4" xr:uid="{F0088D56-7EE8-4562-B8EA-9A6CF0286683}"/>
    <cellStyle name="Standaard 3" xfId="5" xr:uid="{3EA2CBDA-703D-4789-A853-1C00B4074097}"/>
  </cellStyles>
  <dxfs count="1484"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>
          <bgColor theme="0"/>
        </patternFill>
      </fill>
    </dxf>
    <dxf>
      <border>
        <left style="thin">
          <color auto="1"/>
        </left>
        <right style="thin">
          <color auto="1"/>
        </right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 patternType="none">
          <bgColor auto="1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>
          <bgColor rgb="FFFFFFCC"/>
        </patternFill>
      </fill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lor theme="1"/>
      </font>
      <fill>
        <patternFill>
          <bgColor rgb="FFFF7C80"/>
        </patternFill>
      </fill>
    </dxf>
    <dxf>
      <font>
        <color theme="1"/>
      </font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>
          <bgColor theme="0"/>
        </patternFill>
      </fill>
    </dxf>
    <dxf>
      <border>
        <left style="thin">
          <color auto="1"/>
        </left>
        <right style="thin">
          <color auto="1"/>
        </right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 patternType="none">
          <bgColor auto="1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CCFFCC"/>
        </patternFill>
      </fill>
    </dxf>
    <dxf>
      <fill>
        <patternFill>
          <bgColor rgb="FFFF7C80"/>
        </patternFill>
      </fill>
    </dxf>
    <dxf>
      <fill>
        <patternFill>
          <bgColor rgb="FFFFFFCC"/>
        </patternFill>
      </fill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lor rgb="FFFFFFCC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</dxf>
    <dxf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condense val="0"/>
        <extend val="0"/>
        <color auto="1"/>
      </font>
      <fill>
        <patternFill>
          <bgColor indexed="29"/>
        </patternFill>
      </fill>
    </dxf>
    <dxf>
      <font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thin">
          <color auto="1"/>
        </bottom>
        <vertical/>
        <horizontal/>
      </border>
    </dxf>
    <dxf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7C8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rgb="FFFFFFCC"/>
        </patternFill>
      </fill>
      <border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/>
        <right/>
        <top style="thin">
          <color indexed="64"/>
        </top>
        <bottom style="thin">
          <color indexed="64"/>
        </bottom>
      </border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CCFFCC"/>
        </patternFill>
      </fill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auto="1"/>
      </font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condense val="0"/>
        <extend val="0"/>
        <color auto="1"/>
      </font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26"/>
        </patternFill>
      </fill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/>
        <i val="0"/>
        <condense val="0"/>
        <extend val="0"/>
        <color auto="1"/>
      </font>
      <fill>
        <patternFill>
          <bgColor indexed="29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ill>
        <patternFill>
          <bgColor indexed="29"/>
        </patternFill>
      </fill>
    </dxf>
    <dxf>
      <fill>
        <patternFill>
          <bgColor indexed="42"/>
        </patternFill>
      </fill>
    </dxf>
    <dxf>
      <fill>
        <patternFill>
          <bgColor indexed="26"/>
        </patternFill>
      </fill>
      <border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</dxfs>
  <tableStyles count="0" defaultTableStyle="TableStyleMedium2" defaultPivotStyle="PivotStyleLight16"/>
  <colors>
    <mruColors>
      <color rgb="FFCCCCFF"/>
      <color rgb="FFCC00FF"/>
      <color rgb="FF75DBFF"/>
      <color rgb="FF99CCFF"/>
      <color rgb="FFFFFFCC"/>
      <color rgb="FFFF00FF"/>
      <color rgb="FFFF66FF"/>
      <color rgb="FFFFFF99"/>
      <color rgb="FFCC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microsoft.com/office/2017/06/relationships/rdRichValue" Target="richData/rdrichvalue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eetMetadata" Target="metadata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microsoft.com/office/2017/06/relationships/rdRichValueStructure" Target="richData/rdrichvaluestructure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microsoft.com/office/2022/10/relationships/richValueRel" Target="richData/richValueRel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CC-401F-8890-CDDD2960AD4C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CC-401F-8890-CDDD2960AD4C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CC-401F-8890-CDDD2960AD4C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CC-401F-8890-CDDD2960AD4C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2CC-401F-8890-CDDD2960AD4C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2CC-401F-8890-CDDD2960AD4C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2CC-401F-8890-CDDD2960AD4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2CC-401F-8890-CDDD2960AD4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'M3'!$D$62:$AO$62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'M3'!$D$63:$AO$63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0.7</c:v>
                </c:pt>
                <c:pt idx="5">
                  <c:v>0</c:v>
                </c:pt>
                <c:pt idx="6">
                  <c:v>0.7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CC-401F-8890-CDDD2960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'M3'!$B$74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F5-4601-BA26-184C0460743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F5-4601-BA26-184C0460743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F5-4601-BA26-184C0460743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F5-4601-BA26-184C0460743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AF5-4601-BA26-184C0460743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'M3'!$D$74:$H$74</c:f>
              <c:numCache>
                <c:formatCode>0%</c:formatCode>
                <c:ptCount val="5"/>
                <c:pt idx="0">
                  <c:v>0</c:v>
                </c:pt>
                <c:pt idx="1">
                  <c:v>0.4</c:v>
                </c:pt>
                <c:pt idx="2">
                  <c:v>0.3</c:v>
                </c:pt>
                <c:pt idx="3">
                  <c:v>0.3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F5-4601-BA26-184C04607435}"/>
            </c:ext>
          </c:extLst>
        </c:ser>
        <c:ser>
          <c:idx val="2"/>
          <c:order val="2"/>
          <c:tx>
            <c:strRef>
              <c:f>'M3'!$B$75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'M3'!$D$75:$H$75</c:f>
              <c:numCache>
                <c:formatCode>0%</c:formatCode>
                <c:ptCount val="5"/>
                <c:pt idx="0">
                  <c:v>0</c:v>
                </c:pt>
                <c:pt idx="1">
                  <c:v>0.30000000000000004</c:v>
                </c:pt>
                <c:pt idx="2">
                  <c:v>9.9999999999999992E-2</c:v>
                </c:pt>
                <c:pt idx="3">
                  <c:v>0.3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AF5-4601-BA26-184C04607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'M3'!$B$67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'M3'!$D$67:$H$67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F5-4601-BA26-184C04607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22-4E54-8E43-E8232BB577BC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22-4E54-8E43-E8232BB577BC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22-4E54-8E43-E8232BB577BC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22-4E54-8E43-E8232BB577BC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522-4E54-8E43-E8232BB577BC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522-4E54-8E43-E8232BB577BC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522-4E54-8E43-E8232BB577B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522-4E54-8E43-E8232BB577B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'E3'!$D$62:$AO$62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'E3'!$D$63:$AO$63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22-4E54-8E43-E8232BB57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'E3'!$B$74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ECD-4EC1-AFD4-7A0BD099C2C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ECD-4EC1-AFD4-7A0BD099C2C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ECD-4EC1-AFD4-7A0BD099C2C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ECD-4EC1-AFD4-7A0BD099C2C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ECD-4EC1-AFD4-7A0BD099C2C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'E3'!$D$74:$H$74</c:f>
              <c:numCache>
                <c:formatCode>0%</c:formatCode>
                <c:ptCount val="5"/>
                <c:pt idx="0">
                  <c:v>0</c:v>
                </c:pt>
                <c:pt idx="1">
                  <c:v>0.1111111111111111</c:v>
                </c:pt>
                <c:pt idx="2">
                  <c:v>8.3333333333333329E-2</c:v>
                </c:pt>
                <c:pt idx="3">
                  <c:v>8.3333333333333329E-2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ECD-4EC1-AFD4-7A0BD099C2CF}"/>
            </c:ext>
          </c:extLst>
        </c:ser>
        <c:ser>
          <c:idx val="2"/>
          <c:order val="2"/>
          <c:tx>
            <c:strRef>
              <c:f>'E3'!$B$75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'E3'!$D$75:$H$75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CD-4EC1-AFD4-7A0BD099C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'E3'!$B$67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'E3'!$D$66:$H$66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'E3'!$D$67:$H$67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ECD-4EC1-AFD4-7A0BD099C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38AB-46EF-AF41-B008BFFFBD2C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38AB-46EF-AF41-B008BFFFBD2C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38AB-46EF-AF41-B008BFFFBD2C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8AB-46EF-AF41-B008BFFFBD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38AB-46EF-AF41-B008BFFFBD2C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38AB-46EF-AF41-B008BFFFBD2C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38AB-46EF-AF41-B008BFFFBD2C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'OP-3'!$K$13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'OP-3'!$K$15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B8-4AC2-9DC5-A104160CFD2E}"/>
            </c:ext>
          </c:extLst>
        </c:ser>
        <c:ser>
          <c:idx val="1"/>
          <c:order val="1"/>
          <c:tx>
            <c:strRef>
              <c:f>'OP-3'!$L$13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B8-4AC2-9DC5-A104160CFD2E}"/>
            </c:ext>
          </c:extLst>
        </c:ser>
        <c:ser>
          <c:idx val="2"/>
          <c:order val="2"/>
          <c:tx>
            <c:strRef>
              <c:f>'OP-3'!$M$13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B8-4AC2-9DC5-A104160CFD2E}"/>
            </c:ext>
          </c:extLst>
        </c:ser>
        <c:ser>
          <c:idx val="3"/>
          <c:order val="3"/>
          <c:tx>
            <c:strRef>
              <c:f>'OP-3'!$N$13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B8-4AC2-9DC5-A104160CFD2E}"/>
            </c:ext>
          </c:extLst>
        </c:ser>
        <c:ser>
          <c:idx val="4"/>
          <c:order val="4"/>
          <c:tx>
            <c:strRef>
              <c:f>'OP-3'!$O$13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B8-4AC2-9DC5-A104160CFD2E}"/>
            </c:ext>
          </c:extLst>
        </c:ser>
        <c:ser>
          <c:idx val="5"/>
          <c:order val="5"/>
          <c:tx>
            <c:strRef>
              <c:f>'OP-3'!$P$13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B8-4AC2-9DC5-A104160CFD2E}"/>
            </c:ext>
          </c:extLst>
        </c:ser>
        <c:ser>
          <c:idx val="6"/>
          <c:order val="6"/>
          <c:tx>
            <c:strRef>
              <c:f>'OP-3'!$Q$13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0B8-4AC2-9DC5-A104160CFD2E}"/>
            </c:ext>
          </c:extLst>
        </c:ser>
        <c:ser>
          <c:idx val="7"/>
          <c:order val="7"/>
          <c:tx>
            <c:strRef>
              <c:f>'OP-3'!$R$13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B8-4AC2-9DC5-A104160CFD2E}"/>
            </c:ext>
          </c:extLst>
        </c:ser>
        <c:ser>
          <c:idx val="8"/>
          <c:order val="8"/>
          <c:tx>
            <c:strRef>
              <c:f>'OP-3'!$T$13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'OP-3'!$T$15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0B8-4AC2-9DC5-A104160CFD2E}"/>
            </c:ext>
          </c:extLst>
        </c:ser>
        <c:ser>
          <c:idx val="9"/>
          <c:order val="9"/>
          <c:tx>
            <c:strRef>
              <c:f>'OP-3'!$U$13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0B8-4AC2-9DC5-A104160CFD2E}"/>
            </c:ext>
          </c:extLst>
        </c:ser>
        <c:ser>
          <c:idx val="10"/>
          <c:order val="10"/>
          <c:tx>
            <c:strRef>
              <c:f>'OP-3'!$V$13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'OP-3'!$V$15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B8-4AC2-9DC5-A104160CFD2E}"/>
            </c:ext>
          </c:extLst>
        </c:ser>
        <c:ser>
          <c:idx val="11"/>
          <c:order val="11"/>
          <c:tx>
            <c:strRef>
              <c:f>'OP-3'!$W$13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'OP-3'!$W$15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0B8-4AC2-9DC5-A104160CF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'OP-3'!$X$13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0B8-4AC2-9DC5-A104160CFD2E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'OP-3'!$X$15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0B8-4AC2-9DC5-A104160CFD2E}"/>
            </c:ext>
          </c:extLst>
        </c:ser>
        <c:ser>
          <c:idx val="13"/>
          <c:order val="13"/>
          <c:tx>
            <c:strRef>
              <c:f>'OP-3'!$Y$13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'OP-3'!$Y$15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0B8-4AC2-9DC5-A104160CFD2E}"/>
            </c:ext>
          </c:extLst>
        </c:ser>
        <c:ser>
          <c:idx val="14"/>
          <c:order val="14"/>
          <c:tx>
            <c:strRef>
              <c:f>'OP-3'!$Z$13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'OP-3'!$Z$15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0B8-4AC2-9DC5-A104160CFD2E}"/>
            </c:ext>
          </c:extLst>
        </c:ser>
        <c:ser>
          <c:idx val="15"/>
          <c:order val="15"/>
          <c:tx>
            <c:strRef>
              <c:f>'OP-3'!$AA$13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'OP-3'!$AA$15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0B8-4AC2-9DC5-A104160CFD2E}"/>
            </c:ext>
          </c:extLst>
        </c:ser>
        <c:ser>
          <c:idx val="16"/>
          <c:order val="16"/>
          <c:tx>
            <c:strRef>
              <c:f>'OP-3'!$AB$13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'OP-3'!$AB$15</c:f>
              <c:numCache>
                <c:formatCode>0.00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0B8-4AC2-9DC5-A104160CF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'KINDGESPREK-3'!$I$13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'KINDGESPREK-3'!$I$16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5-4F08-8934-FDBD55220C80}"/>
            </c:ext>
          </c:extLst>
        </c:ser>
        <c:ser>
          <c:idx val="1"/>
          <c:order val="1"/>
          <c:tx>
            <c:strRef>
              <c:f>'KINDGESPREK-3'!$J$13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5-4F08-8934-FDBD55220C80}"/>
            </c:ext>
          </c:extLst>
        </c:ser>
        <c:ser>
          <c:idx val="2"/>
          <c:order val="2"/>
          <c:tx>
            <c:strRef>
              <c:f>'KINDGESPREK-3'!$K$13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'KINDGESPREK-3'!$K$16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D5-4F08-8934-FDBD55220C80}"/>
            </c:ext>
          </c:extLst>
        </c:ser>
        <c:ser>
          <c:idx val="3"/>
          <c:order val="3"/>
          <c:tx>
            <c:strRef>
              <c:f>'KINDGESPREK-3'!$L$13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BD5-4F08-8934-FDBD55220C80}"/>
            </c:ext>
          </c:extLst>
        </c:ser>
        <c:ser>
          <c:idx val="4"/>
          <c:order val="4"/>
          <c:tx>
            <c:strRef>
              <c:f>'KINDGESPREK-3'!$M$13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'KINDGESPREK-3'!$M$16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D5-4F08-8934-FDBD55220C80}"/>
            </c:ext>
          </c:extLst>
        </c:ser>
        <c:ser>
          <c:idx val="5"/>
          <c:order val="5"/>
          <c:tx>
            <c:strRef>
              <c:f>'KINDGESPREK-3'!$N$13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BD5-4F08-8934-FDBD55220C80}"/>
            </c:ext>
          </c:extLst>
        </c:ser>
        <c:ser>
          <c:idx val="6"/>
          <c:order val="6"/>
          <c:tx>
            <c:strRef>
              <c:f>'KINDGESPREK-3'!$O$13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BD5-4F08-8934-FDBD55220C80}"/>
            </c:ext>
          </c:extLst>
        </c:ser>
        <c:ser>
          <c:idx val="7"/>
          <c:order val="7"/>
          <c:tx>
            <c:strRef>
              <c:f>'KINDGESPREK-3'!$P$13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BD5-4F08-8934-FDBD55220C80}"/>
            </c:ext>
          </c:extLst>
        </c:ser>
        <c:ser>
          <c:idx val="8"/>
          <c:order val="8"/>
          <c:tx>
            <c:strRef>
              <c:f>'KINDGESPREK-3'!$Q$13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'KINDGESPREK-3'!$Q$16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BD5-4F08-8934-FDBD55220C80}"/>
            </c:ext>
          </c:extLst>
        </c:ser>
        <c:ser>
          <c:idx val="9"/>
          <c:order val="9"/>
          <c:tx>
            <c:strRef>
              <c:f>'KINDGESPREK-3'!$R$13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'KINDGESPREK-3'!$R$16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BD5-4F08-8934-FDBD55220C80}"/>
            </c:ext>
          </c:extLst>
        </c:ser>
        <c:ser>
          <c:idx val="10"/>
          <c:order val="10"/>
          <c:tx>
            <c:strRef>
              <c:f>'KINDGESPREK-3'!$S$13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'KINDGESPREK-3'!$S$16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BD5-4F08-8934-FDBD55220C80}"/>
            </c:ext>
          </c:extLst>
        </c:ser>
        <c:ser>
          <c:idx val="11"/>
          <c:order val="11"/>
          <c:tx>
            <c:strRef>
              <c:f>'KINDGESPREK-3'!$T$13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'KINDGESPREK-3'!$T$16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BD5-4F08-8934-FDBD55220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'KINDGESPREK-3'!$U$13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'KINDGESPREK-3'!$U$16</c:f>
              <c:numCache>
                <c:formatCode>0.0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BD5-4F08-8934-FDBD55220C80}"/>
            </c:ext>
          </c:extLst>
        </c:ser>
        <c:ser>
          <c:idx val="13"/>
          <c:order val="13"/>
          <c:tx>
            <c:strRef>
              <c:f>'KINDGESPREK-3'!$V$13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'KINDGESPREK-3'!$V$16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BD5-4F08-8934-FDBD55220C80}"/>
            </c:ext>
          </c:extLst>
        </c:ser>
        <c:ser>
          <c:idx val="14"/>
          <c:order val="14"/>
          <c:tx>
            <c:strRef>
              <c:f>'KINDGESPREK-3'!$W$13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'KINDGESPREK-3'!$W$16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BD5-4F08-8934-FDBD55220C80}"/>
            </c:ext>
          </c:extLst>
        </c:ser>
        <c:ser>
          <c:idx val="15"/>
          <c:order val="15"/>
          <c:tx>
            <c:strRef>
              <c:f>'KINDGESPREK-3'!$X$13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'KINDGESPREK-3'!$X$16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BD5-4F08-8934-FDBD55220C80}"/>
            </c:ext>
          </c:extLst>
        </c:ser>
        <c:ser>
          <c:idx val="16"/>
          <c:order val="16"/>
          <c:tx>
            <c:strRef>
              <c:f>'KINDGESPREK-3'!$Y$13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'KINDGESPREK-3'!$Y$16</c:f>
              <c:numCache>
                <c:formatCode>0.0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BD5-4F08-8934-FDBD55220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EE-4BD1-84DC-BC0456A7675C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EE-4BD1-84DC-BC0456A7675C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EE-4BD1-84DC-BC0456A7675C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EE-4BD1-84DC-BC0456A7675C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EEE-4BD1-84DC-BC0456A7675C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EEE-4BD1-84DC-BC0456A7675C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EEE-4BD1-84DC-BC0456A7675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EEE-4BD1-84DC-BC0456A7675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'M4'!$D$62:$AO$62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'M4'!$D$63:$AO$63</c:f>
              <c:numCache>
                <c:formatCode>0%</c:formatCode>
                <c:ptCount val="13"/>
                <c:pt idx="0">
                  <c:v>0.77777777777777779</c:v>
                </c:pt>
                <c:pt idx="1">
                  <c:v>0</c:v>
                </c:pt>
                <c:pt idx="2">
                  <c:v>0.77777777777777779</c:v>
                </c:pt>
                <c:pt idx="3">
                  <c:v>0</c:v>
                </c:pt>
                <c:pt idx="4">
                  <c:v>0.66666666666666663</c:v>
                </c:pt>
                <c:pt idx="5">
                  <c:v>0.88888888888888884</c:v>
                </c:pt>
                <c:pt idx="6">
                  <c:v>0.77777777777777779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EEE-4BD1-84DC-BC0456A76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'M4'!$B$74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95F-4E29-8D0F-4AB032EE0CF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95F-4E29-8D0F-4AB032EE0CF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95F-4E29-8D0F-4AB032EE0CF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95F-4E29-8D0F-4AB032EE0CF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95F-4E29-8D0F-4AB032EE0CF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'M4'!$D$74:$H$74</c:f>
              <c:numCache>
                <c:formatCode>0%</c:formatCode>
                <c:ptCount val="5"/>
                <c:pt idx="0">
                  <c:v>0.1</c:v>
                </c:pt>
                <c:pt idx="1">
                  <c:v>0.5</c:v>
                </c:pt>
                <c:pt idx="2">
                  <c:v>0.1</c:v>
                </c:pt>
                <c:pt idx="3">
                  <c:v>0.2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95F-4E29-8D0F-4AB032EE0CF6}"/>
            </c:ext>
          </c:extLst>
        </c:ser>
        <c:ser>
          <c:idx val="2"/>
          <c:order val="2"/>
          <c:tx>
            <c:strRef>
              <c:f>'M4'!$B$75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'M4'!$D$75:$H$75</c:f>
              <c:numCache>
                <c:formatCode>0%</c:formatCode>
                <c:ptCount val="5"/>
                <c:pt idx="0">
                  <c:v>7.5000000000000011E-2</c:v>
                </c:pt>
                <c:pt idx="1">
                  <c:v>0.27500000000000002</c:v>
                </c:pt>
                <c:pt idx="2">
                  <c:v>0.05</c:v>
                </c:pt>
                <c:pt idx="3">
                  <c:v>0.2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5F-4E29-8D0F-4AB032EE0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'M4'!$B$67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'M4'!$D$67:$H$67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95F-4E29-8D0F-4AB032EE0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6A-4D14-9295-7BF43AC11EF0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6A-4D14-9295-7BF43AC11EF0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6A-4D14-9295-7BF43AC11EF0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6A-4D14-9295-7BF43AC11EF0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06A-4D14-9295-7BF43AC11EF0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06A-4D14-9295-7BF43AC11EF0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06A-4D14-9295-7BF43AC11EF0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06A-4D14-9295-7BF43AC11E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'E4'!$D$62:$AO$62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'E4'!$D$63:$AO$63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0.8</c:v>
                </c:pt>
                <c:pt idx="5">
                  <c:v>0</c:v>
                </c:pt>
                <c:pt idx="6">
                  <c:v>1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06A-4D14-9295-7BF43AC11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'E4'!$B$74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4B-4F53-B0AD-4AE1632A578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74B-4F53-B0AD-4AE1632A578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4B-4F53-B0AD-4AE1632A578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74B-4F53-B0AD-4AE1632A578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74B-4F53-B0AD-4AE1632A578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'E4'!$D$74:$H$74</c:f>
              <c:numCache>
                <c:formatCode>0%</c:formatCode>
                <c:ptCount val="5"/>
                <c:pt idx="0">
                  <c:v>2.7777777777777776E-2</c:v>
                </c:pt>
                <c:pt idx="1">
                  <c:v>0.1388888888888889</c:v>
                </c:pt>
                <c:pt idx="2">
                  <c:v>2.7777777777777776E-2</c:v>
                </c:pt>
                <c:pt idx="3">
                  <c:v>5.5555555555555552E-2</c:v>
                </c:pt>
                <c:pt idx="4">
                  <c:v>2.7777777777777776E-2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4B-4F53-B0AD-4AE1632A5787}"/>
            </c:ext>
          </c:extLst>
        </c:ser>
        <c:ser>
          <c:idx val="2"/>
          <c:order val="2"/>
          <c:tx>
            <c:strRef>
              <c:f>'E4'!$B$75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'E4'!$D$75:$H$75</c:f>
              <c:numCache>
                <c:formatCode>0%</c:formatCode>
                <c:ptCount val="5"/>
                <c:pt idx="0">
                  <c:v>0</c:v>
                </c:pt>
                <c:pt idx="1">
                  <c:v>0.11111111111111112</c:v>
                </c:pt>
                <c:pt idx="2">
                  <c:v>2.7777777777777776E-2</c:v>
                </c:pt>
                <c:pt idx="3">
                  <c:v>5.5555555555555552E-2</c:v>
                </c:pt>
                <c:pt idx="4">
                  <c:v>2.7777777777777776E-2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4B-4F53-B0AD-4AE1632A5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'E4'!$B$67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'E4'!$D$66:$H$66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'E4'!$D$67:$H$67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74B-4F53-B0AD-4AE1632A5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C961-4CA5-9684-6F5980473947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C961-4CA5-9684-6F5980473947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C961-4CA5-9684-6F5980473947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961-4CA5-9684-6F598047394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C961-4CA5-9684-6F5980473947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C961-4CA5-9684-6F5980473947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C961-4CA5-9684-6F5980473947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'OP-4'!$K$13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'OP-4'!$K$15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FF-46B6-A1C2-BFF0BF4E631A}"/>
            </c:ext>
          </c:extLst>
        </c:ser>
        <c:ser>
          <c:idx val="1"/>
          <c:order val="1"/>
          <c:tx>
            <c:strRef>
              <c:f>'OP-4'!$L$13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FF-46B6-A1C2-BFF0BF4E631A}"/>
            </c:ext>
          </c:extLst>
        </c:ser>
        <c:ser>
          <c:idx val="2"/>
          <c:order val="2"/>
          <c:tx>
            <c:strRef>
              <c:f>'OP-4'!$M$13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'OP-4'!$M$15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FF-46B6-A1C2-BFF0BF4E631A}"/>
            </c:ext>
          </c:extLst>
        </c:ser>
        <c:ser>
          <c:idx val="3"/>
          <c:order val="3"/>
          <c:tx>
            <c:strRef>
              <c:f>'OP-4'!$N$13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FF-46B6-A1C2-BFF0BF4E631A}"/>
            </c:ext>
          </c:extLst>
        </c:ser>
        <c:ser>
          <c:idx val="4"/>
          <c:order val="4"/>
          <c:tx>
            <c:strRef>
              <c:f>'OP-4'!$O$13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'OP-4'!$O$15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FF-46B6-A1C2-BFF0BF4E631A}"/>
            </c:ext>
          </c:extLst>
        </c:ser>
        <c:ser>
          <c:idx val="5"/>
          <c:order val="5"/>
          <c:tx>
            <c:strRef>
              <c:f>'OP-4'!$P$13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4FF-46B6-A1C2-BFF0BF4E631A}"/>
            </c:ext>
          </c:extLst>
        </c:ser>
        <c:ser>
          <c:idx val="6"/>
          <c:order val="6"/>
          <c:tx>
            <c:strRef>
              <c:f>'OP-4'!$Q$13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4FF-46B6-A1C2-BFF0BF4E631A}"/>
            </c:ext>
          </c:extLst>
        </c:ser>
        <c:ser>
          <c:idx val="7"/>
          <c:order val="7"/>
          <c:tx>
            <c:strRef>
              <c:f>'OP-4'!$R$13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4FF-46B6-A1C2-BFF0BF4E631A}"/>
            </c:ext>
          </c:extLst>
        </c:ser>
        <c:ser>
          <c:idx val="8"/>
          <c:order val="8"/>
          <c:tx>
            <c:strRef>
              <c:f>'OP-4'!$T$13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'OP-4'!$T$15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4FF-46B6-A1C2-BFF0BF4E631A}"/>
            </c:ext>
          </c:extLst>
        </c:ser>
        <c:ser>
          <c:idx val="9"/>
          <c:order val="9"/>
          <c:tx>
            <c:strRef>
              <c:f>'OP-4'!$U$13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'OP-4'!$U$15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4FF-46B6-A1C2-BFF0BF4E631A}"/>
            </c:ext>
          </c:extLst>
        </c:ser>
        <c:ser>
          <c:idx val="10"/>
          <c:order val="10"/>
          <c:tx>
            <c:strRef>
              <c:f>'OP-4'!$V$13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'OP-4'!$V$15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4FF-46B6-A1C2-BFF0BF4E631A}"/>
            </c:ext>
          </c:extLst>
        </c:ser>
        <c:ser>
          <c:idx val="11"/>
          <c:order val="11"/>
          <c:tx>
            <c:strRef>
              <c:f>'OP-4'!$W$13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'OP-4'!$W$15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4FF-46B6-A1C2-BFF0BF4E6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'OP-4'!$X$13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4FF-46B6-A1C2-BFF0BF4E631A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'OP-4'!$X$15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4FF-46B6-A1C2-BFF0BF4E631A}"/>
            </c:ext>
          </c:extLst>
        </c:ser>
        <c:ser>
          <c:idx val="13"/>
          <c:order val="13"/>
          <c:tx>
            <c:strRef>
              <c:f>'OP-4'!$Y$13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'OP-4'!$Y$15</c:f>
              <c:numCache>
                <c:formatCode>0.00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4FF-46B6-A1C2-BFF0BF4E631A}"/>
            </c:ext>
          </c:extLst>
        </c:ser>
        <c:ser>
          <c:idx val="14"/>
          <c:order val="14"/>
          <c:tx>
            <c:strRef>
              <c:f>'OP-4'!$Z$13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'OP-4'!$Z$15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4FF-46B6-A1C2-BFF0BF4E631A}"/>
            </c:ext>
          </c:extLst>
        </c:ser>
        <c:ser>
          <c:idx val="15"/>
          <c:order val="15"/>
          <c:tx>
            <c:strRef>
              <c:f>'OP-4'!$AA$13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'OP-4'!$AA$15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4FF-46B6-A1C2-BFF0BF4E631A}"/>
            </c:ext>
          </c:extLst>
        </c:ser>
        <c:ser>
          <c:idx val="16"/>
          <c:order val="16"/>
          <c:tx>
            <c:strRef>
              <c:f>'OP-4'!$AB$13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'OP-4'!$AB$15</c:f>
              <c:numCache>
                <c:formatCode>0.00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4FF-46B6-A1C2-BFF0BF4E6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'KINDGESPREK-4'!$I$13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'KINDGESPREK-4'!$I$16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2-40A5-AB1B-7F57687EFCDC}"/>
            </c:ext>
          </c:extLst>
        </c:ser>
        <c:ser>
          <c:idx val="1"/>
          <c:order val="1"/>
          <c:tx>
            <c:strRef>
              <c:f>'KINDGESPREK-4'!$J$13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42-40A5-AB1B-7F57687EFCDC}"/>
            </c:ext>
          </c:extLst>
        </c:ser>
        <c:ser>
          <c:idx val="2"/>
          <c:order val="2"/>
          <c:tx>
            <c:strRef>
              <c:f>'KINDGESPREK-4'!$K$13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'KINDGESPREK-4'!$K$16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42-40A5-AB1B-7F57687EFCDC}"/>
            </c:ext>
          </c:extLst>
        </c:ser>
        <c:ser>
          <c:idx val="3"/>
          <c:order val="3"/>
          <c:tx>
            <c:strRef>
              <c:f>'KINDGESPREK-4'!$L$13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42-40A5-AB1B-7F57687EFCDC}"/>
            </c:ext>
          </c:extLst>
        </c:ser>
        <c:ser>
          <c:idx val="4"/>
          <c:order val="4"/>
          <c:tx>
            <c:strRef>
              <c:f>'KINDGESPREK-4'!$M$13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'KINDGESPREK-4'!$M$16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42-40A5-AB1B-7F57687EFCDC}"/>
            </c:ext>
          </c:extLst>
        </c:ser>
        <c:ser>
          <c:idx val="5"/>
          <c:order val="5"/>
          <c:tx>
            <c:strRef>
              <c:f>'KINDGESPREK-4'!$N$13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42-40A5-AB1B-7F57687EFCDC}"/>
            </c:ext>
          </c:extLst>
        </c:ser>
        <c:ser>
          <c:idx val="6"/>
          <c:order val="6"/>
          <c:tx>
            <c:strRef>
              <c:f>'KINDGESPREK-4'!$O$13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42-40A5-AB1B-7F57687EFCDC}"/>
            </c:ext>
          </c:extLst>
        </c:ser>
        <c:ser>
          <c:idx val="7"/>
          <c:order val="7"/>
          <c:tx>
            <c:strRef>
              <c:f>'KINDGESPREK-4'!$P$13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042-40A5-AB1B-7F57687EFCDC}"/>
            </c:ext>
          </c:extLst>
        </c:ser>
        <c:ser>
          <c:idx val="8"/>
          <c:order val="8"/>
          <c:tx>
            <c:strRef>
              <c:f>'KINDGESPREK-4'!$Q$13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'KINDGESPREK-4'!$Q$16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042-40A5-AB1B-7F57687EFCDC}"/>
            </c:ext>
          </c:extLst>
        </c:ser>
        <c:ser>
          <c:idx val="9"/>
          <c:order val="9"/>
          <c:tx>
            <c:strRef>
              <c:f>'KINDGESPREK-4'!$R$13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'KINDGESPREK-4'!$R$16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042-40A5-AB1B-7F57687EFCDC}"/>
            </c:ext>
          </c:extLst>
        </c:ser>
        <c:ser>
          <c:idx val="10"/>
          <c:order val="10"/>
          <c:tx>
            <c:strRef>
              <c:f>'KINDGESPREK-4'!$S$13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42-40A5-AB1B-7F57687EFCDC}"/>
            </c:ext>
          </c:extLst>
        </c:ser>
        <c:ser>
          <c:idx val="11"/>
          <c:order val="11"/>
          <c:tx>
            <c:strRef>
              <c:f>'KINDGESPREK-4'!$T$13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'KINDGESPREK-4'!$T$16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042-40A5-AB1B-7F57687EF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'KINDGESPREK-4'!$U$13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'KINDGESPREK-4'!$U$16</c:f>
              <c:numCache>
                <c:formatCode>0.0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042-40A5-AB1B-7F57687EFCDC}"/>
            </c:ext>
          </c:extLst>
        </c:ser>
        <c:ser>
          <c:idx val="13"/>
          <c:order val="13"/>
          <c:tx>
            <c:strRef>
              <c:f>'KINDGESPREK-4'!$V$13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'KINDGESPREK-4'!$V$16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042-40A5-AB1B-7F57687EFCDC}"/>
            </c:ext>
          </c:extLst>
        </c:ser>
        <c:ser>
          <c:idx val="14"/>
          <c:order val="14"/>
          <c:tx>
            <c:strRef>
              <c:f>'KINDGESPREK-4'!$W$13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'KINDGESPREK-4'!$W$16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042-40A5-AB1B-7F57687EFCDC}"/>
            </c:ext>
          </c:extLst>
        </c:ser>
        <c:ser>
          <c:idx val="15"/>
          <c:order val="15"/>
          <c:tx>
            <c:strRef>
              <c:f>'KINDGESPREK-4'!$X$13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'KINDGESPREK-4'!$X$16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042-40A5-AB1B-7F57687EFCDC}"/>
            </c:ext>
          </c:extLst>
        </c:ser>
        <c:ser>
          <c:idx val="16"/>
          <c:order val="16"/>
          <c:tx>
            <c:strRef>
              <c:f>'KINDGESPREK-4'!$Y$13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'KINDGESPREK-4'!$Y$16</c:f>
              <c:numCache>
                <c:formatCode>0.0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042-40A5-AB1B-7F57687EF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93-41E3-9BE4-763FD34C550E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93-41E3-9BE4-763FD34C550E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93-41E3-9BE4-763FD34C550E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93-41E3-9BE4-763FD34C550E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93-41E3-9BE4-763FD34C550E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93-41E3-9BE4-763FD34C550E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93-41E3-9BE4-763FD34C550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93-41E3-9BE4-763FD34C550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'M5'!$D$62:$AO$62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'M5'!$D$63:$AO$63</c:f>
              <c:numCache>
                <c:formatCode>0%</c:formatCode>
                <c:ptCount val="13"/>
                <c:pt idx="0">
                  <c:v>0.81818181818181823</c:v>
                </c:pt>
                <c:pt idx="1">
                  <c:v>0.90909090909090906</c:v>
                </c:pt>
                <c:pt idx="2">
                  <c:v>0.81818181818181823</c:v>
                </c:pt>
                <c:pt idx="3">
                  <c:v>0</c:v>
                </c:pt>
                <c:pt idx="4">
                  <c:v>0.41666666666666669</c:v>
                </c:pt>
                <c:pt idx="5">
                  <c:v>1</c:v>
                </c:pt>
                <c:pt idx="6">
                  <c:v>0.79999999999999993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93-41E3-9BE4-763FD34C5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'M5'!$B$74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26B-4DF8-A4E8-9056D2D45D1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26B-4DF8-A4E8-9056D2D45D1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26B-4DF8-A4E8-9056D2D45D1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26B-4DF8-A4E8-9056D2D45D1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26B-4DF8-A4E8-9056D2D45D1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'M5'!$D$74:$H$74</c:f>
              <c:numCache>
                <c:formatCode>0%</c:formatCode>
                <c:ptCount val="5"/>
                <c:pt idx="0">
                  <c:v>0</c:v>
                </c:pt>
                <c:pt idx="1">
                  <c:v>0.5</c:v>
                </c:pt>
                <c:pt idx="2">
                  <c:v>0.41666666666666669</c:v>
                </c:pt>
                <c:pt idx="3">
                  <c:v>8.3333333333333329E-2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6B-4DF8-A4E8-9056D2D45D17}"/>
            </c:ext>
          </c:extLst>
        </c:ser>
        <c:ser>
          <c:idx val="2"/>
          <c:order val="2"/>
          <c:tx>
            <c:strRef>
              <c:f>'M5'!$B$75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'M5'!$D$75:$H$75</c:f>
              <c:numCache>
                <c:formatCode>0%</c:formatCode>
                <c:ptCount val="5"/>
                <c:pt idx="0">
                  <c:v>0</c:v>
                </c:pt>
                <c:pt idx="1">
                  <c:v>0.41666666666666669</c:v>
                </c:pt>
                <c:pt idx="2">
                  <c:v>0.31666666666666671</c:v>
                </c:pt>
                <c:pt idx="3">
                  <c:v>6.6666666666666666E-2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26B-4DF8-A4E8-9056D2D4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'M5'!$B$67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'M5'!$D$67:$H$67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26B-4DF8-A4E8-9056D2D4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1C-4916-B749-070A071C073F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1C-4916-B749-070A071C073F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1C-4916-B749-070A071C073F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1C-4916-B749-070A071C073F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71C-4916-B749-070A071C073F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71C-4916-B749-070A071C073F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71C-4916-B749-070A071C073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71C-4916-B749-070A071C073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'E5'!$D$62:$AO$62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'E5'!$D$63:$AO$63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0.58333333333333337</c:v>
                </c:pt>
                <c:pt idx="5">
                  <c:v>0</c:v>
                </c:pt>
                <c:pt idx="6">
                  <c:v>1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71C-4916-B749-070A071C0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'E5'!$B$74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F7-4BC1-A813-0188B41D574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F7-4BC1-A813-0188B41D57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F7-4BC1-A813-0188B41D57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CF7-4BC1-A813-0188B41D57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CF7-4BC1-A813-0188B41D57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'E5'!$D$74:$H$74</c:f>
              <c:numCache>
                <c:formatCode>0%</c:formatCode>
                <c:ptCount val="5"/>
                <c:pt idx="0">
                  <c:v>0</c:v>
                </c:pt>
                <c:pt idx="1">
                  <c:v>0.16666666666666666</c:v>
                </c:pt>
                <c:pt idx="2">
                  <c:v>0.1388888888888889</c:v>
                </c:pt>
                <c:pt idx="3">
                  <c:v>2.7777777777777776E-2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F7-4BC1-A813-0188B41D5749}"/>
            </c:ext>
          </c:extLst>
        </c:ser>
        <c:ser>
          <c:idx val="2"/>
          <c:order val="2"/>
          <c:tx>
            <c:strRef>
              <c:f>'E5'!$B$75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'E5'!$D$75:$H$75</c:f>
              <c:numCache>
                <c:formatCode>0%</c:formatCode>
                <c:ptCount val="5"/>
                <c:pt idx="0">
                  <c:v>0</c:v>
                </c:pt>
                <c:pt idx="1">
                  <c:v>8.3333333333333329E-2</c:v>
                </c:pt>
                <c:pt idx="2">
                  <c:v>8.3333333333333329E-2</c:v>
                </c:pt>
                <c:pt idx="3">
                  <c:v>2.7777777777777776E-2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F7-4BC1-A813-0188B41D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'E5'!$B$67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'E5'!$D$66:$H$66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'E5'!$D$67:$H$67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F7-4BC1-A813-0188B41D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EAD7-4856-99D6-9E425E4BE71E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EAD7-4856-99D6-9E425E4BE71E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EAD7-4856-99D6-9E425E4BE71E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EAD7-4856-99D6-9E425E4BE71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EAD7-4856-99D6-9E425E4BE71E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EAD7-4856-99D6-9E425E4BE71E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EAD7-4856-99D6-9E425E4BE71E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'OP-5'!$K$13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'OP-5'!$K$15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0D-46A4-95C9-0EC8F563E259}"/>
            </c:ext>
          </c:extLst>
        </c:ser>
        <c:ser>
          <c:idx val="1"/>
          <c:order val="1"/>
          <c:tx>
            <c:strRef>
              <c:f>'OP-5'!$L$13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0D-46A4-95C9-0EC8F563E259}"/>
            </c:ext>
          </c:extLst>
        </c:ser>
        <c:ser>
          <c:idx val="2"/>
          <c:order val="2"/>
          <c:tx>
            <c:strRef>
              <c:f>'OP-5'!$M$13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'OP-5'!$M$15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0D-46A4-95C9-0EC8F563E259}"/>
            </c:ext>
          </c:extLst>
        </c:ser>
        <c:ser>
          <c:idx val="3"/>
          <c:order val="3"/>
          <c:tx>
            <c:strRef>
              <c:f>'OP-5'!$N$13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0D-46A4-95C9-0EC8F563E259}"/>
            </c:ext>
          </c:extLst>
        </c:ser>
        <c:ser>
          <c:idx val="4"/>
          <c:order val="4"/>
          <c:tx>
            <c:strRef>
              <c:f>'OP-5'!$O$13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'OP-5'!$O$15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0D-46A4-95C9-0EC8F563E259}"/>
            </c:ext>
          </c:extLst>
        </c:ser>
        <c:ser>
          <c:idx val="5"/>
          <c:order val="5"/>
          <c:tx>
            <c:strRef>
              <c:f>'OP-5'!$P$13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A0D-46A4-95C9-0EC8F563E259}"/>
            </c:ext>
          </c:extLst>
        </c:ser>
        <c:ser>
          <c:idx val="6"/>
          <c:order val="6"/>
          <c:tx>
            <c:strRef>
              <c:f>'OP-5'!$Q$13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A0D-46A4-95C9-0EC8F563E259}"/>
            </c:ext>
          </c:extLst>
        </c:ser>
        <c:ser>
          <c:idx val="7"/>
          <c:order val="7"/>
          <c:tx>
            <c:strRef>
              <c:f>'OP-5'!$R$13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A0D-46A4-95C9-0EC8F563E259}"/>
            </c:ext>
          </c:extLst>
        </c:ser>
        <c:ser>
          <c:idx val="8"/>
          <c:order val="8"/>
          <c:tx>
            <c:strRef>
              <c:f>'OP-5'!$T$13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'OP-5'!$T$15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A0D-46A4-95C9-0EC8F563E259}"/>
            </c:ext>
          </c:extLst>
        </c:ser>
        <c:ser>
          <c:idx val="9"/>
          <c:order val="9"/>
          <c:tx>
            <c:strRef>
              <c:f>'OP-5'!$U$13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'OP-5'!$U$15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A0D-46A4-95C9-0EC8F563E259}"/>
            </c:ext>
          </c:extLst>
        </c:ser>
        <c:ser>
          <c:idx val="10"/>
          <c:order val="10"/>
          <c:tx>
            <c:strRef>
              <c:f>'OP-5'!$V$13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'OP-5'!$V$15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0D-46A4-95C9-0EC8F563E259}"/>
            </c:ext>
          </c:extLst>
        </c:ser>
        <c:ser>
          <c:idx val="11"/>
          <c:order val="11"/>
          <c:tx>
            <c:strRef>
              <c:f>'OP-5'!$W$13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'OP-5'!$W$15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0D-46A4-95C9-0EC8F563E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'OP-5'!$X$13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A0D-46A4-95C9-0EC8F563E259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'OP-5'!$X$15</c:f>
              <c:numCache>
                <c:formatCode>0.00</c:formatCode>
                <c:ptCount val="1"/>
                <c:pt idx="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0D-46A4-95C9-0EC8F563E259}"/>
            </c:ext>
          </c:extLst>
        </c:ser>
        <c:ser>
          <c:idx val="13"/>
          <c:order val="13"/>
          <c:tx>
            <c:strRef>
              <c:f>'OP-5'!$Y$13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'OP-5'!$Y$15</c:f>
              <c:numCache>
                <c:formatCode>0.00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0D-46A4-95C9-0EC8F563E259}"/>
            </c:ext>
          </c:extLst>
        </c:ser>
        <c:ser>
          <c:idx val="14"/>
          <c:order val="14"/>
          <c:tx>
            <c:strRef>
              <c:f>'OP-5'!$Z$13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'OP-5'!$Z$15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A0D-46A4-95C9-0EC8F563E259}"/>
            </c:ext>
          </c:extLst>
        </c:ser>
        <c:ser>
          <c:idx val="15"/>
          <c:order val="15"/>
          <c:tx>
            <c:strRef>
              <c:f>'OP-5'!$AA$13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'OP-5'!$AA$15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A0D-46A4-95C9-0EC8F563E259}"/>
            </c:ext>
          </c:extLst>
        </c:ser>
        <c:ser>
          <c:idx val="16"/>
          <c:order val="16"/>
          <c:tx>
            <c:strRef>
              <c:f>'OP-5'!$AB$13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'OP-5'!$AB$15</c:f>
              <c:numCache>
                <c:formatCode>0.00</c:formatCode>
                <c:ptCount val="1"/>
                <c:pt idx="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A0D-46A4-95C9-0EC8F563E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'KINDGESPREK-5'!$I$13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'KINDGESPREK-5'!$I$16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04-4D7C-8461-3FE2967D59A8}"/>
            </c:ext>
          </c:extLst>
        </c:ser>
        <c:ser>
          <c:idx val="1"/>
          <c:order val="1"/>
          <c:tx>
            <c:strRef>
              <c:f>'KINDGESPREK-5'!$J$13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04-4D7C-8461-3FE2967D59A8}"/>
            </c:ext>
          </c:extLst>
        </c:ser>
        <c:ser>
          <c:idx val="2"/>
          <c:order val="2"/>
          <c:tx>
            <c:strRef>
              <c:f>'KINDGESPREK-5'!$K$13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'KINDGESPREK-5'!$K$16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04-4D7C-8461-3FE2967D59A8}"/>
            </c:ext>
          </c:extLst>
        </c:ser>
        <c:ser>
          <c:idx val="3"/>
          <c:order val="3"/>
          <c:tx>
            <c:strRef>
              <c:f>'KINDGESPREK-5'!$L$13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04-4D7C-8461-3FE2967D59A8}"/>
            </c:ext>
          </c:extLst>
        </c:ser>
        <c:ser>
          <c:idx val="4"/>
          <c:order val="4"/>
          <c:tx>
            <c:strRef>
              <c:f>'KINDGESPREK-5'!$M$13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'KINDGESPREK-5'!$M$16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04-4D7C-8461-3FE2967D59A8}"/>
            </c:ext>
          </c:extLst>
        </c:ser>
        <c:ser>
          <c:idx val="5"/>
          <c:order val="5"/>
          <c:tx>
            <c:strRef>
              <c:f>'KINDGESPREK-5'!$N$13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A04-4D7C-8461-3FE2967D59A8}"/>
            </c:ext>
          </c:extLst>
        </c:ser>
        <c:ser>
          <c:idx val="6"/>
          <c:order val="6"/>
          <c:tx>
            <c:strRef>
              <c:f>'KINDGESPREK-5'!$O$13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04-4D7C-8461-3FE2967D59A8}"/>
            </c:ext>
          </c:extLst>
        </c:ser>
        <c:ser>
          <c:idx val="7"/>
          <c:order val="7"/>
          <c:tx>
            <c:strRef>
              <c:f>'KINDGESPREK-5'!$P$13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04-4D7C-8461-3FE2967D59A8}"/>
            </c:ext>
          </c:extLst>
        </c:ser>
        <c:ser>
          <c:idx val="8"/>
          <c:order val="8"/>
          <c:tx>
            <c:strRef>
              <c:f>'KINDGESPREK-5'!$Q$13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'KINDGESPREK-5'!$Q$16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A04-4D7C-8461-3FE2967D59A8}"/>
            </c:ext>
          </c:extLst>
        </c:ser>
        <c:ser>
          <c:idx val="9"/>
          <c:order val="9"/>
          <c:tx>
            <c:strRef>
              <c:f>'KINDGESPREK-5'!$R$13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'KINDGESPREK-5'!$R$16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A04-4D7C-8461-3FE2967D59A8}"/>
            </c:ext>
          </c:extLst>
        </c:ser>
        <c:ser>
          <c:idx val="10"/>
          <c:order val="10"/>
          <c:tx>
            <c:strRef>
              <c:f>'KINDGESPREK-5'!$S$13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04-4D7C-8461-3FE2967D59A8}"/>
            </c:ext>
          </c:extLst>
        </c:ser>
        <c:ser>
          <c:idx val="11"/>
          <c:order val="11"/>
          <c:tx>
            <c:strRef>
              <c:f>'KINDGESPREK-5'!$T$13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'KINDGESPREK-5'!$T$16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A04-4D7C-8461-3FE2967D5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'KINDGESPREK-5'!$U$13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'KINDGESPREK-5'!$U$16</c:f>
              <c:numCache>
                <c:formatCode>0.0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A04-4D7C-8461-3FE2967D59A8}"/>
            </c:ext>
          </c:extLst>
        </c:ser>
        <c:ser>
          <c:idx val="13"/>
          <c:order val="13"/>
          <c:tx>
            <c:strRef>
              <c:f>'KINDGESPREK-5'!$V$13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'KINDGESPREK-5'!$V$16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A04-4D7C-8461-3FE2967D59A8}"/>
            </c:ext>
          </c:extLst>
        </c:ser>
        <c:ser>
          <c:idx val="14"/>
          <c:order val="14"/>
          <c:tx>
            <c:strRef>
              <c:f>'KINDGESPREK-5'!$W$13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'KINDGESPREK-5'!$W$16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A04-4D7C-8461-3FE2967D59A8}"/>
            </c:ext>
          </c:extLst>
        </c:ser>
        <c:ser>
          <c:idx val="15"/>
          <c:order val="15"/>
          <c:tx>
            <c:strRef>
              <c:f>'KINDGESPREK-5'!$X$13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'KINDGESPREK-5'!$X$16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A04-4D7C-8461-3FE2967D59A8}"/>
            </c:ext>
          </c:extLst>
        </c:ser>
        <c:ser>
          <c:idx val="16"/>
          <c:order val="16"/>
          <c:tx>
            <c:strRef>
              <c:f>'KINDGESPREK-5'!$Y$13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'KINDGESPREK-5'!$Y$16</c:f>
              <c:numCache>
                <c:formatCode>0.0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04-4D7C-8461-3FE2967D5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79-4131-85DD-C4C3B658FAE5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79-4131-85DD-C4C3B658FAE5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79-4131-85DD-C4C3B658FAE5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79-4131-85DD-C4C3B658FAE5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79-4131-85DD-C4C3B658FAE5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79-4131-85DD-C4C3B658FAE5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79-4131-85DD-C4C3B658FAE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79-4131-85DD-C4C3B658FAE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'M6'!$D$62:$AO$62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'M6'!$D$63:$AO$63</c:f>
              <c:numCache>
                <c:formatCode>0%</c:formatCode>
                <c:ptCount val="13"/>
                <c:pt idx="0">
                  <c:v>0.66666666666666663</c:v>
                </c:pt>
                <c:pt idx="1">
                  <c:v>0.75</c:v>
                </c:pt>
                <c:pt idx="2">
                  <c:v>1</c:v>
                </c:pt>
                <c:pt idx="3">
                  <c:v>0</c:v>
                </c:pt>
                <c:pt idx="4">
                  <c:v>0.58333333333333337</c:v>
                </c:pt>
                <c:pt idx="5">
                  <c:v>1</c:v>
                </c:pt>
                <c:pt idx="6">
                  <c:v>0.79999999999999993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79-4131-85DD-C4C3B658F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'M6'!$B$74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E19-4F1C-A832-F0CECF780FD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E19-4F1C-A832-F0CECF780FD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E19-4F1C-A832-F0CECF780FD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E19-4F1C-A832-F0CECF780FD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E19-4F1C-A832-F0CECF780FD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'M6'!$D$74:$H$74</c:f>
              <c:numCache>
                <c:formatCode>0%</c:formatCode>
                <c:ptCount val="5"/>
                <c:pt idx="0">
                  <c:v>0</c:v>
                </c:pt>
                <c:pt idx="1">
                  <c:v>0.33333333333333331</c:v>
                </c:pt>
                <c:pt idx="2">
                  <c:v>0.5</c:v>
                </c:pt>
                <c:pt idx="3">
                  <c:v>0.16666666666666666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E19-4F1C-A832-F0CECF780FD7}"/>
            </c:ext>
          </c:extLst>
        </c:ser>
        <c:ser>
          <c:idx val="2"/>
          <c:order val="2"/>
          <c:tx>
            <c:strRef>
              <c:f>'M6'!$B$75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'M6'!$D$75:$H$75</c:f>
              <c:numCache>
                <c:formatCode>0%</c:formatCode>
                <c:ptCount val="5"/>
                <c:pt idx="0">
                  <c:v>0</c:v>
                </c:pt>
                <c:pt idx="1">
                  <c:v>0.23333333333333334</c:v>
                </c:pt>
                <c:pt idx="2">
                  <c:v>0.41666666666666669</c:v>
                </c:pt>
                <c:pt idx="3">
                  <c:v>0.15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E19-4F1C-A832-F0CECF780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'M6'!$B$67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'M6'!$D$67:$H$67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E19-4F1C-A832-F0CECF780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DC-4296-9919-0AB4F0FF2982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DC-4296-9919-0AB4F0FF2982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DC-4296-9919-0AB4F0FF2982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DC-4296-9919-0AB4F0FF2982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DC-4296-9919-0AB4F0FF2982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DC-4296-9919-0AB4F0FF2982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DC-4296-9919-0AB4F0FF298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DC-4296-9919-0AB4F0FF298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'E6'!$D$62:$AO$62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'E6'!$D$63:$AO$63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0.54545454545454541</c:v>
                </c:pt>
                <c:pt idx="5">
                  <c:v>0</c:v>
                </c:pt>
                <c:pt idx="6">
                  <c:v>1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DDC-4296-9919-0AB4F0FF2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'E6'!$B$74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F86-4423-8D58-45DF73804F5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F86-4423-8D58-45DF73804F5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86-4423-8D58-45DF73804F5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86-4423-8D58-45DF73804F5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86-4423-8D58-45DF73804F5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'E6'!$D$74:$H$74</c:f>
              <c:numCache>
                <c:formatCode>0%</c:formatCode>
                <c:ptCount val="5"/>
                <c:pt idx="0">
                  <c:v>0</c:v>
                </c:pt>
                <c:pt idx="1">
                  <c:v>0.1111111111111111</c:v>
                </c:pt>
                <c:pt idx="2">
                  <c:v>0.16666666666666666</c:v>
                </c:pt>
                <c:pt idx="3">
                  <c:v>5.5555555555555552E-2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86-4423-8D58-45DF73804F56}"/>
            </c:ext>
          </c:extLst>
        </c:ser>
        <c:ser>
          <c:idx val="2"/>
          <c:order val="2"/>
          <c:tx>
            <c:strRef>
              <c:f>'E6'!$B$75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'E6'!$D$75:$H$75</c:f>
              <c:numCache>
                <c:formatCode>0%</c:formatCode>
                <c:ptCount val="5"/>
                <c:pt idx="0">
                  <c:v>0</c:v>
                </c:pt>
                <c:pt idx="1">
                  <c:v>2.7777777777777776E-2</c:v>
                </c:pt>
                <c:pt idx="2">
                  <c:v>8.3333333333333329E-2</c:v>
                </c:pt>
                <c:pt idx="3">
                  <c:v>5.5555555555555552E-2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F86-4423-8D58-45DF73804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'E6'!$B$67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'E6'!$D$66:$H$66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'E6'!$D$67:$H$67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F86-4423-8D58-45DF73804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1C6E-4694-96BD-90F86923DE08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1C6E-4694-96BD-90F86923DE08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1C6E-4694-96BD-90F86923DE08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1C6E-4694-96BD-90F86923DE0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1C6E-4694-96BD-90F86923DE08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1C6E-4694-96BD-90F86923DE08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1C6E-4694-96BD-90F86923DE08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'OP-6'!$K$13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'OP-6'!$K$15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2-475B-8E0B-AC4D2668E0C3}"/>
            </c:ext>
          </c:extLst>
        </c:ser>
        <c:ser>
          <c:idx val="1"/>
          <c:order val="1"/>
          <c:tx>
            <c:strRef>
              <c:f>'OP-6'!$L$13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62-475B-8E0B-AC4D2668E0C3}"/>
            </c:ext>
          </c:extLst>
        </c:ser>
        <c:ser>
          <c:idx val="2"/>
          <c:order val="2"/>
          <c:tx>
            <c:strRef>
              <c:f>'OP-6'!$M$13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'OP-6'!$M$15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62-475B-8E0B-AC4D2668E0C3}"/>
            </c:ext>
          </c:extLst>
        </c:ser>
        <c:ser>
          <c:idx val="3"/>
          <c:order val="3"/>
          <c:tx>
            <c:strRef>
              <c:f>'OP-6'!$N$13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62-475B-8E0B-AC4D2668E0C3}"/>
            </c:ext>
          </c:extLst>
        </c:ser>
        <c:ser>
          <c:idx val="4"/>
          <c:order val="4"/>
          <c:tx>
            <c:strRef>
              <c:f>'OP-6'!$O$13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'OP-6'!$O$15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62-475B-8E0B-AC4D2668E0C3}"/>
            </c:ext>
          </c:extLst>
        </c:ser>
        <c:ser>
          <c:idx val="5"/>
          <c:order val="5"/>
          <c:tx>
            <c:strRef>
              <c:f>'OP-6'!$P$13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62-475B-8E0B-AC4D2668E0C3}"/>
            </c:ext>
          </c:extLst>
        </c:ser>
        <c:ser>
          <c:idx val="6"/>
          <c:order val="6"/>
          <c:tx>
            <c:strRef>
              <c:f>'OP-6'!$Q$13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'OP-6'!$Q$15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62-475B-8E0B-AC4D2668E0C3}"/>
            </c:ext>
          </c:extLst>
        </c:ser>
        <c:ser>
          <c:idx val="7"/>
          <c:order val="7"/>
          <c:tx>
            <c:strRef>
              <c:f>'OP-6'!$R$13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E62-475B-8E0B-AC4D2668E0C3}"/>
            </c:ext>
          </c:extLst>
        </c:ser>
        <c:ser>
          <c:idx val="8"/>
          <c:order val="8"/>
          <c:tx>
            <c:strRef>
              <c:f>'OP-6'!$T$13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'OP-6'!$T$15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E62-475B-8E0B-AC4D2668E0C3}"/>
            </c:ext>
          </c:extLst>
        </c:ser>
        <c:ser>
          <c:idx val="9"/>
          <c:order val="9"/>
          <c:tx>
            <c:strRef>
              <c:f>'OP-6'!$U$13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'OP-6'!$U$15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E62-475B-8E0B-AC4D2668E0C3}"/>
            </c:ext>
          </c:extLst>
        </c:ser>
        <c:ser>
          <c:idx val="10"/>
          <c:order val="10"/>
          <c:tx>
            <c:strRef>
              <c:f>'OP-6'!$V$13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'OP-6'!$V$15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E62-475B-8E0B-AC4D2668E0C3}"/>
            </c:ext>
          </c:extLst>
        </c:ser>
        <c:ser>
          <c:idx val="11"/>
          <c:order val="11"/>
          <c:tx>
            <c:strRef>
              <c:f>'OP-6'!$W$13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'OP-6'!$W$15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E62-475B-8E0B-AC4D2668E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'OP-6'!$X$13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E62-475B-8E0B-AC4D2668E0C3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'OP-6'!$X$15</c:f>
              <c:numCache>
                <c:formatCode>0.00</c:formatCode>
                <c:ptCount val="1"/>
                <c:pt idx="0">
                  <c:v>2.3333333333333335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E62-475B-8E0B-AC4D2668E0C3}"/>
            </c:ext>
          </c:extLst>
        </c:ser>
        <c:ser>
          <c:idx val="13"/>
          <c:order val="13"/>
          <c:tx>
            <c:strRef>
              <c:f>'OP-6'!$Y$13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'OP-6'!$Y$15</c:f>
              <c:numCache>
                <c:formatCode>0.00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E62-475B-8E0B-AC4D2668E0C3}"/>
            </c:ext>
          </c:extLst>
        </c:ser>
        <c:ser>
          <c:idx val="14"/>
          <c:order val="14"/>
          <c:tx>
            <c:strRef>
              <c:f>'OP-6'!$Z$13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'OP-6'!$Z$15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E62-475B-8E0B-AC4D2668E0C3}"/>
            </c:ext>
          </c:extLst>
        </c:ser>
        <c:ser>
          <c:idx val="15"/>
          <c:order val="15"/>
          <c:tx>
            <c:strRef>
              <c:f>'OP-6'!$AA$13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'OP-6'!$AA$15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E62-475B-8E0B-AC4D2668E0C3}"/>
            </c:ext>
          </c:extLst>
        </c:ser>
        <c:ser>
          <c:idx val="16"/>
          <c:order val="16"/>
          <c:tx>
            <c:strRef>
              <c:f>'OP-6'!$AB$13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'OP-6'!$AB$15</c:f>
              <c:numCache>
                <c:formatCode>0.00</c:formatCode>
                <c:ptCount val="1"/>
                <c:pt idx="0">
                  <c:v>1.3333333333333335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E62-475B-8E0B-AC4D2668E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'KINDGESPREK-6'!$I$13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'KINDGESPREK-6'!$I$16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D0-40CE-ACC2-7FD2742A3742}"/>
            </c:ext>
          </c:extLst>
        </c:ser>
        <c:ser>
          <c:idx val="1"/>
          <c:order val="1"/>
          <c:tx>
            <c:strRef>
              <c:f>'KINDGESPREK-6'!$J$13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D0-40CE-ACC2-7FD2742A3742}"/>
            </c:ext>
          </c:extLst>
        </c:ser>
        <c:ser>
          <c:idx val="2"/>
          <c:order val="2"/>
          <c:tx>
            <c:strRef>
              <c:f>'KINDGESPREK-6'!$K$13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'KINDGESPREK-6'!$K$16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D0-40CE-ACC2-7FD2742A3742}"/>
            </c:ext>
          </c:extLst>
        </c:ser>
        <c:ser>
          <c:idx val="3"/>
          <c:order val="3"/>
          <c:tx>
            <c:strRef>
              <c:f>'KINDGESPREK-6'!$L$13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D0-40CE-ACC2-7FD2742A3742}"/>
            </c:ext>
          </c:extLst>
        </c:ser>
        <c:ser>
          <c:idx val="4"/>
          <c:order val="4"/>
          <c:tx>
            <c:strRef>
              <c:f>'KINDGESPREK-6'!$M$13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'KINDGESPREK-6'!$M$16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D0-40CE-ACC2-7FD2742A3742}"/>
            </c:ext>
          </c:extLst>
        </c:ser>
        <c:ser>
          <c:idx val="5"/>
          <c:order val="5"/>
          <c:tx>
            <c:strRef>
              <c:f>'KINDGESPREK-6'!$N$13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D0-40CE-ACC2-7FD2742A3742}"/>
            </c:ext>
          </c:extLst>
        </c:ser>
        <c:ser>
          <c:idx val="6"/>
          <c:order val="6"/>
          <c:tx>
            <c:strRef>
              <c:f>'KINDGESPREK-6'!$O$13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9D0-40CE-ACC2-7FD2742A3742}"/>
            </c:ext>
          </c:extLst>
        </c:ser>
        <c:ser>
          <c:idx val="7"/>
          <c:order val="7"/>
          <c:tx>
            <c:strRef>
              <c:f>'KINDGESPREK-6'!$P$13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D0-40CE-ACC2-7FD2742A3742}"/>
            </c:ext>
          </c:extLst>
        </c:ser>
        <c:ser>
          <c:idx val="8"/>
          <c:order val="8"/>
          <c:tx>
            <c:strRef>
              <c:f>'KINDGESPREK-6'!$Q$13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'KINDGESPREK-6'!$Q$16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D0-40CE-ACC2-7FD2742A3742}"/>
            </c:ext>
          </c:extLst>
        </c:ser>
        <c:ser>
          <c:idx val="9"/>
          <c:order val="9"/>
          <c:tx>
            <c:strRef>
              <c:f>'KINDGESPREK-6'!$R$13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'KINDGESPREK-6'!$R$16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9D0-40CE-ACC2-7FD2742A3742}"/>
            </c:ext>
          </c:extLst>
        </c:ser>
        <c:ser>
          <c:idx val="10"/>
          <c:order val="10"/>
          <c:tx>
            <c:strRef>
              <c:f>'KINDGESPREK-6'!$S$13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'KINDGESPREK-6'!$S$16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9D0-40CE-ACC2-7FD2742A3742}"/>
            </c:ext>
          </c:extLst>
        </c:ser>
        <c:ser>
          <c:idx val="11"/>
          <c:order val="11"/>
          <c:tx>
            <c:strRef>
              <c:f>'KINDGESPREK-6'!$T$13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'KINDGESPREK-6'!$T$16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D0-40CE-ACC2-7FD2742A3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'KINDGESPREK-6'!$U$13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'KINDGESPREK-6'!$U$16</c:f>
              <c:numCache>
                <c:formatCode>0.0</c:formatCode>
                <c:ptCount val="1"/>
                <c:pt idx="0">
                  <c:v>4.666666666666667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9D0-40CE-ACC2-7FD2742A3742}"/>
            </c:ext>
          </c:extLst>
        </c:ser>
        <c:ser>
          <c:idx val="13"/>
          <c:order val="13"/>
          <c:tx>
            <c:strRef>
              <c:f>'KINDGESPREK-6'!$V$13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'KINDGESPREK-6'!$V$16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9D0-40CE-ACC2-7FD2742A3742}"/>
            </c:ext>
          </c:extLst>
        </c:ser>
        <c:ser>
          <c:idx val="14"/>
          <c:order val="14"/>
          <c:tx>
            <c:strRef>
              <c:f>'KINDGESPREK-6'!$W$13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'KINDGESPREK-6'!$W$16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9D0-40CE-ACC2-7FD2742A3742}"/>
            </c:ext>
          </c:extLst>
        </c:ser>
        <c:ser>
          <c:idx val="15"/>
          <c:order val="15"/>
          <c:tx>
            <c:strRef>
              <c:f>'KINDGESPREK-6'!$X$13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'KINDGESPREK-6'!$X$16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9D0-40CE-ACC2-7FD2742A3742}"/>
            </c:ext>
          </c:extLst>
        </c:ser>
        <c:ser>
          <c:idx val="16"/>
          <c:order val="16"/>
          <c:tx>
            <c:strRef>
              <c:f>'KINDGESPREK-6'!$Y$13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'KINDGESPREK-6'!$Y$16</c:f>
              <c:numCache>
                <c:formatCode>0.0</c:formatCode>
                <c:ptCount val="1"/>
                <c:pt idx="0">
                  <c:v>2.666666666666667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9D0-40CE-ACC2-7FD2742A3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33-4910-B795-C60F8D2FFB15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33-4910-B795-C60F8D2FFB15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33-4910-B795-C60F8D2FFB15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33-4910-B795-C60F8D2FFB15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33-4910-B795-C60F8D2FFB15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33-4910-B795-C60F8D2FFB15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33-4910-B795-C60F8D2FFB1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33-4910-B795-C60F8D2FFB1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'M7'!$D$62:$AO$62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'M7'!$D$63:$AO$63</c:f>
              <c:numCache>
                <c:formatCode>0%</c:formatCode>
                <c:ptCount val="13"/>
                <c:pt idx="0">
                  <c:v>1</c:v>
                </c:pt>
                <c:pt idx="1">
                  <c:v>0.8</c:v>
                </c:pt>
                <c:pt idx="2">
                  <c:v>0.6</c:v>
                </c:pt>
                <c:pt idx="3">
                  <c:v>0.7</c:v>
                </c:pt>
                <c:pt idx="4">
                  <c:v>0.5</c:v>
                </c:pt>
                <c:pt idx="5">
                  <c:v>0.9</c:v>
                </c:pt>
                <c:pt idx="6">
                  <c:v>0.75000000000000011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33-4910-B795-C60F8D2FF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'M7'!$B$74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BE-4707-9221-4ED5E6F49D5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BE-4707-9221-4ED5E6F49D5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BE-4707-9221-4ED5E6F49D5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BBE-4707-9221-4ED5E6F49D5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BBE-4707-9221-4ED5E6F49D5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'M7'!$D$74:$H$74</c:f>
              <c:numCache>
                <c:formatCode>0%</c:formatCode>
                <c:ptCount val="5"/>
                <c:pt idx="0">
                  <c:v>0</c:v>
                </c:pt>
                <c:pt idx="1">
                  <c:v>0.2</c:v>
                </c:pt>
                <c:pt idx="2">
                  <c:v>0.5</c:v>
                </c:pt>
                <c:pt idx="3">
                  <c:v>0.2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BE-4707-9221-4ED5E6F49D56}"/>
            </c:ext>
          </c:extLst>
        </c:ser>
        <c:ser>
          <c:idx val="2"/>
          <c:order val="2"/>
          <c:tx>
            <c:strRef>
              <c:f>'M7'!$B$75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'M7'!$D$75:$H$75</c:f>
              <c:numCache>
                <c:formatCode>0%</c:formatCode>
                <c:ptCount val="5"/>
                <c:pt idx="0">
                  <c:v>0</c:v>
                </c:pt>
                <c:pt idx="1">
                  <c:v>0.13333333333333333</c:v>
                </c:pt>
                <c:pt idx="2">
                  <c:v>0.33333333333333331</c:v>
                </c:pt>
                <c:pt idx="3">
                  <c:v>0.18333333333333335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BBE-4707-9221-4ED5E6F49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'M7'!$B$67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'M7'!$D$66:$H$66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'M7'!$D$67:$H$67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BBE-4707-9221-4ED5E6F49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01-4C10-8729-BF2975B0F9A6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01-4C10-8729-BF2975B0F9A6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01-4C10-8729-BF2975B0F9A6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01-4C10-8729-BF2975B0F9A6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D01-4C10-8729-BF2975B0F9A6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D01-4C10-8729-BF2975B0F9A6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D01-4C10-8729-BF2975B0F9A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D01-4C10-8729-BF2975B0F9A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'E7'!$D$62:$AO$62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'E7'!$D$63:$AO$63</c:f>
              <c:numCache>
                <c:formatCode>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0.6</c:v>
                </c:pt>
                <c:pt idx="5">
                  <c:v>0</c:v>
                </c:pt>
                <c:pt idx="6">
                  <c:v>1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D01-4C10-8729-BF2975B0F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'E7'!$B$74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461-428A-B8A2-15C90137B72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461-428A-B8A2-15C90137B72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461-428A-B8A2-15C90137B72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61-428A-B8A2-15C90137B72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461-428A-B8A2-15C90137B72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'E7'!$D$74:$H$74</c:f>
              <c:numCache>
                <c:formatCode>0%</c:formatCode>
                <c:ptCount val="5"/>
                <c:pt idx="0">
                  <c:v>0</c:v>
                </c:pt>
                <c:pt idx="1">
                  <c:v>5.5555555555555552E-2</c:v>
                </c:pt>
                <c:pt idx="2">
                  <c:v>0.1388888888888889</c:v>
                </c:pt>
                <c:pt idx="3">
                  <c:v>5.5555555555555552E-2</c:v>
                </c:pt>
                <c:pt idx="4">
                  <c:v>2.7777777777777776E-2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61-428A-B8A2-15C90137B728}"/>
            </c:ext>
          </c:extLst>
        </c:ser>
        <c:ser>
          <c:idx val="2"/>
          <c:order val="2"/>
          <c:tx>
            <c:strRef>
              <c:f>'E7'!$B$75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'E7'!$D$75:$H$75</c:f>
              <c:numCache>
                <c:formatCode>0%</c:formatCode>
                <c:ptCount val="5"/>
                <c:pt idx="0">
                  <c:v>0</c:v>
                </c:pt>
                <c:pt idx="1">
                  <c:v>2.7777777777777776E-2</c:v>
                </c:pt>
                <c:pt idx="2">
                  <c:v>8.3333333333333329E-2</c:v>
                </c:pt>
                <c:pt idx="3">
                  <c:v>2.7777777777777776E-2</c:v>
                </c:pt>
                <c:pt idx="4">
                  <c:v>2.7777777777777776E-2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61-428A-B8A2-15C90137B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'E7'!$B$67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'E7'!$D$67:$H$67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61-428A-B8A2-15C90137B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8007-4A0E-B49C-7BB7469F57CF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8007-4A0E-B49C-7BB7469F57CF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8007-4A0E-B49C-7BB7469F57CF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007-4A0E-B49C-7BB7469F57C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8007-4A0E-B49C-7BB7469F57CF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8007-4A0E-B49C-7BB7469F57CF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8007-4A0E-B49C-7BB7469F57CF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'OP-7'!$K$13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'OP-7'!$K$15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28-4CC8-813E-55DE281A4684}"/>
            </c:ext>
          </c:extLst>
        </c:ser>
        <c:ser>
          <c:idx val="1"/>
          <c:order val="1"/>
          <c:tx>
            <c:strRef>
              <c:f>'OP-7'!$L$13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28-4CC8-813E-55DE281A4684}"/>
            </c:ext>
          </c:extLst>
        </c:ser>
        <c:ser>
          <c:idx val="2"/>
          <c:order val="2"/>
          <c:tx>
            <c:strRef>
              <c:f>'OP-7'!$M$13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'OP-7'!$M$15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28-4CC8-813E-55DE281A4684}"/>
            </c:ext>
          </c:extLst>
        </c:ser>
        <c:ser>
          <c:idx val="3"/>
          <c:order val="3"/>
          <c:tx>
            <c:strRef>
              <c:f>'OP-7'!$N$13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'OP-7'!$N$15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28-4CC8-813E-55DE281A4684}"/>
            </c:ext>
          </c:extLst>
        </c:ser>
        <c:ser>
          <c:idx val="4"/>
          <c:order val="4"/>
          <c:tx>
            <c:strRef>
              <c:f>'OP-7'!$O$13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'OP-7'!$O$15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28-4CC8-813E-55DE281A4684}"/>
            </c:ext>
          </c:extLst>
        </c:ser>
        <c:ser>
          <c:idx val="5"/>
          <c:order val="5"/>
          <c:tx>
            <c:strRef>
              <c:f>'OP-7'!$P$13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'OP-7'!$P$15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28-4CC8-813E-55DE281A4684}"/>
            </c:ext>
          </c:extLst>
        </c:ser>
        <c:ser>
          <c:idx val="6"/>
          <c:order val="6"/>
          <c:tx>
            <c:strRef>
              <c:f>'OP-7'!$Q$13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'OP-7'!$Q$15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28-4CC8-813E-55DE281A4684}"/>
            </c:ext>
          </c:extLst>
        </c:ser>
        <c:ser>
          <c:idx val="7"/>
          <c:order val="7"/>
          <c:tx>
            <c:strRef>
              <c:f>'OP-7'!$R$13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28-4CC8-813E-55DE281A4684}"/>
            </c:ext>
          </c:extLst>
        </c:ser>
        <c:ser>
          <c:idx val="8"/>
          <c:order val="8"/>
          <c:tx>
            <c:strRef>
              <c:f>'OP-7'!$T$13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'OP-7'!$T$15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28-4CC8-813E-55DE281A4684}"/>
            </c:ext>
          </c:extLst>
        </c:ser>
        <c:ser>
          <c:idx val="9"/>
          <c:order val="9"/>
          <c:tx>
            <c:strRef>
              <c:f>'OP-7'!$U$13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'OP-7'!$U$15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D28-4CC8-813E-55DE281A4684}"/>
            </c:ext>
          </c:extLst>
        </c:ser>
        <c:ser>
          <c:idx val="10"/>
          <c:order val="10"/>
          <c:tx>
            <c:strRef>
              <c:f>'OP-7'!$V$13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'OP-7'!$V$15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28-4CC8-813E-55DE281A4684}"/>
            </c:ext>
          </c:extLst>
        </c:ser>
        <c:ser>
          <c:idx val="11"/>
          <c:order val="11"/>
          <c:tx>
            <c:strRef>
              <c:f>'OP-7'!$W$13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'OP-7'!$W$15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D28-4CC8-813E-55DE281A4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'OP-7'!$X$13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D28-4CC8-813E-55DE281A4684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'OP-7'!$X$15</c:f>
              <c:numCache>
                <c:formatCode>0.00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D28-4CC8-813E-55DE281A4684}"/>
            </c:ext>
          </c:extLst>
        </c:ser>
        <c:ser>
          <c:idx val="13"/>
          <c:order val="13"/>
          <c:tx>
            <c:strRef>
              <c:f>'OP-7'!$Y$13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'OP-7'!$Y$15</c:f>
              <c:numCache>
                <c:formatCode>0.00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D28-4CC8-813E-55DE281A4684}"/>
            </c:ext>
          </c:extLst>
        </c:ser>
        <c:ser>
          <c:idx val="14"/>
          <c:order val="14"/>
          <c:tx>
            <c:strRef>
              <c:f>'OP-7'!$Z$13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'OP-7'!$Z$15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D28-4CC8-813E-55DE281A4684}"/>
            </c:ext>
          </c:extLst>
        </c:ser>
        <c:ser>
          <c:idx val="15"/>
          <c:order val="15"/>
          <c:tx>
            <c:strRef>
              <c:f>'OP-7'!$AA$13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'OP-7'!$AA$15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D28-4CC8-813E-55DE281A4684}"/>
            </c:ext>
          </c:extLst>
        </c:ser>
        <c:ser>
          <c:idx val="16"/>
          <c:order val="16"/>
          <c:tx>
            <c:strRef>
              <c:f>'OP-7'!$AB$13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'OP-7'!$AB$15</c:f>
              <c:numCache>
                <c:formatCode>0.00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D28-4CC8-813E-55DE281A4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'KINDGESPREK-7'!$I$13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'KINDGESPREK-7'!$I$16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74-498B-A777-C3915107A39A}"/>
            </c:ext>
          </c:extLst>
        </c:ser>
        <c:ser>
          <c:idx val="1"/>
          <c:order val="1"/>
          <c:tx>
            <c:strRef>
              <c:f>'KINDGESPREK-7'!$J$13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74-498B-A777-C3915107A39A}"/>
            </c:ext>
          </c:extLst>
        </c:ser>
        <c:ser>
          <c:idx val="2"/>
          <c:order val="2"/>
          <c:tx>
            <c:strRef>
              <c:f>'KINDGESPREK-7'!$K$13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'KINDGESPREK-7'!$K$16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74-498B-A777-C3915107A39A}"/>
            </c:ext>
          </c:extLst>
        </c:ser>
        <c:ser>
          <c:idx val="3"/>
          <c:order val="3"/>
          <c:tx>
            <c:strRef>
              <c:f>'KINDGESPREK-7'!$L$13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74-498B-A777-C3915107A39A}"/>
            </c:ext>
          </c:extLst>
        </c:ser>
        <c:ser>
          <c:idx val="4"/>
          <c:order val="4"/>
          <c:tx>
            <c:strRef>
              <c:f>'KINDGESPREK-7'!$M$13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'KINDGESPREK-7'!$M$16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74-498B-A777-C3915107A39A}"/>
            </c:ext>
          </c:extLst>
        </c:ser>
        <c:ser>
          <c:idx val="5"/>
          <c:order val="5"/>
          <c:tx>
            <c:strRef>
              <c:f>'KINDGESPREK-7'!$N$13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874-498B-A777-C3915107A39A}"/>
            </c:ext>
          </c:extLst>
        </c:ser>
        <c:ser>
          <c:idx val="6"/>
          <c:order val="6"/>
          <c:tx>
            <c:strRef>
              <c:f>'KINDGESPREK-7'!$O$13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'KINDGESPREK-7'!$O$16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74-498B-A777-C3915107A39A}"/>
            </c:ext>
          </c:extLst>
        </c:ser>
        <c:ser>
          <c:idx val="7"/>
          <c:order val="7"/>
          <c:tx>
            <c:strRef>
              <c:f>'KINDGESPREK-7'!$P$13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874-498B-A777-C3915107A39A}"/>
            </c:ext>
          </c:extLst>
        </c:ser>
        <c:ser>
          <c:idx val="8"/>
          <c:order val="8"/>
          <c:tx>
            <c:strRef>
              <c:f>'KINDGESPREK-7'!$Q$13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'KINDGESPREK-7'!$Q$16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874-498B-A777-C3915107A39A}"/>
            </c:ext>
          </c:extLst>
        </c:ser>
        <c:ser>
          <c:idx val="9"/>
          <c:order val="9"/>
          <c:tx>
            <c:strRef>
              <c:f>'KINDGESPREK-7'!$R$13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'KINDGESPREK-7'!$R$16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874-498B-A777-C3915107A39A}"/>
            </c:ext>
          </c:extLst>
        </c:ser>
        <c:ser>
          <c:idx val="10"/>
          <c:order val="10"/>
          <c:tx>
            <c:strRef>
              <c:f>'KINDGESPREK-7'!$S$13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874-498B-A777-C3915107A39A}"/>
            </c:ext>
          </c:extLst>
        </c:ser>
        <c:ser>
          <c:idx val="11"/>
          <c:order val="11"/>
          <c:tx>
            <c:strRef>
              <c:f>'KINDGESPREK-7'!$T$13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'KINDGESPREK-7'!$T$16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874-498B-A777-C3915107A3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'KINDGESPREK-7'!$U$13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'KINDGESPREK-7'!$U$16</c:f>
              <c:numCache>
                <c:formatCode>0.0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874-498B-A777-C3915107A39A}"/>
            </c:ext>
          </c:extLst>
        </c:ser>
        <c:ser>
          <c:idx val="13"/>
          <c:order val="13"/>
          <c:tx>
            <c:strRef>
              <c:f>'KINDGESPREK-7'!$V$13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'KINDGESPREK-7'!$V$16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874-498B-A777-C3915107A39A}"/>
            </c:ext>
          </c:extLst>
        </c:ser>
        <c:ser>
          <c:idx val="14"/>
          <c:order val="14"/>
          <c:tx>
            <c:strRef>
              <c:f>'KINDGESPREK-7'!$W$13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'KINDGESPREK-7'!$W$16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874-498B-A777-C3915107A39A}"/>
            </c:ext>
          </c:extLst>
        </c:ser>
        <c:ser>
          <c:idx val="15"/>
          <c:order val="15"/>
          <c:tx>
            <c:strRef>
              <c:f>'KINDGESPREK-7'!$X$13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'KINDGESPREK-7'!$X$16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874-498B-A777-C3915107A39A}"/>
            </c:ext>
          </c:extLst>
        </c:ser>
        <c:ser>
          <c:idx val="16"/>
          <c:order val="16"/>
          <c:tx>
            <c:strRef>
              <c:f>'KINDGESPREK-7'!$Y$13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'KINDGESPREK-7'!$Y$16</c:f>
              <c:numCache>
                <c:formatCode>0.0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874-498B-A777-C3915107A3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F2-4883-ACDB-74DAA1E2455E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F2-4883-ACDB-74DAA1E2455E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F2-4883-ACDB-74DAA1E2455E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F2-4883-ACDB-74DAA1E2455E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F2-4883-ACDB-74DAA1E2455E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F2-4883-ACDB-74DAA1E2455E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F2-4883-ACDB-74DAA1E2455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F2-4883-ACDB-74DAA1E2455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'8E7'!$D$62:$AO$62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'8E7'!$D$63:$AO$63</c:f>
              <c:numCache>
                <c:formatCode>0%</c:formatCode>
                <c:ptCount val="13"/>
                <c:pt idx="0">
                  <c:v>0</c:v>
                </c:pt>
                <c:pt idx="1">
                  <c:v>0.6</c:v>
                </c:pt>
                <c:pt idx="2">
                  <c:v>0.6</c:v>
                </c:pt>
                <c:pt idx="3">
                  <c:v>0.9</c:v>
                </c:pt>
                <c:pt idx="4">
                  <c:v>0.7</c:v>
                </c:pt>
                <c:pt idx="5">
                  <c:v>1</c:v>
                </c:pt>
                <c:pt idx="6">
                  <c:v>0.76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F2-4883-ACDB-74DAA1E24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'8E7'!$B$74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5C6-4689-BBF3-6B016CE5E47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5C6-4689-BBF3-6B016CE5E47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5C6-4689-BBF3-6B016CE5E47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5C6-4689-BBF3-6B016CE5E47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C6-4689-BBF3-6B016CE5E47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'8E7'!$D$74:$H$74</c:f>
              <c:numCache>
                <c:formatCode>0%</c:formatCode>
                <c:ptCount val="5"/>
                <c:pt idx="0">
                  <c:v>0.2</c:v>
                </c:pt>
                <c:pt idx="1">
                  <c:v>0.3</c:v>
                </c:pt>
                <c:pt idx="2">
                  <c:v>0.4</c:v>
                </c:pt>
                <c:pt idx="3">
                  <c:v>0.1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5C6-4689-BBF3-6B016CE5E478}"/>
            </c:ext>
          </c:extLst>
        </c:ser>
        <c:ser>
          <c:idx val="2"/>
          <c:order val="2"/>
          <c:tx>
            <c:strRef>
              <c:f>'8E7'!$B$75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'8E7'!$D$75:$H$75</c:f>
              <c:numCache>
                <c:formatCode>0%</c:formatCode>
                <c:ptCount val="5"/>
                <c:pt idx="0">
                  <c:v>8.0000000000000016E-2</c:v>
                </c:pt>
                <c:pt idx="1">
                  <c:v>0.24000000000000005</c:v>
                </c:pt>
                <c:pt idx="2">
                  <c:v>0.34000000000000008</c:v>
                </c:pt>
                <c:pt idx="3">
                  <c:v>0.1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5C6-4689-BBF3-6B016CE5E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'8E7'!$B$67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'8E7'!$D$66:$H$66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'8E7'!$D$67:$H$67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5C6-4689-BBF3-6B016CE5E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46119738647062E-2"/>
          <c:y val="8.9285714285714288E-2"/>
          <c:w val="0.87722201668992383"/>
          <c:h val="0.67321428571428577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43-4672-BBD6-178BD52E289C}"/>
              </c:ext>
            </c:extLst>
          </c:dPt>
          <c:dPt>
            <c:idx val="4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8080" mc:Ignorable="a14" a14:legacySpreadsheetColorIndex="29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43-4672-BBD6-178BD52E289C}"/>
              </c:ext>
            </c:extLst>
          </c:dPt>
          <c:dPt>
            <c:idx val="5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00FF" mc:Ignorable="a14" a14:legacySpreadsheetColorIndex="14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43-4672-BBD6-178BD52E289C}"/>
              </c:ext>
            </c:extLst>
          </c:dPt>
          <c:dPt>
            <c:idx val="6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FFFF00" mc:Ignorable="a14" a14:legacySpreadsheetColorIndex="13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43-4672-BBD6-178BD52E289C}"/>
              </c:ext>
            </c:extLst>
          </c:dPt>
          <c:dPt>
            <c:idx val="7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CC99FF" mc:Ignorable="a14" a14:legacySpreadsheetColorIndex="46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443-4672-BBD6-178BD52E289C}"/>
              </c:ext>
            </c:extLst>
          </c:dPt>
          <c:dPt>
            <c:idx val="8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3366" mc:Ignorable="a14" a14:legacySpreadsheetColorIndex="61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443-4672-BBD6-178BD52E289C}"/>
              </c:ext>
            </c:extLst>
          </c:dPt>
          <c:dPt>
            <c:idx val="9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443-4672-BBD6-178BD52E289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  <a:gs pos="50000">
                    <a:srgbClr xmlns:mc="http://schemas.openxmlformats.org/markup-compatibility/2006" xmlns:a14="http://schemas.microsoft.com/office/drawing/2010/main" val="FFFFFF" mc:Ignorable="a14" a14:legacySpreadsheetColorIndex="9"/>
                  </a:gs>
                  <a:gs pos="100000">
                    <a:srgbClr xmlns:mc="http://schemas.openxmlformats.org/markup-compatibility/2006" xmlns:a14="http://schemas.microsoft.com/office/drawing/2010/main" val="99CC00" mc:Ignorable="a14" a14:legacySpreadsheetColorIndex="50"/>
                  </a:gs>
                </a:gsLst>
                <a:lin ang="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443-4672-BBD6-178BD52E289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'B8'!$D$62:$AO$62</c:f>
              <c:strCache>
                <c:ptCount val="13"/>
                <c:pt idx="0">
                  <c:v>technisch lezen</c:v>
                </c:pt>
                <c:pt idx="1">
                  <c:v>begrijpend lezen</c:v>
                </c:pt>
                <c:pt idx="2">
                  <c:v>spellen</c:v>
                </c:pt>
                <c:pt idx="3">
                  <c:v>ww spellen</c:v>
                </c:pt>
                <c:pt idx="4">
                  <c:v>hoofdrekenen</c:v>
                </c:pt>
                <c:pt idx="5">
                  <c:v>rekenen &amp; wiskunde</c:v>
                </c:pt>
                <c:pt idx="6">
                  <c:v>eindresultaat</c:v>
                </c:pt>
                <c:pt idx="7">
                  <c:v>doublure</c:v>
                </c:pt>
                <c:pt idx="8">
                  <c:v>specifieke onderwijsbehoefte</c:v>
                </c:pt>
                <c:pt idx="9">
                  <c:v>sociaal competent</c:v>
                </c:pt>
                <c:pt idx="10">
                  <c:v>plaatsing VO</c:v>
                </c:pt>
                <c:pt idx="11">
                  <c:v>plaatsing VO</c:v>
                </c:pt>
                <c:pt idx="12">
                  <c:v>positie VO na 3 jr. </c:v>
                </c:pt>
              </c:strCache>
            </c:strRef>
          </c:cat>
          <c:val>
            <c:numRef>
              <c:f>'B8'!$D$63:$AO$63</c:f>
              <c:numCache>
                <c:formatCode>0%</c:formatCode>
                <c:ptCount val="13"/>
                <c:pt idx="0">
                  <c:v>0</c:v>
                </c:pt>
                <c:pt idx="1">
                  <c:v>0.6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0.8</c:v>
                </c:pt>
                <c:pt idx="6">
                  <c:v>0.79166666666666674</c:v>
                </c:pt>
                <c:pt idx="7" formatCode="0.00%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443-4672-BBD6-178BD52E2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691784"/>
        <c:axId val="382694528"/>
      </c:barChart>
      <c:catAx>
        <c:axId val="382691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resultaten per indicator</a:t>
                </a:r>
              </a:p>
            </c:rich>
          </c:tx>
          <c:layout>
            <c:manualLayout>
              <c:xMode val="edge"/>
              <c:yMode val="edge"/>
              <c:x val="0.3877224383159884"/>
              <c:y val="8.9285714285714281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269452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1784"/>
        <c:crosses val="autoZero"/>
        <c:crossBetween val="between"/>
        <c:majorUnit val="0.2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6165859380091"/>
          <c:y val="9.6774362914361617E-2"/>
          <c:w val="0.72064119550815608"/>
          <c:h val="0.820789966940326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'B8'!$B$74</c:f>
              <c:strCache>
                <c:ptCount val="1"/>
                <c:pt idx="0">
                  <c:v>Aanleg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3366FF" mc:Ignorable="a14" a14:legacySpreadsheetColorIndex="48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3366FF" mc:Ignorable="a14" a14:legacySpreadsheetColorIndex="48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027-45F4-AC8B-1D332A82024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027-45F4-AC8B-1D332A8202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027-45F4-AC8B-1D332A8202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027-45F4-AC8B-1D332A8202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027-45F4-AC8B-1D332A8202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'B8'!$D$66:$H$66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'B8'!$D$74:$H$74</c:f>
              <c:numCache>
                <c:formatCode>0%</c:formatCode>
                <c:ptCount val="5"/>
                <c:pt idx="0">
                  <c:v>5.5555555555555552E-2</c:v>
                </c:pt>
                <c:pt idx="1">
                  <c:v>8.3333333333333329E-2</c:v>
                </c:pt>
                <c:pt idx="2">
                  <c:v>0.1111111111111111</c:v>
                </c:pt>
                <c:pt idx="3">
                  <c:v>2.7777777777777776E-2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27-45F4-AC8B-1D332A820249}"/>
            </c:ext>
          </c:extLst>
        </c:ser>
        <c:ser>
          <c:idx val="2"/>
          <c:order val="2"/>
          <c:tx>
            <c:strRef>
              <c:f>'B8'!$B$75</c:f>
              <c:strCache>
                <c:ptCount val="1"/>
                <c:pt idx="0">
                  <c:v>Resultaat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'B8'!$D$66:$H$66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'B8'!$D$75:$H$75</c:f>
              <c:numCache>
                <c:formatCode>0%</c:formatCode>
                <c:ptCount val="5"/>
                <c:pt idx="0">
                  <c:v>0</c:v>
                </c:pt>
                <c:pt idx="1">
                  <c:v>4.6296296296296287E-2</c:v>
                </c:pt>
                <c:pt idx="2">
                  <c:v>0.10185185185185185</c:v>
                </c:pt>
                <c:pt idx="3">
                  <c:v>2.7777777777777776E-2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7-45F4-AC8B-1D332A820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82692176"/>
        <c:axId val="528134512"/>
      </c:barChart>
      <c:barChart>
        <c:barDir val="col"/>
        <c:grouping val="clustered"/>
        <c:varyColors val="0"/>
        <c:ser>
          <c:idx val="0"/>
          <c:order val="0"/>
          <c:tx>
            <c:strRef>
              <c:f>'B8'!$B$67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254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'B8'!$D$66:$H$66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'B8'!$D$67:$H$67</c:f>
              <c:numCache>
                <c:formatCode>0%</c:formatCode>
                <c:ptCount val="5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0.15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027-45F4-AC8B-1D332A820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528129024"/>
        <c:axId val="380862776"/>
      </c:barChart>
      <c:catAx>
        <c:axId val="38269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52813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81345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82692176"/>
        <c:crosses val="autoZero"/>
        <c:crossBetween val="between"/>
        <c:majorUnit val="0.2"/>
      </c:valAx>
      <c:catAx>
        <c:axId val="528129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aanleg - resultaat</a:t>
                </a:r>
              </a:p>
            </c:rich>
          </c:tx>
          <c:layout>
            <c:manualLayout>
              <c:xMode val="edge"/>
              <c:yMode val="edge"/>
              <c:x val="0.36121027824235974"/>
              <c:y val="1.612906048572693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80862776"/>
        <c:crosses val="autoZero"/>
        <c:auto val="1"/>
        <c:lblAlgn val="ctr"/>
        <c:lblOffset val="100"/>
        <c:noMultiLvlLbl val="0"/>
      </c:catAx>
      <c:valAx>
        <c:axId val="38086277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528129024"/>
        <c:crosses val="max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00" mc:Ignorable="a14" a14:legacySpreadsheetColorIndex="13"/>
            </a:gs>
            <a:gs pos="100000">
              <a:srgbClr xmlns:mc="http://schemas.openxmlformats.org/markup-compatibility/2006" xmlns:a14="http://schemas.microsoft.com/office/drawing/2010/main" val="CCFFFF" mc:Ignorable="a14" a14:legacySpreadsheetColorIndex="41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9758248441539"/>
          <c:y val="0.43906886877812218"/>
          <c:w val="0.13345207324225114"/>
          <c:h val="0.114695541231835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" footer="0.5"/>
    <c:pageSetup paperSize="9" orientation="landscape" horizontalDpi="-3" verticalDpi="0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574185078907985"/>
          <c:y val="1.8166797690271623E-2"/>
          <c:w val="0.71443354063060582"/>
          <c:h val="0.97064342943397097"/>
        </c:manualLayout>
      </c:layout>
      <c:barChart>
        <c:barDir val="col"/>
        <c:grouping val="clustered"/>
        <c:varyColors val="0"/>
        <c:ser>
          <c:idx val="5"/>
          <c:order val="0"/>
          <c:tx>
            <c:v>VWO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0-33FD-4E1A-BEFC-CBFDAF1E83DF}"/>
            </c:ext>
          </c:extLst>
        </c:ser>
        <c:ser>
          <c:idx val="4"/>
          <c:order val="1"/>
          <c:tx>
            <c:v>HAVO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4.2</c:v>
              </c:pt>
            </c:numLit>
          </c:val>
          <c:extLst>
            <c:ext xmlns:c16="http://schemas.microsoft.com/office/drawing/2014/chart" uri="{C3380CC4-5D6E-409C-BE32-E72D297353CC}">
              <c16:uniqueId val="{00000001-33FD-4E1A-BEFC-CBFDAF1E83DF}"/>
            </c:ext>
          </c:extLst>
        </c:ser>
        <c:ser>
          <c:idx val="3"/>
          <c:order val="2"/>
          <c:tx>
            <c:v>GTL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3.3</c:v>
              </c:pt>
            </c:numLit>
          </c:val>
          <c:extLst>
            <c:ext xmlns:c16="http://schemas.microsoft.com/office/drawing/2014/chart" uri="{C3380CC4-5D6E-409C-BE32-E72D297353CC}">
              <c16:uniqueId val="{00000002-33FD-4E1A-BEFC-CBFDAF1E83DF}"/>
            </c:ext>
          </c:extLst>
        </c:ser>
        <c:ser>
          <c:idx val="2"/>
          <c:order val="3"/>
          <c:tx>
            <c:v>KBL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3FD-4E1A-BEFC-CBFDAF1E83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2.4</c:v>
              </c:pt>
            </c:numLit>
          </c:val>
          <c:extLst>
            <c:ext xmlns:c16="http://schemas.microsoft.com/office/drawing/2014/chart" uri="{C3380CC4-5D6E-409C-BE32-E72D297353CC}">
              <c16:uniqueId val="{00000005-33FD-4E1A-BEFC-CBFDAF1E83DF}"/>
            </c:ext>
          </c:extLst>
        </c:ser>
        <c:ser>
          <c:idx val="1"/>
          <c:order val="4"/>
          <c:tx>
            <c:v>BBL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1.5</c:v>
              </c:pt>
            </c:numLit>
          </c:val>
          <c:extLst>
            <c:ext xmlns:c16="http://schemas.microsoft.com/office/drawing/2014/chart" uri="{C3380CC4-5D6E-409C-BE32-E72D297353CC}">
              <c16:uniqueId val="{00000006-33FD-4E1A-BEFC-CBFDAF1E83DF}"/>
            </c:ext>
          </c:extLst>
        </c:ser>
        <c:ser>
          <c:idx val="0"/>
          <c:order val="5"/>
          <c:tx>
            <c:v>PRO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dLblPos val="inEnd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0.5</c:v>
              </c:pt>
            </c:numLit>
          </c:val>
          <c:extLst>
            <c:ext xmlns:c16="http://schemas.microsoft.com/office/drawing/2014/chart" uri="{C3380CC4-5D6E-409C-BE32-E72D297353CC}">
              <c16:uniqueId val="{00000007-33FD-4E1A-BEFC-CBFDAF1E83DF}"/>
            </c:ext>
          </c:extLst>
        </c:ser>
        <c:dLbls>
          <c:showLegendKey val="0"/>
          <c:showVal val="0"/>
          <c:showCatName val="0"/>
          <c:showSerName val="1"/>
          <c:showPercent val="0"/>
          <c:showBubbleSize val="0"/>
        </c:dLbls>
        <c:gapWidth val="0"/>
        <c:overlap val="100"/>
        <c:axId val="456738632"/>
        <c:axId val="456735888"/>
      </c:barChart>
      <c:catAx>
        <c:axId val="456738632"/>
        <c:scaling>
          <c:orientation val="minMax"/>
        </c:scaling>
        <c:delete val="1"/>
        <c:axPos val="b"/>
        <c:majorTickMark val="out"/>
        <c:minorTickMark val="none"/>
        <c:tickLblPos val="none"/>
        <c:crossAx val="456735888"/>
        <c:crosses val="autoZero"/>
        <c:auto val="1"/>
        <c:lblAlgn val="ctr"/>
        <c:lblOffset val="100"/>
        <c:noMultiLvlLbl val="0"/>
      </c:catAx>
      <c:valAx>
        <c:axId val="456735888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noFill/>
                <a:latin typeface="Arial"/>
                <a:ea typeface="Arial"/>
                <a:cs typeface="Arial"/>
              </a:defRPr>
            </a:pPr>
            <a:endParaRPr lang="nl-NL"/>
          </a:p>
        </c:txPr>
        <c:crossAx val="45673863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327419073026719E-2"/>
          <c:y val="8.1287293335315942E-3"/>
          <c:w val="0.82624386800184002"/>
          <c:h val="0.94938780780330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'OP-8'!$K$13</c:f>
              <c:strCache>
                <c:ptCount val="1"/>
                <c:pt idx="0">
                  <c:v>TL-1</c:v>
                </c:pt>
              </c:strCache>
            </c:strRef>
          </c:tx>
          <c:spPr>
            <a:gradFill flip="none" rotWithShape="1"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val>
            <c:numRef>
              <c:f>'OP-8'!$K$15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6B-49A7-8D0B-5F6A76445522}"/>
            </c:ext>
          </c:extLst>
        </c:ser>
        <c:ser>
          <c:idx val="1"/>
          <c:order val="1"/>
          <c:tx>
            <c:strRef>
              <c:f>'OP-8'!$L$13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'OP-8'!$L$15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B-49A7-8D0B-5F6A76445522}"/>
            </c:ext>
          </c:extLst>
        </c:ser>
        <c:ser>
          <c:idx val="2"/>
          <c:order val="2"/>
          <c:tx>
            <c:strRef>
              <c:f>'OP-8'!$M$13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bg2">
                    <a:lumMod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'OP-8'!$M$15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6B-49A7-8D0B-5F6A76445522}"/>
            </c:ext>
          </c:extLst>
        </c:ser>
        <c:ser>
          <c:idx val="3"/>
          <c:order val="3"/>
          <c:tx>
            <c:strRef>
              <c:f>'OP-8'!$N$13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'OP-8'!$N$15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6B-49A7-8D0B-5F6A76445522}"/>
            </c:ext>
          </c:extLst>
        </c:ser>
        <c:ser>
          <c:idx val="4"/>
          <c:order val="4"/>
          <c:tx>
            <c:strRef>
              <c:f>'OP-8'!$O$13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'OP-8'!$O$15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6B-49A7-8D0B-5F6A76445522}"/>
            </c:ext>
          </c:extLst>
        </c:ser>
        <c:ser>
          <c:idx val="5"/>
          <c:order val="5"/>
          <c:tx>
            <c:strRef>
              <c:f>'OP-8'!$P$13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'OP-8'!$P$15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B6B-49A7-8D0B-5F6A76445522}"/>
            </c:ext>
          </c:extLst>
        </c:ser>
        <c:ser>
          <c:idx val="6"/>
          <c:order val="6"/>
          <c:tx>
            <c:strRef>
              <c:f>'OP-8'!$Q$13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'OP-8'!$Q$15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6B-49A7-8D0B-5F6A76445522}"/>
            </c:ext>
          </c:extLst>
        </c:ser>
        <c:ser>
          <c:idx val="7"/>
          <c:order val="7"/>
          <c:tx>
            <c:strRef>
              <c:f>'OP-8'!$R$13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'OP-8'!$R$15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B6B-49A7-8D0B-5F6A76445522}"/>
            </c:ext>
          </c:extLst>
        </c:ser>
        <c:ser>
          <c:idx val="8"/>
          <c:order val="8"/>
          <c:tx>
            <c:strRef>
              <c:f>'OP-8'!$T$13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'OP-8'!$T$15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B6B-49A7-8D0B-5F6A76445522}"/>
            </c:ext>
          </c:extLst>
        </c:ser>
        <c:ser>
          <c:idx val="9"/>
          <c:order val="9"/>
          <c:tx>
            <c:strRef>
              <c:f>'OP-8'!$U$13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'OP-8'!$U$15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B6B-49A7-8D0B-5F6A76445522}"/>
            </c:ext>
          </c:extLst>
        </c:ser>
        <c:ser>
          <c:idx val="10"/>
          <c:order val="10"/>
          <c:tx>
            <c:strRef>
              <c:f>'OP-8'!$V$13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'OP-8'!$V$15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B6B-49A7-8D0B-5F6A76445522}"/>
            </c:ext>
          </c:extLst>
        </c:ser>
        <c:ser>
          <c:idx val="11"/>
          <c:order val="11"/>
          <c:tx>
            <c:strRef>
              <c:f>'OP-8'!$W$13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tx1">
                    <a:lumMod val="50000"/>
                    <a:lumOff val="50000"/>
                  </a:schemeClr>
                </a:gs>
                <a:gs pos="50000">
                  <a:srgbClr val="CC00FF"/>
                </a:gs>
                <a:gs pos="100000">
                  <a:srgbClr val="FF00FF"/>
                </a:gs>
              </a:gsLst>
              <a:lin ang="0" scaled="1"/>
            </a:gradFill>
            <a:ln>
              <a:noFill/>
            </a:ln>
            <a:effectLst/>
          </c:spPr>
          <c:invertIfNegative val="0"/>
          <c:val>
            <c:numRef>
              <c:f>'OP-8'!$W$15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B6B-49A7-8D0B-5F6A76445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10"/>
        <c:axId val="1690311392"/>
        <c:axId val="1690309952"/>
      </c:barChart>
      <c:barChart>
        <c:barDir val="col"/>
        <c:grouping val="clustered"/>
        <c:varyColors val="0"/>
        <c:ser>
          <c:idx val="12"/>
          <c:order val="12"/>
          <c:tx>
            <c:strRef>
              <c:f>'OP-8'!$X$13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B6B-49A7-8D0B-5F6A76445522}"/>
                </c:ext>
              </c:extLst>
            </c:dLbl>
            <c:spPr>
              <a:solidFill>
                <a:srgbClr val="FF00FF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'OP-8'!$X$15</c:f>
              <c:numCache>
                <c:formatCode>0.00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B6B-49A7-8D0B-5F6A76445522}"/>
            </c:ext>
          </c:extLst>
        </c:ser>
        <c:ser>
          <c:idx val="13"/>
          <c:order val="13"/>
          <c:tx>
            <c:strRef>
              <c:f>'OP-8'!$Y$13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dLbls>
            <c:spPr>
              <a:solidFill>
                <a:srgbClr val="7030A0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'OP-8'!$Y$15</c:f>
              <c:numCache>
                <c:formatCode>0.00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B6B-49A7-8D0B-5F6A76445522}"/>
            </c:ext>
          </c:extLst>
        </c:ser>
        <c:ser>
          <c:idx val="14"/>
          <c:order val="14"/>
          <c:tx>
            <c:strRef>
              <c:f>'OP-8'!$Z$13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'OP-8'!$Z$15</c:f>
              <c:numCache>
                <c:formatCode>0.00</c:formatCode>
                <c:ptCount val="1"/>
                <c:pt idx="0">
                  <c:v>2.1749999999999998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B6B-49A7-8D0B-5F6A76445522}"/>
            </c:ext>
          </c:extLst>
        </c:ser>
        <c:ser>
          <c:idx val="15"/>
          <c:order val="15"/>
          <c:tx>
            <c:strRef>
              <c:f>'OP-8'!$AA$13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chemeClr val="accent1"/>
              </a:solidFill>
              <a:prstDash val="sysDot"/>
            </a:ln>
            <a:effectLst/>
          </c:spPr>
          <c:invertIfNegative val="0"/>
          <c:val>
            <c:numRef>
              <c:f>'OP-8'!$AA$15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6B-49A7-8D0B-5F6A76445522}"/>
            </c:ext>
          </c:extLst>
        </c:ser>
        <c:ser>
          <c:idx val="16"/>
          <c:order val="16"/>
          <c:tx>
            <c:strRef>
              <c:f>'OP-8'!$AB$13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'OP-8'!$AB$15</c:f>
              <c:numCache>
                <c:formatCode>0.00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B6B-49A7-8D0B-5F6A76445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43339360"/>
        <c:axId val="1576776848"/>
      </c:barChart>
      <c:catAx>
        <c:axId val="169031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90309952"/>
        <c:crosses val="autoZero"/>
        <c:auto val="1"/>
        <c:lblAlgn val="ctr"/>
        <c:lblOffset val="100"/>
        <c:noMultiLvlLbl val="0"/>
      </c:catAx>
      <c:valAx>
        <c:axId val="1690309952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690311392"/>
        <c:crosses val="autoZero"/>
        <c:crossBetween val="between"/>
        <c:majorUnit val="1"/>
      </c:valAx>
      <c:valAx>
        <c:axId val="157677684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243339360"/>
        <c:crosses val="max"/>
        <c:crossBetween val="between"/>
      </c:valAx>
      <c:catAx>
        <c:axId val="124333936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6776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1937605337713"/>
          <c:y val="9.5695429075550766E-3"/>
          <c:w val="0.13158596011686147"/>
          <c:h val="0.96883146744896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5454318995795E-2"/>
          <c:y val="0.11363357843137255"/>
          <c:w val="0.75662018574648249"/>
          <c:h val="0.815293297437085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'KINDGESPREK-8'!$I$13</c:f>
              <c:strCache>
                <c:ptCount val="1"/>
                <c:pt idx="0">
                  <c:v>TL-1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'KINDGESPREK-8'!$I$16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1E-4446-8B09-2F01D4BE215E}"/>
            </c:ext>
          </c:extLst>
        </c:ser>
        <c:ser>
          <c:idx val="1"/>
          <c:order val="1"/>
          <c:tx>
            <c:strRef>
              <c:f>'KINDGESPREK-8'!$J$13</c:f>
              <c:strCache>
                <c:ptCount val="1"/>
                <c:pt idx="0">
                  <c:v>TL-2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0000"/>
                </a:gs>
                <a:gs pos="100000">
                  <a:srgbClr val="FF0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'KINDGESPREK-8'!$J$16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1E-4446-8B09-2F01D4BE215E}"/>
            </c:ext>
          </c:extLst>
        </c:ser>
        <c:ser>
          <c:idx val="2"/>
          <c:order val="2"/>
          <c:tx>
            <c:strRef>
              <c:f>'KINDGESPREK-8'!$K$13</c:f>
              <c:strCache>
                <c:ptCount val="1"/>
                <c:pt idx="0">
                  <c:v>BL-1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'KINDGESPREK-8'!$K$16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1E-4446-8B09-2F01D4BE215E}"/>
            </c:ext>
          </c:extLst>
        </c:ser>
        <c:ser>
          <c:idx val="3"/>
          <c:order val="3"/>
          <c:tx>
            <c:strRef>
              <c:f>'KINDGESPREK-8'!$L$13</c:f>
              <c:strCache>
                <c:ptCount val="1"/>
                <c:pt idx="0">
                  <c:v>BL-2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C000"/>
                </a:gs>
                <a:gs pos="100000">
                  <a:srgbClr val="FFC0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'KINDGESPREK-8'!$L$16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1E-4446-8B09-2F01D4BE215E}"/>
            </c:ext>
          </c:extLst>
        </c:ser>
        <c:ser>
          <c:idx val="4"/>
          <c:order val="4"/>
          <c:tx>
            <c:strRef>
              <c:f>'KINDGESPREK-8'!$M$13</c:f>
              <c:strCache>
                <c:ptCount val="1"/>
                <c:pt idx="0">
                  <c:v>SP-1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'KINDGESPREK-8'!$M$16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1E-4446-8B09-2F01D4BE215E}"/>
            </c:ext>
          </c:extLst>
        </c:ser>
        <c:ser>
          <c:idx val="5"/>
          <c:order val="5"/>
          <c:tx>
            <c:strRef>
              <c:f>'KINDGESPREK-8'!$N$13</c:f>
              <c:strCache>
                <c:ptCount val="1"/>
                <c:pt idx="0">
                  <c:v>SP2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FFFF00"/>
                </a:gs>
                <a:gs pos="100000">
                  <a:srgbClr val="FFFF0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'KINDGESPREK-8'!$N$16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1E-4446-8B09-2F01D4BE215E}"/>
            </c:ext>
          </c:extLst>
        </c:ser>
        <c:ser>
          <c:idx val="6"/>
          <c:order val="6"/>
          <c:tx>
            <c:strRef>
              <c:f>'KINDGESPREK-8'!$O$13</c:f>
              <c:strCache>
                <c:ptCount val="1"/>
                <c:pt idx="0">
                  <c:v>WW-1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1E-4446-8B09-2F01D4BE215E}"/>
            </c:ext>
          </c:extLst>
        </c:ser>
        <c:ser>
          <c:idx val="7"/>
          <c:order val="7"/>
          <c:tx>
            <c:strRef>
              <c:f>'KINDGESPREK-8'!$P$13</c:f>
              <c:strCache>
                <c:ptCount val="1"/>
                <c:pt idx="0">
                  <c:v>WW-2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92D050"/>
                </a:gs>
                <a:gs pos="100000">
                  <a:srgbClr val="92D05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'KINDGESPREK-8'!$P$16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21E-4446-8B09-2F01D4BE215E}"/>
            </c:ext>
          </c:extLst>
        </c:ser>
        <c:ser>
          <c:idx val="8"/>
          <c:order val="8"/>
          <c:tx>
            <c:strRef>
              <c:f>'KINDGESPREK-8'!$Q$13</c:f>
              <c:strCache>
                <c:ptCount val="1"/>
                <c:pt idx="0">
                  <c:v>HR-1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'KINDGESPREK-8'!$Q$16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1E-4446-8B09-2F01D4BE215E}"/>
            </c:ext>
          </c:extLst>
        </c:ser>
        <c:ser>
          <c:idx val="9"/>
          <c:order val="9"/>
          <c:tx>
            <c:strRef>
              <c:f>'KINDGESPREK-8'!$R$13</c:f>
              <c:strCache>
                <c:ptCount val="1"/>
                <c:pt idx="0">
                  <c:v>HR-2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00B0F0"/>
                </a:gs>
                <a:gs pos="100000">
                  <a:srgbClr val="00B0F0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'KINDGESPREK-8'!$R$16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21E-4446-8B09-2F01D4BE215E}"/>
            </c:ext>
          </c:extLst>
        </c:ser>
        <c:ser>
          <c:idx val="10"/>
          <c:order val="10"/>
          <c:tx>
            <c:strRef>
              <c:f>'KINDGESPREK-8'!$S$13</c:f>
              <c:strCache>
                <c:ptCount val="1"/>
                <c:pt idx="0">
                  <c:v>RW-1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'KINDGESPREK-8'!$S$16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21E-4446-8B09-2F01D4BE215E}"/>
            </c:ext>
          </c:extLst>
        </c:ser>
        <c:ser>
          <c:idx val="11"/>
          <c:order val="11"/>
          <c:tx>
            <c:strRef>
              <c:f>'KINDGESPREK-8'!$T$13</c:f>
              <c:strCache>
                <c:ptCount val="1"/>
                <c:pt idx="0">
                  <c:v>RW-2</c:v>
                </c:pt>
              </c:strCache>
            </c:strRef>
          </c:tx>
          <c:spPr>
            <a:gradFill>
              <a:gsLst>
                <a:gs pos="0">
                  <a:schemeClr val="accent3"/>
                </a:gs>
                <a:gs pos="50000">
                  <a:srgbClr val="CC00FF"/>
                </a:gs>
                <a:gs pos="100000">
                  <a:srgbClr val="CC00FF"/>
                </a:gs>
              </a:gsLst>
              <a:lin ang="0" scaled="0"/>
            </a:gradFill>
            <a:ln>
              <a:noFill/>
            </a:ln>
            <a:effectLst/>
          </c:spPr>
          <c:invertIfNegative val="0"/>
          <c:val>
            <c:numRef>
              <c:f>'KINDGESPREK-8'!$T$16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1E-4446-8B09-2F01D4BE2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overlap val="-10"/>
        <c:axId val="150819200"/>
        <c:axId val="150823520"/>
      </c:barChart>
      <c:barChart>
        <c:barDir val="col"/>
        <c:grouping val="clustered"/>
        <c:varyColors val="0"/>
        <c:ser>
          <c:idx val="12"/>
          <c:order val="12"/>
          <c:tx>
            <c:strRef>
              <c:f>'KINDGESPREK-8'!$U$13</c:f>
              <c:strCache>
                <c:ptCount val="1"/>
                <c:pt idx="0">
                  <c:v>GEM</c:v>
                </c:pt>
              </c:strCache>
            </c:strRef>
          </c:tx>
          <c:spPr>
            <a:noFill/>
            <a:ln w="101600">
              <a:solidFill>
                <a:srgbClr val="FF00FF"/>
              </a:solidFill>
            </a:ln>
            <a:effectLst/>
          </c:spPr>
          <c:invertIfNegative val="0"/>
          <c:val>
            <c:numRef>
              <c:f>'KINDGESPREK-8'!$U$16</c:f>
              <c:numCache>
                <c:formatCode>0.0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1E-4446-8B09-2F01D4BE215E}"/>
            </c:ext>
          </c:extLst>
        </c:ser>
        <c:ser>
          <c:idx val="13"/>
          <c:order val="13"/>
          <c:tx>
            <c:strRef>
              <c:f>'KINDGESPREK-8'!$V$13</c:f>
              <c:strCache>
                <c:ptCount val="1"/>
                <c:pt idx="0">
                  <c:v>AANLEG</c:v>
                </c:pt>
              </c:strCache>
            </c:strRef>
          </c:tx>
          <c:spPr>
            <a:noFill/>
            <a:ln w="101600">
              <a:solidFill>
                <a:srgbClr val="7030A0"/>
              </a:solidFill>
              <a:prstDash val="sysDash"/>
            </a:ln>
            <a:effectLst/>
          </c:spPr>
          <c:invertIfNegative val="0"/>
          <c:val>
            <c:numRef>
              <c:f>'KINDGESPREK-8'!$V$16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21E-4446-8B09-2F01D4BE215E}"/>
            </c:ext>
          </c:extLst>
        </c:ser>
        <c:ser>
          <c:idx val="14"/>
          <c:order val="14"/>
          <c:tx>
            <c:strRef>
              <c:f>'KINDGESPREK-8'!$W$13</c:f>
              <c:strCache>
                <c:ptCount val="1"/>
                <c:pt idx="0">
                  <c:v>SIGNAAL</c:v>
                </c:pt>
              </c:strCache>
            </c:strRef>
          </c:tx>
          <c:spPr>
            <a:noFill/>
            <a:ln w="101600">
              <a:solidFill>
                <a:srgbClr val="FF0000"/>
              </a:solidFill>
              <a:prstDash val="sysDot"/>
            </a:ln>
            <a:effectLst/>
          </c:spPr>
          <c:invertIfNegative val="0"/>
          <c:val>
            <c:numRef>
              <c:f>'KINDGESPREK-8'!$W$16</c:f>
              <c:numCache>
                <c:formatCode>General</c:formatCode>
                <c:ptCount val="1"/>
                <c:pt idx="0">
                  <c:v>4.3499999999999996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1E-4446-8B09-2F01D4BE215E}"/>
            </c:ext>
          </c:extLst>
        </c:ser>
        <c:ser>
          <c:idx val="15"/>
          <c:order val="15"/>
          <c:tx>
            <c:strRef>
              <c:f>'KINDGESPREK-8'!$X$13</c:f>
              <c:strCache>
                <c:ptCount val="1"/>
                <c:pt idx="0">
                  <c:v>LEERLING</c:v>
                </c:pt>
              </c:strCache>
            </c:strRef>
          </c:tx>
          <c:spPr>
            <a:noFill/>
            <a:ln w="101600">
              <a:solidFill>
                <a:srgbClr val="00B0F0"/>
              </a:solidFill>
              <a:prstDash val="sysDot"/>
            </a:ln>
            <a:effectLst/>
          </c:spPr>
          <c:invertIfNegative val="0"/>
          <c:val>
            <c:numRef>
              <c:f>'KINDGESPREK-8'!$X$16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21E-4446-8B09-2F01D4BE215E}"/>
            </c:ext>
          </c:extLst>
        </c:ser>
        <c:ser>
          <c:idx val="16"/>
          <c:order val="16"/>
          <c:tx>
            <c:strRef>
              <c:f>'KINDGESPREK-8'!$Y$13</c:f>
              <c:strCache>
                <c:ptCount val="1"/>
                <c:pt idx="0">
                  <c:v>ONDER WATER</c:v>
                </c:pt>
              </c:strCache>
            </c:strRef>
          </c:tx>
          <c:spPr>
            <a:solidFill>
              <a:srgbClr val="00B0F0">
                <a:alpha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'KINDGESPREK-8'!$Y$16</c:f>
              <c:numCache>
                <c:formatCode>0.0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21E-4446-8B09-2F01D4BE2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0822080"/>
        <c:axId val="150815360"/>
      </c:barChart>
      <c:catAx>
        <c:axId val="1508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823520"/>
        <c:crosses val="autoZero"/>
        <c:auto val="1"/>
        <c:lblAlgn val="ctr"/>
        <c:lblOffset val="100"/>
        <c:noMultiLvlLbl val="0"/>
      </c:catAx>
      <c:valAx>
        <c:axId val="150823520"/>
        <c:scaling>
          <c:orientation val="minMax"/>
          <c:max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50819200"/>
        <c:crosses val="autoZero"/>
        <c:crossBetween val="between"/>
        <c:majorUnit val="2"/>
      </c:valAx>
      <c:valAx>
        <c:axId val="150815360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150822080"/>
        <c:crosses val="max"/>
        <c:crossBetween val="between"/>
      </c:valAx>
      <c:catAx>
        <c:axId val="150822080"/>
        <c:scaling>
          <c:orientation val="minMax"/>
        </c:scaling>
        <c:delete val="1"/>
        <c:axPos val="t"/>
        <c:majorTickMark val="out"/>
        <c:minorTickMark val="none"/>
        <c:tickLblPos val="nextTo"/>
        <c:crossAx val="15081536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269668770742495"/>
          <c:y val="4.8615939713979664E-4"/>
          <c:w val="0.21730331229257499"/>
          <c:h val="0.80334861781895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hyperlink" Target="#INTRO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hyperlink" Target="#START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TOTAAL M-TOETSEN'!A1"/><Relationship Id="rId2" Type="http://schemas.openxmlformats.org/officeDocument/2006/relationships/hyperlink" Target="#'TOTAAL E-TOETSEN'!A1"/><Relationship Id="rId1" Type="http://schemas.openxmlformats.org/officeDocument/2006/relationships/hyperlink" Target="#START!A1"/><Relationship Id="rId4" Type="http://schemas.openxmlformats.org/officeDocument/2006/relationships/hyperlink" Target="#INTRO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TRO!A1"/><Relationship Id="rId1" Type="http://schemas.openxmlformats.org/officeDocument/2006/relationships/hyperlink" Target="#START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DOORGAANDE LIJN'!A1"/><Relationship Id="rId7" Type="http://schemas.openxmlformats.org/officeDocument/2006/relationships/hyperlink" Target="#schoolweging!A1"/><Relationship Id="rId2" Type="http://schemas.openxmlformats.org/officeDocument/2006/relationships/image" Target="../media/image7.jpeg"/><Relationship Id="rId1" Type="http://schemas.openxmlformats.org/officeDocument/2006/relationships/hyperlink" Target="#'de indicatoren'!A1"/><Relationship Id="rId6" Type="http://schemas.openxmlformats.org/officeDocument/2006/relationships/hyperlink" Target="#START!A1"/><Relationship Id="rId5" Type="http://schemas.openxmlformats.org/officeDocument/2006/relationships/image" Target="../media/image8.png"/><Relationship Id="rId4" Type="http://schemas.openxmlformats.org/officeDocument/2006/relationships/hyperlink" Target="#leerrendement!A1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hyperlink" Target="#'OP-4'!A1"/><Relationship Id="rId18" Type="http://schemas.openxmlformats.org/officeDocument/2006/relationships/hyperlink" Target="#'KINDGESPREK-5'!A1"/><Relationship Id="rId26" Type="http://schemas.openxmlformats.org/officeDocument/2006/relationships/hyperlink" Target="#'KINDGESPREK-7'!A1"/><Relationship Id="rId3" Type="http://schemas.openxmlformats.org/officeDocument/2006/relationships/hyperlink" Target="#leerrendement!A1"/><Relationship Id="rId21" Type="http://schemas.openxmlformats.org/officeDocument/2006/relationships/hyperlink" Target="#'OP-6'!A1"/><Relationship Id="rId34" Type="http://schemas.openxmlformats.org/officeDocument/2006/relationships/hyperlink" Target="#INTENSIEF!A1"/><Relationship Id="rId7" Type="http://schemas.openxmlformats.org/officeDocument/2006/relationships/hyperlink" Target="#'M3'!A1"/><Relationship Id="rId12" Type="http://schemas.openxmlformats.org/officeDocument/2006/relationships/hyperlink" Target="#'E4'!A1"/><Relationship Id="rId17" Type="http://schemas.openxmlformats.org/officeDocument/2006/relationships/hyperlink" Target="#'OP-5'!A1"/><Relationship Id="rId25" Type="http://schemas.openxmlformats.org/officeDocument/2006/relationships/hyperlink" Target="#'OP-7'!A1"/><Relationship Id="rId33" Type="http://schemas.openxmlformats.org/officeDocument/2006/relationships/hyperlink" Target="#BASIS!A1"/><Relationship Id="rId2" Type="http://schemas.openxmlformats.org/officeDocument/2006/relationships/hyperlink" Target="#INTRO!A1"/><Relationship Id="rId16" Type="http://schemas.openxmlformats.org/officeDocument/2006/relationships/hyperlink" Target="#'E5'!A1"/><Relationship Id="rId20" Type="http://schemas.openxmlformats.org/officeDocument/2006/relationships/hyperlink" Target="#'E6'!A1"/><Relationship Id="rId29" Type="http://schemas.openxmlformats.org/officeDocument/2006/relationships/hyperlink" Target="#'OP-8'!A1"/><Relationship Id="rId1" Type="http://schemas.openxmlformats.org/officeDocument/2006/relationships/hyperlink" Target="#START!A1"/><Relationship Id="rId6" Type="http://schemas.openxmlformats.org/officeDocument/2006/relationships/hyperlink" Target="#'TOTAAL M-TOETSEN'!A1"/><Relationship Id="rId11" Type="http://schemas.openxmlformats.org/officeDocument/2006/relationships/hyperlink" Target="#'M4'!A1"/><Relationship Id="rId24" Type="http://schemas.openxmlformats.org/officeDocument/2006/relationships/hyperlink" Target="#'E7'!A1"/><Relationship Id="rId32" Type="http://schemas.openxmlformats.org/officeDocument/2006/relationships/hyperlink" Target="#'DOORGAANDE LIJN'!A1"/><Relationship Id="rId5" Type="http://schemas.openxmlformats.org/officeDocument/2006/relationships/hyperlink" Target="#'de indicatoren'!A1"/><Relationship Id="rId15" Type="http://schemas.openxmlformats.org/officeDocument/2006/relationships/hyperlink" Target="#'M5'!A1"/><Relationship Id="rId23" Type="http://schemas.openxmlformats.org/officeDocument/2006/relationships/hyperlink" Target="#'M7'!A1"/><Relationship Id="rId28" Type="http://schemas.openxmlformats.org/officeDocument/2006/relationships/hyperlink" Target="#'B8'!A1"/><Relationship Id="rId10" Type="http://schemas.openxmlformats.org/officeDocument/2006/relationships/hyperlink" Target="#'KINDGESPREK-3'!A1"/><Relationship Id="rId19" Type="http://schemas.openxmlformats.org/officeDocument/2006/relationships/hyperlink" Target="#'M6'!A1"/><Relationship Id="rId31" Type="http://schemas.openxmlformats.org/officeDocument/2006/relationships/hyperlink" Target="#'TOTAAL E-TOETSEN'!A1"/><Relationship Id="rId4" Type="http://schemas.openxmlformats.org/officeDocument/2006/relationships/hyperlink" Target="#schoolweging!A1"/><Relationship Id="rId9" Type="http://schemas.openxmlformats.org/officeDocument/2006/relationships/hyperlink" Target="#'OP-3'!A1"/><Relationship Id="rId14" Type="http://schemas.openxmlformats.org/officeDocument/2006/relationships/hyperlink" Target="#'KINDGESPREK-4'!A1"/><Relationship Id="rId22" Type="http://schemas.openxmlformats.org/officeDocument/2006/relationships/hyperlink" Target="#'KINDGESPREK-6'!A1"/><Relationship Id="rId27" Type="http://schemas.openxmlformats.org/officeDocument/2006/relationships/hyperlink" Target="#'8E7'!A1"/><Relationship Id="rId30" Type="http://schemas.openxmlformats.org/officeDocument/2006/relationships/hyperlink" Target="#'KINDGESPREK-8'!A1"/><Relationship Id="rId35" Type="http://schemas.openxmlformats.org/officeDocument/2006/relationships/hyperlink" Target="#VERRIJKT!A1"/><Relationship Id="rId8" Type="http://schemas.openxmlformats.org/officeDocument/2006/relationships/hyperlink" Target="#'E3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'KINDGESPREK-3'!A1"/><Relationship Id="rId5" Type="http://schemas.openxmlformats.org/officeDocument/2006/relationships/hyperlink" Target="#'OP-3'!A1"/><Relationship Id="rId4" Type="http://schemas.openxmlformats.org/officeDocument/2006/relationships/hyperlink" Target="#'E3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M3'!A1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hyperlink" Target="#'KINDGESPREK-3'!A1"/><Relationship Id="rId5" Type="http://schemas.openxmlformats.org/officeDocument/2006/relationships/hyperlink" Target="#'OP-3'!A1"/><Relationship Id="rId4" Type="http://schemas.openxmlformats.org/officeDocument/2006/relationships/hyperlink" Target="#START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hyperlink" Target="#'KINDGESPREK-3'!A1"/><Relationship Id="rId5" Type="http://schemas.openxmlformats.org/officeDocument/2006/relationships/hyperlink" Target="#'E3'!A1"/><Relationship Id="rId4" Type="http://schemas.openxmlformats.org/officeDocument/2006/relationships/hyperlink" Target="#'M3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M3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7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3'!A1"/><Relationship Id="rId10" Type="http://schemas.openxmlformats.org/officeDocument/2006/relationships/image" Target="../media/image11.png"/><Relationship Id="rId4" Type="http://schemas.openxmlformats.org/officeDocument/2006/relationships/hyperlink" Target="#'E3'!A1"/><Relationship Id="rId9" Type="http://schemas.microsoft.com/office/2007/relationships/hdphoto" Target="../media/hdphoto2.wdp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hyperlink" Target="#'KINDGESPREK-4'!A1"/><Relationship Id="rId5" Type="http://schemas.openxmlformats.org/officeDocument/2006/relationships/hyperlink" Target="#'OP-4'!A1"/><Relationship Id="rId4" Type="http://schemas.openxmlformats.org/officeDocument/2006/relationships/hyperlink" Target="#'E4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M4'!A1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hyperlink" Target="#'KINDGESPREK-4'!A1"/><Relationship Id="rId5" Type="http://schemas.openxmlformats.org/officeDocument/2006/relationships/hyperlink" Target="#'OP-4'!A1"/><Relationship Id="rId4" Type="http://schemas.openxmlformats.org/officeDocument/2006/relationships/hyperlink" Target="#START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hyperlink" Target="#'KINDGESPREK-4'!A1"/><Relationship Id="rId5" Type="http://schemas.openxmlformats.org/officeDocument/2006/relationships/hyperlink" Target="#'E4'!A1"/><Relationship Id="rId4" Type="http://schemas.openxmlformats.org/officeDocument/2006/relationships/hyperlink" Target="#'M4'!A1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M4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14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4'!A1"/><Relationship Id="rId10" Type="http://schemas.openxmlformats.org/officeDocument/2006/relationships/image" Target="../media/image11.png"/><Relationship Id="rId4" Type="http://schemas.openxmlformats.org/officeDocument/2006/relationships/hyperlink" Target="#'E4'!A1"/><Relationship Id="rId9" Type="http://schemas.microsoft.com/office/2007/relationships/hdphoto" Target="../media/hdphoto2.wdp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hyperlink" Target="#'KINDGESPREK-5'!A1"/><Relationship Id="rId5" Type="http://schemas.openxmlformats.org/officeDocument/2006/relationships/hyperlink" Target="#'OP-5'!A1"/><Relationship Id="rId4" Type="http://schemas.openxmlformats.org/officeDocument/2006/relationships/hyperlink" Target="#'E5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M5'!A1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hyperlink" Target="#'KINDGESPREK-5'!A1"/><Relationship Id="rId5" Type="http://schemas.openxmlformats.org/officeDocument/2006/relationships/hyperlink" Target="#'OP-5'!A1"/><Relationship Id="rId4" Type="http://schemas.openxmlformats.org/officeDocument/2006/relationships/hyperlink" Target="#START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hyperlink" Target="#'KINDGESPREK-5'!A1"/><Relationship Id="rId5" Type="http://schemas.openxmlformats.org/officeDocument/2006/relationships/hyperlink" Target="#'E5'!A1"/><Relationship Id="rId4" Type="http://schemas.openxmlformats.org/officeDocument/2006/relationships/hyperlink" Target="#'M5'!A1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M5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21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5'!A1"/><Relationship Id="rId10" Type="http://schemas.openxmlformats.org/officeDocument/2006/relationships/image" Target="../media/image11.png"/><Relationship Id="rId4" Type="http://schemas.openxmlformats.org/officeDocument/2006/relationships/hyperlink" Target="#'E5'!A1"/><Relationship Id="rId9" Type="http://schemas.microsoft.com/office/2007/relationships/hdphoto" Target="../media/hdphoto2.wdp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6" Type="http://schemas.openxmlformats.org/officeDocument/2006/relationships/hyperlink" Target="#'KINDGESPREK-6'!A1"/><Relationship Id="rId5" Type="http://schemas.openxmlformats.org/officeDocument/2006/relationships/hyperlink" Target="#'OP-6'!A1"/><Relationship Id="rId4" Type="http://schemas.openxmlformats.org/officeDocument/2006/relationships/hyperlink" Target="#'E6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'M6'!A1"/><Relationship Id="rId7" Type="http://schemas.openxmlformats.org/officeDocument/2006/relationships/hyperlink" Target="#'KINDGESPREK-6'!A1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hyperlink" Target="#'OP-6'!A1"/><Relationship Id="rId5" Type="http://schemas.openxmlformats.org/officeDocument/2006/relationships/hyperlink" Target="#START!A1"/><Relationship Id="rId4" Type="http://schemas.openxmlformats.org/officeDocument/2006/relationships/image" Target="../media/image13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6" Type="http://schemas.openxmlformats.org/officeDocument/2006/relationships/hyperlink" Target="#'KINDGESPREK-6'!A1"/><Relationship Id="rId5" Type="http://schemas.openxmlformats.org/officeDocument/2006/relationships/hyperlink" Target="#'E6'!A1"/><Relationship Id="rId4" Type="http://schemas.openxmlformats.org/officeDocument/2006/relationships/hyperlink" Target="#'M6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M6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28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6'!A1"/><Relationship Id="rId10" Type="http://schemas.openxmlformats.org/officeDocument/2006/relationships/image" Target="../media/image11.png"/><Relationship Id="rId4" Type="http://schemas.openxmlformats.org/officeDocument/2006/relationships/hyperlink" Target="#'E6'!A1"/><Relationship Id="rId9" Type="http://schemas.microsoft.com/office/2007/relationships/hdphoto" Target="../media/hdphoto2.wdp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hyperlink" Target="#'KINDGESPREK-7'!A1"/><Relationship Id="rId5" Type="http://schemas.openxmlformats.org/officeDocument/2006/relationships/hyperlink" Target="#'OP-7'!A1"/><Relationship Id="rId4" Type="http://schemas.openxmlformats.org/officeDocument/2006/relationships/hyperlink" Target="#'E7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'M7'!A1"/><Relationship Id="rId7" Type="http://schemas.openxmlformats.org/officeDocument/2006/relationships/hyperlink" Target="#'KINDGESPREK-7'!A1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hyperlink" Target="#'OP-7'!A1"/><Relationship Id="rId5" Type="http://schemas.openxmlformats.org/officeDocument/2006/relationships/hyperlink" Target="#START!A1"/><Relationship Id="rId4" Type="http://schemas.openxmlformats.org/officeDocument/2006/relationships/image" Target="../media/image1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hyperlink" Target="#'KINDGESPREK-7'!A1"/><Relationship Id="rId5" Type="http://schemas.openxmlformats.org/officeDocument/2006/relationships/hyperlink" Target="#'E7'!A1"/><Relationship Id="rId4" Type="http://schemas.openxmlformats.org/officeDocument/2006/relationships/hyperlink" Target="#'M7'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M7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35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7'!A1"/><Relationship Id="rId10" Type="http://schemas.openxmlformats.org/officeDocument/2006/relationships/image" Target="../media/image11.png"/><Relationship Id="rId4" Type="http://schemas.openxmlformats.org/officeDocument/2006/relationships/hyperlink" Target="#'E7'!A1"/><Relationship Id="rId9" Type="http://schemas.microsoft.com/office/2007/relationships/hdphoto" Target="../media/hdphoto2.wdp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6" Type="http://schemas.openxmlformats.org/officeDocument/2006/relationships/hyperlink" Target="#'KINDGESPREK-8'!A1"/><Relationship Id="rId5" Type="http://schemas.openxmlformats.org/officeDocument/2006/relationships/hyperlink" Target="#'OP-8'!A1"/><Relationship Id="rId4" Type="http://schemas.openxmlformats.org/officeDocument/2006/relationships/hyperlink" Target="#'B8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8E7'!A1"/><Relationship Id="rId7" Type="http://schemas.openxmlformats.org/officeDocument/2006/relationships/hyperlink" Target="#'KINDGESPREK-8'!A1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6" Type="http://schemas.openxmlformats.org/officeDocument/2006/relationships/hyperlink" Target="#'OP-8'!A1"/><Relationship Id="rId5" Type="http://schemas.openxmlformats.org/officeDocument/2006/relationships/hyperlink" Target="#START!A1"/><Relationship Id="rId4" Type="http://schemas.openxmlformats.org/officeDocument/2006/relationships/image" Target="../media/image13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START!A1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6" Type="http://schemas.openxmlformats.org/officeDocument/2006/relationships/hyperlink" Target="#'KINDGESPREK-8'!A1"/><Relationship Id="rId5" Type="http://schemas.openxmlformats.org/officeDocument/2006/relationships/hyperlink" Target="#'B8'!A1"/><Relationship Id="rId4" Type="http://schemas.openxmlformats.org/officeDocument/2006/relationships/hyperlink" Target="#'8E7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microsoft.com/office/2007/relationships/hdphoto" Target="../media/hdphoto4.wdp"/><Relationship Id="rId3" Type="http://schemas.openxmlformats.org/officeDocument/2006/relationships/hyperlink" Target="#'8E7'!A1"/><Relationship Id="rId7" Type="http://schemas.microsoft.com/office/2007/relationships/hdphoto" Target="../media/hdphoto1.wdp"/><Relationship Id="rId12" Type="http://schemas.openxmlformats.org/officeDocument/2006/relationships/image" Target="../media/image12.png"/><Relationship Id="rId2" Type="http://schemas.openxmlformats.org/officeDocument/2006/relationships/hyperlink" Target="#START!A1"/><Relationship Id="rId1" Type="http://schemas.openxmlformats.org/officeDocument/2006/relationships/chart" Target="../charts/chart42.xml"/><Relationship Id="rId6" Type="http://schemas.openxmlformats.org/officeDocument/2006/relationships/image" Target="../media/image9.png"/><Relationship Id="rId11" Type="http://schemas.microsoft.com/office/2007/relationships/hdphoto" Target="../media/hdphoto3.wdp"/><Relationship Id="rId5" Type="http://schemas.openxmlformats.org/officeDocument/2006/relationships/hyperlink" Target="#'OP-8'!A1"/><Relationship Id="rId10" Type="http://schemas.openxmlformats.org/officeDocument/2006/relationships/image" Target="../media/image11.png"/><Relationship Id="rId4" Type="http://schemas.openxmlformats.org/officeDocument/2006/relationships/hyperlink" Target="#'B8'!A1"/><Relationship Id="rId9" Type="http://schemas.microsoft.com/office/2007/relationships/hdphoto" Target="../media/hdphoto2.wdp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TOTAAL E-TOETSEN'!A1"/><Relationship Id="rId2" Type="http://schemas.openxmlformats.org/officeDocument/2006/relationships/hyperlink" Target="#schoolweging!A1"/><Relationship Id="rId1" Type="http://schemas.openxmlformats.org/officeDocument/2006/relationships/hyperlink" Target="#START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TOTAAL M-TOETSEN'!A1"/><Relationship Id="rId2" Type="http://schemas.openxmlformats.org/officeDocument/2006/relationships/hyperlink" Target="#schoolweging!A1"/><Relationship Id="rId1" Type="http://schemas.openxmlformats.org/officeDocument/2006/relationships/hyperlink" Target="#START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INTENSIEF!A1"/><Relationship Id="rId2" Type="http://schemas.openxmlformats.org/officeDocument/2006/relationships/hyperlink" Target="#START!A1"/><Relationship Id="rId1" Type="http://schemas.openxmlformats.org/officeDocument/2006/relationships/hyperlink" Target="#BASIS!A1"/><Relationship Id="rId4" Type="http://schemas.openxmlformats.org/officeDocument/2006/relationships/hyperlink" Target="#VERRIJKT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INTENSIEF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VERRIJKT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BASIS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VERRIJKT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BASIS!A1"/><Relationship Id="rId2" Type="http://schemas.openxmlformats.org/officeDocument/2006/relationships/hyperlink" Target="#START!A1"/><Relationship Id="rId1" Type="http://schemas.openxmlformats.org/officeDocument/2006/relationships/hyperlink" Target="#'DOORGAANDE LIJN'!A1"/><Relationship Id="rId4" Type="http://schemas.openxmlformats.org/officeDocument/2006/relationships/hyperlink" Target="#INTENSIEF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507937</xdr:colOff>
      <xdr:row>57</xdr:row>
      <xdr:rowOff>160020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22886E04-F5BE-BC88-C8E4-B3FE10DF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7640"/>
          <a:ext cx="6603937" cy="954786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22</xdr:col>
      <xdr:colOff>121211</xdr:colOff>
      <xdr:row>57</xdr:row>
      <xdr:rowOff>160020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1EE8275A-9E31-D111-22E3-C1098B7FA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0" y="167640"/>
          <a:ext cx="6217211" cy="954786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19</xdr:col>
      <xdr:colOff>586740</xdr:colOff>
      <xdr:row>6</xdr:row>
      <xdr:rowOff>76200</xdr:rowOff>
    </xdr:from>
    <xdr:to>
      <xdr:col>23</xdr:col>
      <xdr:colOff>281940</xdr:colOff>
      <xdr:row>9</xdr:row>
      <xdr:rowOff>25997</xdr:rowOff>
    </xdr:to>
    <xdr:sp macro="" textlink="">
      <xdr:nvSpPr>
        <xdr:cNvPr id="3" name="Rechthoek: afgeronde hoek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9227A6-7D83-4C90-9FCE-C93683863500}"/>
            </a:ext>
          </a:extLst>
        </xdr:cNvPr>
        <xdr:cNvSpPr/>
      </xdr:nvSpPr>
      <xdr:spPr>
        <a:xfrm>
          <a:off x="12169140" y="1082040"/>
          <a:ext cx="2133600" cy="4527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19</xdr:col>
      <xdr:colOff>601980</xdr:colOff>
      <xdr:row>9</xdr:row>
      <xdr:rowOff>129540</xdr:rowOff>
    </xdr:from>
    <xdr:to>
      <xdr:col>23</xdr:col>
      <xdr:colOff>297180</xdr:colOff>
      <xdr:row>12</xdr:row>
      <xdr:rowOff>79337</xdr:rowOff>
    </xdr:to>
    <xdr:sp macro="" textlink="">
      <xdr:nvSpPr>
        <xdr:cNvPr id="4" name="Rechthoek: afgeronde hoek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AF1F01-7E99-47DA-85E4-28B63D3072D9}"/>
            </a:ext>
          </a:extLst>
        </xdr:cNvPr>
        <xdr:cNvSpPr/>
      </xdr:nvSpPr>
      <xdr:spPr>
        <a:xfrm>
          <a:off x="12184380" y="1638300"/>
          <a:ext cx="2133600" cy="4527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Handleiding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5</xdr:col>
      <xdr:colOff>9867</xdr:colOff>
      <xdr:row>25</xdr:row>
      <xdr:rowOff>108975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CB08BDC-D7F7-8A9D-BBC2-E5288CCAF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607820"/>
          <a:ext cx="2448267" cy="279121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9</xdr:col>
      <xdr:colOff>0</xdr:colOff>
      <xdr:row>10</xdr:row>
      <xdr:rowOff>137160</xdr:rowOff>
    </xdr:from>
    <xdr:to>
      <xdr:col>12</xdr:col>
      <xdr:colOff>600414</xdr:colOff>
      <xdr:row>29</xdr:row>
      <xdr:rowOff>425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783BC00-2CA8-8DF8-CF59-A4A0130F4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0" y="2316480"/>
          <a:ext cx="2429214" cy="304842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1</xdr:col>
      <xdr:colOff>22860</xdr:colOff>
      <xdr:row>23</xdr:row>
      <xdr:rowOff>68580</xdr:rowOff>
    </xdr:from>
    <xdr:to>
      <xdr:col>4</xdr:col>
      <xdr:colOff>601980</xdr:colOff>
      <xdr:row>25</xdr:row>
      <xdr:rowOff>91440</xdr:rowOff>
    </xdr:to>
    <xdr:sp macro="" textlink="">
      <xdr:nvSpPr>
        <xdr:cNvPr id="4" name="Rechthoek 3">
          <a:extLst>
            <a:ext uri="{FF2B5EF4-FFF2-40B4-BE49-F238E27FC236}">
              <a16:creationId xmlns:a16="http://schemas.microsoft.com/office/drawing/2014/main" id="{F9AD46AE-6227-D8E1-BE9D-2E4BB4EB90FC}"/>
            </a:ext>
          </a:extLst>
        </xdr:cNvPr>
        <xdr:cNvSpPr/>
      </xdr:nvSpPr>
      <xdr:spPr>
        <a:xfrm>
          <a:off x="1242060" y="4335780"/>
          <a:ext cx="2407920" cy="358140"/>
        </a:xfrm>
        <a:prstGeom prst="rect">
          <a:avLst/>
        </a:prstGeom>
        <a:solidFill>
          <a:srgbClr val="CC00FF">
            <a:alpha val="25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15240</xdr:colOff>
      <xdr:row>26</xdr:row>
      <xdr:rowOff>144780</xdr:rowOff>
    </xdr:from>
    <xdr:to>
      <xdr:col>12</xdr:col>
      <xdr:colOff>594360</xdr:colOff>
      <xdr:row>29</xdr:row>
      <xdr:rowOff>0</xdr:rowOff>
    </xdr:to>
    <xdr:sp macro="" textlink="">
      <xdr:nvSpPr>
        <xdr:cNvPr id="5" name="Rechthoek 4">
          <a:extLst>
            <a:ext uri="{FF2B5EF4-FFF2-40B4-BE49-F238E27FC236}">
              <a16:creationId xmlns:a16="http://schemas.microsoft.com/office/drawing/2014/main" id="{8E42292D-685F-489B-8FC0-7F31B27E2D54}"/>
            </a:ext>
          </a:extLst>
        </xdr:cNvPr>
        <xdr:cNvSpPr/>
      </xdr:nvSpPr>
      <xdr:spPr>
        <a:xfrm>
          <a:off x="5501640" y="5006340"/>
          <a:ext cx="2407920" cy="358140"/>
        </a:xfrm>
        <a:prstGeom prst="rect">
          <a:avLst/>
        </a:prstGeom>
        <a:solidFill>
          <a:srgbClr val="CC00FF">
            <a:alpha val="25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13</xdr:col>
      <xdr:colOff>228600</xdr:colOff>
      <xdr:row>10</xdr:row>
      <xdr:rowOff>137160</xdr:rowOff>
    </xdr:from>
    <xdr:to>
      <xdr:col>20</xdr:col>
      <xdr:colOff>248248</xdr:colOff>
      <xdr:row>24</xdr:row>
      <xdr:rowOff>143203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E062BD4-27E7-4BE6-E657-96488C2C4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53400" y="2316480"/>
          <a:ext cx="4286848" cy="235300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8</xdr:col>
      <xdr:colOff>0</xdr:colOff>
      <xdr:row>1</xdr:row>
      <xdr:rowOff>0</xdr:rowOff>
    </xdr:from>
    <xdr:to>
      <xdr:col>11</xdr:col>
      <xdr:colOff>304800</xdr:colOff>
      <xdr:row>2</xdr:row>
      <xdr:rowOff>64097</xdr:rowOff>
    </xdr:to>
    <xdr:sp macro="" textlink="">
      <xdr:nvSpPr>
        <xdr:cNvPr id="7" name="Rechthoek: afgeronde hoek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5812CA-A082-43AD-AD9C-23DC3455004E}"/>
            </a:ext>
          </a:extLst>
        </xdr:cNvPr>
        <xdr:cNvSpPr/>
      </xdr:nvSpPr>
      <xdr:spPr>
        <a:xfrm>
          <a:off x="4876800" y="167640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11</xdr:col>
      <xdr:colOff>373380</xdr:colOff>
      <xdr:row>6</xdr:row>
      <xdr:rowOff>10757</xdr:rowOff>
    </xdr:to>
    <xdr:sp macro="" textlink="">
      <xdr:nvSpPr>
        <xdr:cNvPr id="2" name="Rechthoek: afgeronde hoek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B33CD8-2F30-42C0-A89E-D36958EE4EAF}"/>
            </a:ext>
          </a:extLst>
        </xdr:cNvPr>
        <xdr:cNvSpPr/>
      </xdr:nvSpPr>
      <xdr:spPr>
        <a:xfrm>
          <a:off x="4533900" y="365760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8</xdr:col>
      <xdr:colOff>0</xdr:colOff>
      <xdr:row>13</xdr:row>
      <xdr:rowOff>0</xdr:rowOff>
    </xdr:from>
    <xdr:to>
      <xdr:col>11</xdr:col>
      <xdr:colOff>373380</xdr:colOff>
      <xdr:row>15</xdr:row>
      <xdr:rowOff>10757</xdr:rowOff>
    </xdr:to>
    <xdr:sp macro="" textlink="">
      <xdr:nvSpPr>
        <xdr:cNvPr id="5" name="Rechthoek: afgeronde hoek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3AD936-2BB8-4061-83EC-95FB33D1F497}"/>
            </a:ext>
          </a:extLst>
        </xdr:cNvPr>
        <xdr:cNvSpPr/>
      </xdr:nvSpPr>
      <xdr:spPr>
        <a:xfrm>
          <a:off x="7254240" y="2872740"/>
          <a:ext cx="2133600" cy="452717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E-toetsen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8</xdr:col>
      <xdr:colOff>0</xdr:colOff>
      <xdr:row>10</xdr:row>
      <xdr:rowOff>0</xdr:rowOff>
    </xdr:from>
    <xdr:to>
      <xdr:col>11</xdr:col>
      <xdr:colOff>373380</xdr:colOff>
      <xdr:row>12</xdr:row>
      <xdr:rowOff>10757</xdr:rowOff>
    </xdr:to>
    <xdr:sp macro="" textlink="">
      <xdr:nvSpPr>
        <xdr:cNvPr id="6" name="Rechthoek: afgeronde hoek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F10486-EEC8-4198-9F2B-001A3F315B22}"/>
            </a:ext>
          </a:extLst>
        </xdr:cNvPr>
        <xdr:cNvSpPr/>
      </xdr:nvSpPr>
      <xdr:spPr>
        <a:xfrm>
          <a:off x="7254240" y="2209800"/>
          <a:ext cx="2133600" cy="452717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M-toetsen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8</xdr:col>
      <xdr:colOff>0</xdr:colOff>
      <xdr:row>7</xdr:row>
      <xdr:rowOff>0</xdr:rowOff>
    </xdr:from>
    <xdr:to>
      <xdr:col>11</xdr:col>
      <xdr:colOff>373380</xdr:colOff>
      <xdr:row>9</xdr:row>
      <xdr:rowOff>10757</xdr:rowOff>
    </xdr:to>
    <xdr:sp macro="" textlink="">
      <xdr:nvSpPr>
        <xdr:cNvPr id="7" name="Rechthoek: afgeronde hoek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221E25-0DD0-41C9-8240-235C3C68F30F}"/>
            </a:ext>
          </a:extLst>
        </xdr:cNvPr>
        <xdr:cNvSpPr/>
      </xdr:nvSpPr>
      <xdr:spPr>
        <a:xfrm>
          <a:off x="7254240" y="1546860"/>
          <a:ext cx="2133600" cy="4527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Handleiding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706582</xdr:rowOff>
    </xdr:from>
    <xdr:to>
      <xdr:col>4</xdr:col>
      <xdr:colOff>304800</xdr:colOff>
      <xdr:row>2</xdr:row>
      <xdr:rowOff>113281</xdr:rowOff>
    </xdr:to>
    <xdr:sp macro="" textlink="">
      <xdr:nvSpPr>
        <xdr:cNvPr id="3" name="Rechthoek: afgeronde hoek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29256E-2440-4BA5-A8B7-CCB4C4DC0EDD}"/>
            </a:ext>
          </a:extLst>
        </xdr:cNvPr>
        <xdr:cNvSpPr/>
      </xdr:nvSpPr>
      <xdr:spPr>
        <a:xfrm>
          <a:off x="256309" y="706582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6</xdr:col>
      <xdr:colOff>0</xdr:colOff>
      <xdr:row>0</xdr:row>
      <xdr:rowOff>706582</xdr:rowOff>
    </xdr:from>
    <xdr:to>
      <xdr:col>9</xdr:col>
      <xdr:colOff>304800</xdr:colOff>
      <xdr:row>2</xdr:row>
      <xdr:rowOff>113281</xdr:rowOff>
    </xdr:to>
    <xdr:sp macro="" textlink="">
      <xdr:nvSpPr>
        <xdr:cNvPr id="4" name="Rechthoek: afgeronde hoek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8D4C4B-DECC-4352-84B4-267CEFEAF9FD}"/>
            </a:ext>
          </a:extLst>
        </xdr:cNvPr>
        <xdr:cNvSpPr/>
      </xdr:nvSpPr>
      <xdr:spPr>
        <a:xfrm>
          <a:off x="256309" y="706582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Handleiding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35</xdr:row>
      <xdr:rowOff>36307</xdr:rowOff>
    </xdr:from>
    <xdr:to>
      <xdr:col>5</xdr:col>
      <xdr:colOff>412377</xdr:colOff>
      <xdr:row>46</xdr:row>
      <xdr:rowOff>81131</xdr:rowOff>
    </xdr:to>
    <xdr:sp macro="" textlink="">
      <xdr:nvSpPr>
        <xdr:cNvPr id="3" name="Tekstballon: rechthoek met afgeronde hoeken 2">
          <a:extLst>
            <a:ext uri="{FF2B5EF4-FFF2-40B4-BE49-F238E27FC236}">
              <a16:creationId xmlns:a16="http://schemas.microsoft.com/office/drawing/2014/main" id="{6FB9F612-2175-4A8C-8ACF-7A03BBAB3C8C}"/>
            </a:ext>
          </a:extLst>
        </xdr:cNvPr>
        <xdr:cNvSpPr/>
      </xdr:nvSpPr>
      <xdr:spPr>
        <a:xfrm>
          <a:off x="381000" y="5926567"/>
          <a:ext cx="3071757" cy="1888864"/>
        </a:xfrm>
        <a:prstGeom prst="wedgeRoundRectCallout">
          <a:avLst>
            <a:gd name="adj1" fmla="val 22808"/>
            <a:gd name="adj2" fmla="val 43421"/>
            <a:gd name="adj3" fmla="val 16667"/>
          </a:avLst>
        </a:prstGeom>
        <a:solidFill>
          <a:srgbClr val="CC00FF"/>
        </a:solidFill>
        <a:ln w="254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/>
            <a:t>Noteer</a:t>
          </a:r>
          <a:r>
            <a:rPr lang="nl-NL" sz="1400" baseline="0"/>
            <a:t> </a:t>
          </a:r>
          <a:r>
            <a:rPr lang="nl-NL" sz="1400"/>
            <a:t>sowieso de scores van de groepen 3,</a:t>
          </a:r>
          <a:r>
            <a:rPr lang="nl-NL" sz="1400" baseline="0"/>
            <a:t> 4, 6 en 8.</a:t>
          </a:r>
        </a:p>
        <a:p>
          <a:pPr algn="l"/>
          <a:endParaRPr lang="nl-NL" sz="1400" baseline="0"/>
        </a:p>
        <a:p>
          <a:pPr algn="l"/>
          <a:r>
            <a:rPr lang="nl-NL" sz="1400" baseline="0"/>
            <a:t>De groepen 5 en 7 zijn een optie.</a:t>
          </a:r>
        </a:p>
        <a:p>
          <a:pPr algn="l"/>
          <a:r>
            <a:rPr lang="nl-NL" sz="1400" baseline="0"/>
            <a:t>Maar ze geven wel een mooi beeld van het totaalplaatje van de school.</a:t>
          </a:r>
        </a:p>
        <a:p>
          <a:pPr algn="l"/>
          <a:endParaRPr lang="nl-NL" sz="1400" baseline="0"/>
        </a:p>
        <a:p>
          <a:pPr algn="l"/>
          <a:endParaRPr lang="nl-NL" sz="1400"/>
        </a:p>
      </xdr:txBody>
    </xdr:sp>
    <xdr:clientData/>
  </xdr:twoCellAnchor>
  <xdr:twoCellAnchor>
    <xdr:from>
      <xdr:col>11</xdr:col>
      <xdr:colOff>232335</xdr:colOff>
      <xdr:row>1</xdr:row>
      <xdr:rowOff>36227</xdr:rowOff>
    </xdr:from>
    <xdr:to>
      <xdr:col>21</xdr:col>
      <xdr:colOff>276785</xdr:colOff>
      <xdr:row>17</xdr:row>
      <xdr:rowOff>44824</xdr:rowOff>
    </xdr:to>
    <xdr:sp macro="" textlink="">
      <xdr:nvSpPr>
        <xdr:cNvPr id="4" name="Rechthoek: afgeronde hoeken 3">
          <a:extLst>
            <a:ext uri="{FF2B5EF4-FFF2-40B4-BE49-F238E27FC236}">
              <a16:creationId xmlns:a16="http://schemas.microsoft.com/office/drawing/2014/main" id="{3A6B7847-2545-4DB2-BFA3-0AF01DF7D815}"/>
            </a:ext>
          </a:extLst>
        </xdr:cNvPr>
        <xdr:cNvSpPr/>
      </xdr:nvSpPr>
      <xdr:spPr>
        <a:xfrm>
          <a:off x="6928970" y="224486"/>
          <a:ext cx="6140450" cy="2733867"/>
        </a:xfrm>
        <a:prstGeom prst="roundRect">
          <a:avLst/>
        </a:prstGeom>
        <a:solidFill>
          <a:srgbClr val="CC00FF"/>
        </a:solidFill>
        <a:ln w="254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 b="1"/>
            <a:t>1. EERST:</a:t>
          </a:r>
          <a:r>
            <a:rPr lang="nl-NL" sz="1400" b="1" baseline="0"/>
            <a:t> </a:t>
          </a:r>
          <a:r>
            <a:rPr lang="nl-NL" sz="1400" b="1"/>
            <a:t>AANPAK</a:t>
          </a:r>
          <a:r>
            <a:rPr lang="nl-NL" sz="1400" b="1" baseline="0"/>
            <a:t> OP SCHOOLNIVEAU</a:t>
          </a:r>
        </a:p>
        <a:p>
          <a:pPr algn="l"/>
          <a:r>
            <a:rPr lang="nl-NL" sz="1400" baseline="0"/>
            <a:t>&gt;&gt; Kijk op het tabblad </a:t>
          </a:r>
          <a:r>
            <a:rPr lang="nl-NL" sz="1400" b="1" baseline="0"/>
            <a:t>TOTAAL</a:t>
          </a:r>
        </a:p>
        <a:p>
          <a:pPr algn="l"/>
          <a:r>
            <a:rPr lang="nl-NL" sz="1400" b="0" baseline="0"/>
            <a:t>&gt;&gt; Maak afspraken op schoolniveau  </a:t>
          </a:r>
        </a:p>
        <a:p>
          <a:pPr algn="l"/>
          <a:r>
            <a:rPr lang="nl-NL" sz="1400" b="0" baseline="0"/>
            <a:t>     op basis van een </a:t>
          </a:r>
          <a:r>
            <a:rPr lang="nl-NL" sz="1400" b="1" u="sng" baseline="0"/>
            <a:t>doorgaande lijn</a:t>
          </a:r>
          <a:r>
            <a:rPr lang="nl-NL" sz="1400" b="0" baseline="0"/>
            <a:t>.</a:t>
          </a:r>
        </a:p>
        <a:p>
          <a:pPr algn="l"/>
          <a:r>
            <a:rPr lang="nl-NL" sz="1400" b="0" baseline="0"/>
            <a:t>&gt;&gt; Noteer de aanpak op schoolniveau </a:t>
          </a:r>
        </a:p>
        <a:p>
          <a:pPr algn="l"/>
          <a:endParaRPr lang="nl-NL" sz="1400" b="1" baseline="0"/>
        </a:p>
        <a:p>
          <a:pPr algn="l"/>
          <a:r>
            <a:rPr lang="nl-NL" sz="1400" b="1" baseline="0"/>
            <a:t>2. VERVOLGENS: AANPAK OP GROEPSNIVEAU</a:t>
          </a:r>
        </a:p>
        <a:p>
          <a:pPr algn="l"/>
          <a:r>
            <a:rPr lang="nl-NL" sz="1400" b="0" baseline="0"/>
            <a:t>&gt;&gt; Basisaanpak &gt;&gt; lees het witte vak hiernaast.</a:t>
          </a:r>
          <a:endParaRPr lang="nl-NL" sz="1400" b="1" baseline="0"/>
        </a:p>
        <a:p>
          <a:pPr algn="l"/>
          <a:endParaRPr lang="nl-NL" sz="1400" b="0" baseline="0"/>
        </a:p>
        <a:p>
          <a:r>
            <a:rPr lang="nl-NL" sz="14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3. EVENTUEEL: AANPAK OP INDIVIDUEEL NIVEAU</a:t>
          </a:r>
          <a:endParaRPr lang="nl-NL" sz="1400">
            <a:effectLst/>
          </a:endParaRPr>
        </a:p>
        <a:p>
          <a:r>
            <a:rPr lang="nl-NL" sz="14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&gt;&gt; Intensieve en verrijkte aanpak.</a:t>
          </a:r>
          <a:endParaRPr lang="nl-NL" sz="1400" b="1">
            <a:effectLst/>
          </a:endParaRPr>
        </a:p>
        <a:p>
          <a:pPr algn="l"/>
          <a:endParaRPr lang="nl-NL" sz="1400" b="0"/>
        </a:p>
      </xdr:txBody>
    </xdr:sp>
    <xdr:clientData/>
  </xdr:twoCellAnchor>
  <xdr:twoCellAnchor>
    <xdr:from>
      <xdr:col>16</xdr:col>
      <xdr:colOff>393700</xdr:colOff>
      <xdr:row>18</xdr:row>
      <xdr:rowOff>28755</xdr:rowOff>
    </xdr:from>
    <xdr:to>
      <xdr:col>21</xdr:col>
      <xdr:colOff>279400</xdr:colOff>
      <xdr:row>46</xdr:row>
      <xdr:rowOff>83820</xdr:rowOff>
    </xdr:to>
    <xdr:sp macro="" textlink="">
      <xdr:nvSpPr>
        <xdr:cNvPr id="5" name="Rechthoek: afgeronde hoeken 4">
          <a:extLst>
            <a:ext uri="{FF2B5EF4-FFF2-40B4-BE49-F238E27FC236}">
              <a16:creationId xmlns:a16="http://schemas.microsoft.com/office/drawing/2014/main" id="{929B6444-AAF4-48E7-B87F-D00F29106412}"/>
            </a:ext>
          </a:extLst>
        </xdr:cNvPr>
        <xdr:cNvSpPr/>
      </xdr:nvSpPr>
      <xdr:spPr>
        <a:xfrm>
          <a:off x="10139680" y="3069135"/>
          <a:ext cx="2933700" cy="4748985"/>
        </a:xfrm>
        <a:prstGeom prst="roundRect">
          <a:avLst/>
        </a:prstGeom>
        <a:solidFill>
          <a:schemeClr val="bg1"/>
        </a:solidFill>
        <a:ln w="25400">
          <a:solidFill>
            <a:srgbClr val="CC00FF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 b="1">
              <a:solidFill>
                <a:srgbClr val="CC00FF"/>
              </a:solidFill>
            </a:rPr>
            <a:t>WAT</a:t>
          </a:r>
          <a:r>
            <a:rPr lang="nl-NL" sz="1400" b="1" baseline="0">
              <a:solidFill>
                <a:srgbClr val="CC00FF"/>
              </a:solidFill>
            </a:rPr>
            <a:t> ZIE JE?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WAT DENK JE?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WAT DOE JE?</a:t>
          </a:r>
        </a:p>
        <a:p>
          <a:pPr algn="l"/>
          <a:endParaRPr lang="nl-NL" sz="1400" b="1" baseline="0">
            <a:solidFill>
              <a:srgbClr val="CC00FF"/>
            </a:solidFill>
          </a:endParaRPr>
        </a:p>
        <a:p>
          <a:pPr algn="l"/>
          <a:r>
            <a:rPr lang="nl-NL" sz="1400" b="1" baseline="0">
              <a:solidFill>
                <a:srgbClr val="CC00FF"/>
              </a:solidFill>
            </a:rPr>
            <a:t>NOTEER KORT WAT JE DOET: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JE PLAN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1. basisaanpak: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je middenmoot (minimaal 60%) waar je de lesinstructie op richt.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2. intensieve aanpak: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de leerlingen die herhaalde instructie nodig hebben.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3. verrijkte aanpak: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de leerlingen waarvoor je de baissstof gaat compacten - die extra uitdaging nodig hebben. </a:t>
          </a:r>
        </a:p>
        <a:p>
          <a:pPr algn="l"/>
          <a:endParaRPr lang="nl-NL" sz="1400" b="1" baseline="0">
            <a:solidFill>
              <a:srgbClr val="CC00FF"/>
            </a:solidFill>
          </a:endParaRPr>
        </a:p>
      </xdr:txBody>
    </xdr:sp>
    <xdr:clientData/>
  </xdr:twoCellAnchor>
  <xdr:twoCellAnchor>
    <xdr:from>
      <xdr:col>18</xdr:col>
      <xdr:colOff>46691</xdr:colOff>
      <xdr:row>9</xdr:row>
      <xdr:rowOff>52295</xdr:rowOff>
    </xdr:from>
    <xdr:to>
      <xdr:col>20</xdr:col>
      <xdr:colOff>592791</xdr:colOff>
      <xdr:row>15</xdr:row>
      <xdr:rowOff>138954</xdr:rowOff>
    </xdr:to>
    <xdr:sp macro="" textlink="">
      <xdr:nvSpPr>
        <xdr:cNvPr id="6" name="Rechthoek: afgeronde hoek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D4DFF-A7B1-4892-A0B6-D05636AB619C}"/>
            </a:ext>
          </a:extLst>
        </xdr:cNvPr>
        <xdr:cNvSpPr/>
      </xdr:nvSpPr>
      <xdr:spPr>
        <a:xfrm>
          <a:off x="11010526" y="1603189"/>
          <a:ext cx="1765300" cy="1108636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/>
            <a:t>Uitleg</a:t>
          </a:r>
          <a:r>
            <a:rPr lang="nl-NL" sz="1400" baseline="0"/>
            <a:t> van de</a:t>
          </a:r>
          <a:endParaRPr lang="nl-NL" sz="1400"/>
        </a:p>
        <a:p>
          <a:pPr algn="ctr"/>
          <a:r>
            <a:rPr lang="nl-NL" sz="1400"/>
            <a:t>INDICATOREN</a:t>
          </a:r>
        </a:p>
        <a:p>
          <a:pPr algn="ctr"/>
          <a:r>
            <a:rPr lang="nl-NL" sz="1400" b="1" u="sng">
              <a:solidFill>
                <a:schemeClr val="accent4">
                  <a:lumMod val="60000"/>
                  <a:lumOff val="40000"/>
                </a:schemeClr>
              </a:solidFill>
            </a:rPr>
            <a:t>Klik op deze knop</a:t>
          </a:r>
        </a:p>
      </xdr:txBody>
    </xdr:sp>
    <xdr:clientData/>
  </xdr:twoCellAnchor>
  <xdr:twoCellAnchor>
    <xdr:from>
      <xdr:col>6</xdr:col>
      <xdr:colOff>35859</xdr:colOff>
      <xdr:row>35</xdr:row>
      <xdr:rowOff>21066</xdr:rowOff>
    </xdr:from>
    <xdr:to>
      <xdr:col>11</xdr:col>
      <xdr:colOff>71718</xdr:colOff>
      <xdr:row>46</xdr:row>
      <xdr:rowOff>92785</xdr:rowOff>
    </xdr:to>
    <xdr:sp macro="" textlink="">
      <xdr:nvSpPr>
        <xdr:cNvPr id="7" name="Tekstballon: rechthoek met afgeronde hoeken 6">
          <a:extLst>
            <a:ext uri="{FF2B5EF4-FFF2-40B4-BE49-F238E27FC236}">
              <a16:creationId xmlns:a16="http://schemas.microsoft.com/office/drawing/2014/main" id="{69E22F82-EF5E-4495-AB78-47EEE9960B71}"/>
            </a:ext>
          </a:extLst>
        </xdr:cNvPr>
        <xdr:cNvSpPr/>
      </xdr:nvSpPr>
      <xdr:spPr>
        <a:xfrm>
          <a:off x="3685839" y="5911326"/>
          <a:ext cx="3083859" cy="1915759"/>
        </a:xfrm>
        <a:prstGeom prst="wedgeRoundRectCallout">
          <a:avLst>
            <a:gd name="adj1" fmla="val 38261"/>
            <a:gd name="adj2" fmla="val -32100"/>
            <a:gd name="adj3" fmla="val 16667"/>
          </a:avLst>
        </a:prstGeom>
        <a:solidFill>
          <a:schemeClr val="bg1"/>
        </a:solidFill>
        <a:ln w="25400">
          <a:solidFill>
            <a:srgbClr val="CC00FF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 b="1" baseline="0">
              <a:solidFill>
                <a:srgbClr val="CC00FF"/>
              </a:solidFill>
            </a:rPr>
            <a:t>De HANDLEIDING:</a:t>
          </a:r>
        </a:p>
        <a:p>
          <a:pPr algn="l"/>
          <a:r>
            <a:rPr lang="nl-NL" sz="1400" b="1" baseline="0">
              <a:solidFill>
                <a:srgbClr val="CC00FF"/>
              </a:solidFill>
            </a:rPr>
            <a:t>De </a:t>
          </a:r>
          <a:r>
            <a:rPr lang="nl-NL" sz="1400" b="1" u="sng" baseline="0">
              <a:solidFill>
                <a:srgbClr val="CC00FF"/>
              </a:solidFill>
            </a:rPr>
            <a:t>opmerkingen</a:t>
          </a:r>
          <a:r>
            <a:rPr lang="nl-NL" sz="1400" b="1" baseline="0">
              <a:solidFill>
                <a:srgbClr val="CC00FF"/>
              </a:solidFill>
            </a:rPr>
            <a:t> boven elke </a:t>
          </a:r>
          <a:r>
            <a:rPr lang="nl-NL" sz="1400" b="1" u="sng" baseline="0">
              <a:solidFill>
                <a:srgbClr val="CC00FF"/>
              </a:solidFill>
            </a:rPr>
            <a:t>kolom</a:t>
          </a:r>
          <a:r>
            <a:rPr lang="nl-NL" sz="1400" b="1" baseline="0">
              <a:solidFill>
                <a:srgbClr val="CC00FF"/>
              </a:solidFill>
            </a:rPr>
            <a:t>  </a:t>
          </a:r>
        </a:p>
      </xdr:txBody>
    </xdr:sp>
    <xdr:clientData/>
  </xdr:twoCellAnchor>
  <xdr:twoCellAnchor>
    <xdr:from>
      <xdr:col>11</xdr:col>
      <xdr:colOff>233083</xdr:colOff>
      <xdr:row>18</xdr:row>
      <xdr:rowOff>32864</xdr:rowOff>
    </xdr:from>
    <xdr:to>
      <xdr:col>16</xdr:col>
      <xdr:colOff>234950</xdr:colOff>
      <xdr:row>46</xdr:row>
      <xdr:rowOff>60959</xdr:rowOff>
    </xdr:to>
    <xdr:sp macro="" textlink="">
      <xdr:nvSpPr>
        <xdr:cNvPr id="8" name="Tekstballon: rechthoek met afgeronde hoeken 7">
          <a:extLst>
            <a:ext uri="{FF2B5EF4-FFF2-40B4-BE49-F238E27FC236}">
              <a16:creationId xmlns:a16="http://schemas.microsoft.com/office/drawing/2014/main" id="{270633D3-B629-4631-8006-75820EA1E9D7}"/>
            </a:ext>
          </a:extLst>
        </xdr:cNvPr>
        <xdr:cNvSpPr/>
      </xdr:nvSpPr>
      <xdr:spPr>
        <a:xfrm>
          <a:off x="6931063" y="3073244"/>
          <a:ext cx="3049867" cy="4722015"/>
        </a:xfrm>
        <a:prstGeom prst="wedgeRoundRectCallout">
          <a:avLst>
            <a:gd name="adj1" fmla="val -33070"/>
            <a:gd name="adj2" fmla="val 12276"/>
            <a:gd name="adj3" fmla="val 16667"/>
          </a:avLst>
        </a:prstGeom>
        <a:solidFill>
          <a:srgbClr val="CC00FF"/>
        </a:solidFill>
        <a:ln w="254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 baseline="0"/>
            <a:t>Is het kopje van een pagina groen gekleurd vul dan sowieso de kolom in (rode kopjes = een optie).</a:t>
          </a:r>
        </a:p>
        <a:p>
          <a:pPr algn="l"/>
          <a:endParaRPr lang="nl-NL" sz="1400" baseline="0"/>
        </a:p>
        <a:p>
          <a:pPr algn="l"/>
          <a:r>
            <a:rPr lang="nl-NL" sz="1400" b="1" baseline="0"/>
            <a:t>NOTEER OP TABBLAD TOTAAL:</a:t>
          </a:r>
        </a:p>
        <a:p>
          <a:pPr algn="l"/>
          <a:r>
            <a:rPr lang="nl-NL" sz="1400" b="1" baseline="0"/>
            <a:t>1. TEVREDENHEIDSSCORE:</a:t>
          </a:r>
        </a:p>
        <a:p>
          <a:pPr algn="l"/>
          <a:r>
            <a:rPr lang="nl-NL" sz="1400" baseline="0"/>
            <a:t>een inschatting van het percen-tage leerlingen waarvan de scores minimaal overeenkomen met de aanleg van de leerling.</a:t>
          </a:r>
        </a:p>
        <a:p>
          <a:pPr algn="l"/>
          <a:endParaRPr lang="nl-NL" sz="1400" baseline="0"/>
        </a:p>
        <a:p>
          <a:pPr algn="l"/>
          <a:r>
            <a:rPr lang="nl-NL" sz="1400" b="1"/>
            <a:t>2.</a:t>
          </a:r>
          <a:r>
            <a:rPr lang="nl-NL" sz="1400" b="1" baseline="0"/>
            <a:t> </a:t>
          </a:r>
          <a:r>
            <a:rPr lang="nl-NL" sz="1400" b="1"/>
            <a:t>SIGNAALSCORE </a:t>
          </a:r>
          <a:r>
            <a:rPr lang="nl-NL" sz="1400"/>
            <a:t>(Schoolweging): </a:t>
          </a:r>
          <a:endParaRPr lang="nl-NL" sz="1400" baseline="0"/>
        </a:p>
        <a:p>
          <a:pPr algn="l"/>
          <a:r>
            <a:rPr lang="nl-NL" sz="1400" baseline="0"/>
            <a:t>een optie. Scores zie je terug in de overzichten per leerling (de OP's) = de rode Signaal-lijn.</a:t>
          </a:r>
          <a:endParaRPr lang="nl-NL" sz="1400"/>
        </a:p>
      </xdr:txBody>
    </xdr:sp>
    <xdr:clientData/>
  </xdr:twoCellAnchor>
  <xdr:oneCellAnchor>
    <xdr:from>
      <xdr:col>7</xdr:col>
      <xdr:colOff>330201</xdr:colOff>
      <xdr:row>19</xdr:row>
      <xdr:rowOff>113553</xdr:rowOff>
    </xdr:from>
    <xdr:ext cx="885216" cy="1207248"/>
    <xdr:pic>
      <xdr:nvPicPr>
        <xdr:cNvPr id="9" name="Afbeelding 8">
          <a:extLst>
            <a:ext uri="{FF2B5EF4-FFF2-40B4-BE49-F238E27FC236}">
              <a16:creationId xmlns:a16="http://schemas.microsoft.com/office/drawing/2014/main" id="{8A41D9BF-E47B-46C0-BE12-AE916FD3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8436" y="3367741"/>
          <a:ext cx="885216" cy="1207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21</xdr:col>
      <xdr:colOff>457200</xdr:colOff>
      <xdr:row>1</xdr:row>
      <xdr:rowOff>44822</xdr:rowOff>
    </xdr:from>
    <xdr:to>
      <xdr:col>27</xdr:col>
      <xdr:colOff>152400</xdr:colOff>
      <xdr:row>46</xdr:row>
      <xdr:rowOff>60960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96202EFD-4619-4055-8150-8345F1C1CD82}"/>
            </a:ext>
          </a:extLst>
        </xdr:cNvPr>
        <xdr:cNvSpPr/>
      </xdr:nvSpPr>
      <xdr:spPr>
        <a:xfrm>
          <a:off x="13251180" y="235322"/>
          <a:ext cx="3352800" cy="7559938"/>
        </a:xfrm>
        <a:prstGeom prst="roundRect">
          <a:avLst/>
        </a:prstGeom>
        <a:solidFill>
          <a:schemeClr val="bg1"/>
        </a:solidFill>
        <a:ln w="25400">
          <a:solidFill>
            <a:srgbClr val="CC00FF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400" b="1">
              <a:solidFill>
                <a:srgbClr val="CC00FF"/>
              </a:solidFill>
            </a:rPr>
            <a:t>ORGANISATIE BASISAANPAK</a:t>
          </a:r>
        </a:p>
        <a:p>
          <a:pPr algn="l"/>
          <a:endParaRPr lang="nl-NL" sz="1400" b="1">
            <a:solidFill>
              <a:srgbClr val="CC00FF"/>
            </a:solidFill>
          </a:endParaRPr>
        </a:p>
        <a:p>
          <a:pPr algn="l"/>
          <a:r>
            <a:rPr lang="nl-NL" sz="1400" b="0">
              <a:solidFill>
                <a:srgbClr val="CC00FF"/>
              </a:solidFill>
            </a:rPr>
            <a:t>Resultaten</a:t>
          </a:r>
          <a:r>
            <a:rPr lang="nl-NL" sz="1400" b="0" baseline="0">
              <a:solidFill>
                <a:srgbClr val="CC00FF"/>
              </a:solidFill>
            </a:rPr>
            <a:t> scoren </a:t>
          </a:r>
        </a:p>
        <a:p>
          <a:pPr algn="l"/>
          <a:r>
            <a:rPr lang="nl-NL" sz="2800" b="1" baseline="0">
              <a:solidFill>
                <a:srgbClr val="CC00FF"/>
              </a:solidFill>
            </a:rPr>
            <a:t>op</a:t>
          </a:r>
          <a:r>
            <a:rPr lang="nl-NL" sz="1400" b="1" baseline="0">
              <a:solidFill>
                <a:srgbClr val="CC00FF"/>
              </a:solidFill>
            </a:rPr>
            <a:t> de tevredenheidsscore: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doorgaan met de gekozen aanpak.</a:t>
          </a:r>
        </a:p>
        <a:p>
          <a:pPr algn="l"/>
          <a:endParaRPr lang="nl-NL" sz="1400" b="0" baseline="0">
            <a:solidFill>
              <a:srgbClr val="CC00FF"/>
            </a:solidFill>
          </a:endParaRPr>
        </a:p>
        <a:p>
          <a:pPr algn="l"/>
          <a:r>
            <a:rPr lang="nl-NL" sz="2800" b="1" baseline="0">
              <a:solidFill>
                <a:srgbClr val="CC00FF"/>
              </a:solidFill>
            </a:rPr>
            <a:t>boven</a:t>
          </a:r>
          <a:r>
            <a:rPr lang="nl-NL" sz="1400" b="1" baseline="0">
              <a:solidFill>
                <a:srgbClr val="CC00FF"/>
              </a:solidFill>
            </a:rPr>
            <a:t> de tevredenheidsscore: 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naast de basisinstructie vraagt de aanpak om een  hoger niveau.</a:t>
          </a:r>
        </a:p>
        <a:p>
          <a:pPr algn="l"/>
          <a:endParaRPr lang="nl-NL" sz="1400" b="0" baseline="0">
            <a:solidFill>
              <a:srgbClr val="CC00FF"/>
            </a:solidFill>
          </a:endParaRPr>
        </a:p>
        <a:p>
          <a:pPr algn="l"/>
          <a:r>
            <a:rPr lang="nl-NL" sz="2800" b="1" baseline="0">
              <a:solidFill>
                <a:srgbClr val="CC00FF"/>
              </a:solidFill>
            </a:rPr>
            <a:t>onder</a:t>
          </a:r>
          <a:r>
            <a:rPr lang="nl-NL" sz="1400" b="1" baseline="0">
              <a:solidFill>
                <a:srgbClr val="CC00FF"/>
              </a:solidFill>
            </a:rPr>
            <a:t> de tevredenheidsscore:</a:t>
          </a:r>
        </a:p>
        <a:p>
          <a:pPr algn="l"/>
          <a:r>
            <a:rPr lang="nl-NL" sz="1400" b="0" baseline="0">
              <a:solidFill>
                <a:srgbClr val="CC00FF"/>
              </a:solidFill>
            </a:rPr>
            <a:t>kies voor basisinstructie en investeer extra in instructie. Verlaag het instructieniveau NIET, maar ga intensiveren = er meer tijd in stoppen. (denk aan: motivatie / bewegend leren / afwisselende activiteiten).</a:t>
          </a:r>
        </a:p>
        <a:p>
          <a:pPr algn="l"/>
          <a:endParaRPr lang="nl-NL" sz="1400" b="1" baseline="0">
            <a:solidFill>
              <a:srgbClr val="CC00FF"/>
            </a:solidFill>
          </a:endParaRPr>
        </a:p>
        <a:p>
          <a:pPr algn="l"/>
          <a:endParaRPr lang="nl-NL" sz="1400" b="1" baseline="0">
            <a:solidFill>
              <a:srgbClr val="CC00FF"/>
            </a:solidFill>
          </a:endParaRPr>
        </a:p>
        <a:p>
          <a:pPr algn="l"/>
          <a:endParaRPr lang="nl-NL" sz="1400" b="1">
            <a:solidFill>
              <a:srgbClr val="CC00FF"/>
            </a:solidFill>
          </a:endParaRPr>
        </a:p>
      </xdr:txBody>
    </xdr:sp>
    <xdr:clientData/>
  </xdr:twoCellAnchor>
  <xdr:twoCellAnchor>
    <xdr:from>
      <xdr:col>21</xdr:col>
      <xdr:colOff>537883</xdr:colOff>
      <xdr:row>30</xdr:row>
      <xdr:rowOff>51099</xdr:rowOff>
    </xdr:from>
    <xdr:to>
      <xdr:col>27</xdr:col>
      <xdr:colOff>62753</xdr:colOff>
      <xdr:row>45</xdr:row>
      <xdr:rowOff>77993</xdr:rowOff>
    </xdr:to>
    <xdr:sp macro="" textlink="">
      <xdr:nvSpPr>
        <xdr:cNvPr id="11" name="Rechthoek: afgeronde hoeken 10">
          <a:extLst>
            <a:ext uri="{FF2B5EF4-FFF2-40B4-BE49-F238E27FC236}">
              <a16:creationId xmlns:a16="http://schemas.microsoft.com/office/drawing/2014/main" id="{02BB1977-C5A8-485F-92D3-6E2789264166}"/>
            </a:ext>
          </a:extLst>
        </xdr:cNvPr>
        <xdr:cNvSpPr/>
      </xdr:nvSpPr>
      <xdr:spPr>
        <a:xfrm>
          <a:off x="13331863" y="5103159"/>
          <a:ext cx="3182470" cy="2541494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nl-NL" sz="1400" b="1"/>
            <a:t>De</a:t>
          </a:r>
          <a:r>
            <a:rPr lang="nl-NL" sz="1400" b="1" baseline="0"/>
            <a:t> LEERKRACHT maakt het PLAN</a:t>
          </a:r>
          <a:r>
            <a:rPr lang="nl-NL" sz="1400" baseline="0"/>
            <a:t>:</a:t>
          </a:r>
        </a:p>
        <a:p>
          <a:pPr algn="l"/>
          <a:r>
            <a:rPr lang="nl-NL" sz="1400" baseline="0"/>
            <a:t>De knoppen die handig zijn:</a:t>
          </a:r>
        </a:p>
        <a:p>
          <a:pPr algn="l"/>
          <a:r>
            <a:rPr lang="nl-NL" sz="1400" b="1" baseline="0"/>
            <a:t>1. handleiding</a:t>
          </a:r>
        </a:p>
        <a:p>
          <a:pPr algn="l"/>
          <a:r>
            <a:rPr lang="nl-NL" sz="1400" b="1" baseline="0"/>
            <a:t>2. totaal midden- en eindtoetsen</a:t>
          </a:r>
        </a:p>
        <a:p>
          <a:pPr algn="l"/>
          <a:r>
            <a:rPr lang="nl-NL" sz="1400" b="1" baseline="0"/>
            <a:t>3. doorgaande lijn (schoolafspraken)</a:t>
          </a:r>
        </a:p>
        <a:p>
          <a:pPr algn="l"/>
          <a:r>
            <a:rPr lang="nl-NL" sz="1400" b="1" baseline="0"/>
            <a:t>4. scores van jouw groep</a:t>
          </a:r>
        </a:p>
        <a:p>
          <a:pPr algn="l"/>
          <a:r>
            <a:rPr lang="nl-NL" sz="1400" b="1" baseline="0"/>
            <a:t>5. OP van jouw groep</a:t>
          </a:r>
        </a:p>
        <a:p>
          <a:pPr algn="l"/>
          <a:r>
            <a:rPr lang="nl-NL" sz="1400" b="1" baseline="0"/>
            <a:t>6. Kindgesprek</a:t>
          </a:r>
        </a:p>
        <a:p>
          <a:pPr algn="l"/>
          <a:r>
            <a:rPr lang="nl-NL" sz="1400" b="1" baseline="0"/>
            <a:t>7. basisaanpak / intensief / verrijkt</a:t>
          </a:r>
        </a:p>
      </xdr:txBody>
    </xdr:sp>
    <xdr:clientData/>
  </xdr:twoCellAnchor>
  <xdr:twoCellAnchor>
    <xdr:from>
      <xdr:col>18</xdr:col>
      <xdr:colOff>35111</xdr:colOff>
      <xdr:row>1</xdr:row>
      <xdr:rowOff>143803</xdr:rowOff>
    </xdr:from>
    <xdr:to>
      <xdr:col>20</xdr:col>
      <xdr:colOff>581211</xdr:colOff>
      <xdr:row>8</xdr:row>
      <xdr:rowOff>60133</xdr:rowOff>
    </xdr:to>
    <xdr:sp macro="" textlink="">
      <xdr:nvSpPr>
        <xdr:cNvPr id="12" name="Rechthoek: afgeronde hoeken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9D35B2-EA13-4874-910B-E69D60CFDB1B}"/>
            </a:ext>
          </a:extLst>
        </xdr:cNvPr>
        <xdr:cNvSpPr/>
      </xdr:nvSpPr>
      <xdr:spPr>
        <a:xfrm>
          <a:off x="10998946" y="332062"/>
          <a:ext cx="1765300" cy="1108636"/>
        </a:xfrm>
        <a:prstGeom prst="roundRect">
          <a:avLst/>
        </a:prstGeom>
        <a:solidFill>
          <a:schemeClr val="bg1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>
              <a:solidFill>
                <a:srgbClr val="CC00FF"/>
              </a:solidFill>
            </a:rPr>
            <a:t>AANPAK</a:t>
          </a:r>
          <a:r>
            <a:rPr lang="nl-NL" sz="1400" baseline="0">
              <a:solidFill>
                <a:srgbClr val="CC00FF"/>
              </a:solidFill>
            </a:rPr>
            <a:t> OP SCHOOLNIVEAU</a:t>
          </a:r>
          <a:endParaRPr lang="nl-NL" sz="1400">
            <a:solidFill>
              <a:srgbClr val="CC00FF"/>
            </a:solidFill>
          </a:endParaRPr>
        </a:p>
        <a:p>
          <a:pPr algn="ctr"/>
          <a:r>
            <a:rPr lang="nl-NL" sz="1400" b="1" u="sng">
              <a:solidFill>
                <a:srgbClr val="CC00FF"/>
              </a:solidFill>
            </a:rPr>
            <a:t>Klik op deze knop</a:t>
          </a:r>
        </a:p>
      </xdr:txBody>
    </xdr:sp>
    <xdr:clientData/>
  </xdr:twoCellAnchor>
  <xdr:twoCellAnchor>
    <xdr:from>
      <xdr:col>6</xdr:col>
      <xdr:colOff>170330</xdr:colOff>
      <xdr:row>39</xdr:row>
      <xdr:rowOff>111162</xdr:rowOff>
    </xdr:from>
    <xdr:to>
      <xdr:col>10</xdr:col>
      <xdr:colOff>475130</xdr:colOff>
      <xdr:row>46</xdr:row>
      <xdr:rowOff>30181</xdr:rowOff>
    </xdr:to>
    <xdr:sp macro="" textlink="">
      <xdr:nvSpPr>
        <xdr:cNvPr id="14" name="Rechthoek: afgeronde hoeken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CC398B-842B-4AE0-93A1-53DECD773286}"/>
            </a:ext>
          </a:extLst>
        </xdr:cNvPr>
        <xdr:cNvSpPr/>
      </xdr:nvSpPr>
      <xdr:spPr>
        <a:xfrm>
          <a:off x="3820310" y="6671982"/>
          <a:ext cx="2743200" cy="1092499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/>
            <a:t>En</a:t>
          </a:r>
          <a:r>
            <a:rPr lang="nl-NL" sz="1400" baseline="0"/>
            <a:t> als je geen ABCDE of 12345 scores hebt? (bijv. IEP)</a:t>
          </a:r>
        </a:p>
        <a:p>
          <a:pPr algn="ctr"/>
          <a:r>
            <a:rPr lang="nl-NL" sz="1400" baseline="0">
              <a:solidFill>
                <a:schemeClr val="accent4">
                  <a:lumMod val="60000"/>
                  <a:lumOff val="40000"/>
                </a:schemeClr>
              </a:solidFill>
            </a:rPr>
            <a:t>Noteer dan het </a:t>
          </a:r>
          <a:r>
            <a:rPr lang="nl-NL" sz="1400" b="1" u="none" baseline="0">
              <a:solidFill>
                <a:schemeClr val="accent4">
                  <a:lumMod val="60000"/>
                  <a:lumOff val="40000"/>
                </a:schemeClr>
              </a:solidFill>
            </a:rPr>
            <a:t>LEERRENDEMENT</a:t>
          </a:r>
        </a:p>
        <a:p>
          <a:pPr algn="ctr"/>
          <a:r>
            <a:rPr lang="nl-NL" sz="1400" b="1" u="sng" baseline="0">
              <a:solidFill>
                <a:schemeClr val="accent4">
                  <a:lumMod val="60000"/>
                  <a:lumOff val="40000"/>
                </a:schemeClr>
              </a:solidFill>
            </a:rPr>
            <a:t>Klik op deze knop</a:t>
          </a:r>
          <a:endParaRPr lang="nl-NL" sz="1400" b="1" u="sng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oneCellAnchor>
    <xdr:from>
      <xdr:col>0</xdr:col>
      <xdr:colOff>422459</xdr:colOff>
      <xdr:row>1</xdr:row>
      <xdr:rowOff>36978</xdr:rowOff>
    </xdr:from>
    <xdr:ext cx="6372787" cy="5154647"/>
    <xdr:pic>
      <xdr:nvPicPr>
        <xdr:cNvPr id="13" name="Afbeelding 12">
          <a:extLst>
            <a:ext uri="{FF2B5EF4-FFF2-40B4-BE49-F238E27FC236}">
              <a16:creationId xmlns:a16="http://schemas.microsoft.com/office/drawing/2014/main" id="{3B2C24C0-C85A-412F-BDF0-F9FBCDE82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2459" y="225237"/>
          <a:ext cx="6372787" cy="5154647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</xdr:pic>
    <xdr:clientData/>
  </xdr:oneCellAnchor>
  <xdr:twoCellAnchor>
    <xdr:from>
      <xdr:col>1</xdr:col>
      <xdr:colOff>98612</xdr:colOff>
      <xdr:row>8</xdr:row>
      <xdr:rowOff>161365</xdr:rowOff>
    </xdr:from>
    <xdr:to>
      <xdr:col>10</xdr:col>
      <xdr:colOff>188259</xdr:colOff>
      <xdr:row>13</xdr:row>
      <xdr:rowOff>161364</xdr:rowOff>
    </xdr:to>
    <xdr:sp macro="" textlink="" fLocksText="0">
      <xdr:nvSpPr>
        <xdr:cNvPr id="16" name="Tekstvak 15">
          <a:extLst>
            <a:ext uri="{FF2B5EF4-FFF2-40B4-BE49-F238E27FC236}">
              <a16:creationId xmlns:a16="http://schemas.microsoft.com/office/drawing/2014/main" id="{ED5CAF9A-C93C-4FEE-BFB7-2E8AC093C105}"/>
            </a:ext>
          </a:extLst>
        </xdr:cNvPr>
        <xdr:cNvSpPr txBox="1"/>
      </xdr:nvSpPr>
      <xdr:spPr>
        <a:xfrm rot="20453331">
          <a:off x="700592" y="1525345"/>
          <a:ext cx="5576047" cy="83819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  <a:scene3d>
          <a:camera prst="orthographicFront"/>
          <a:lightRig rig="threePt" dir="t"/>
        </a:scene3d>
        <a:sp3d>
          <a:bevelT/>
          <a:bevelB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4400" b="1">
              <a:solidFill>
                <a:srgbClr val="CC00FF"/>
              </a:solidFill>
            </a:rPr>
            <a:t>VOORBEELDSCHOOL</a:t>
          </a:r>
        </a:p>
      </xdr:txBody>
    </xdr:sp>
    <xdr:clientData/>
  </xdr:twoCellAnchor>
  <xdr:twoCellAnchor>
    <xdr:from>
      <xdr:col>4</xdr:col>
      <xdr:colOff>252130</xdr:colOff>
      <xdr:row>21</xdr:row>
      <xdr:rowOff>98612</xdr:rowOff>
    </xdr:from>
    <xdr:to>
      <xdr:col>7</xdr:col>
      <xdr:colOff>188630</xdr:colOff>
      <xdr:row>28</xdr:row>
      <xdr:rowOff>80681</xdr:rowOff>
    </xdr:to>
    <xdr:sp macro="" textlink="">
      <xdr:nvSpPr>
        <xdr:cNvPr id="2" name="Rechthoek: afgeronde hoeken 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D9AAEC0-D93A-44F1-9F54-08997F3D1A81}"/>
            </a:ext>
          </a:extLst>
        </xdr:cNvPr>
        <xdr:cNvSpPr/>
      </xdr:nvSpPr>
      <xdr:spPr>
        <a:xfrm>
          <a:off x="2681565" y="3693459"/>
          <a:ext cx="1765300" cy="1174375"/>
        </a:xfrm>
        <a:prstGeom prst="roundRect">
          <a:avLst/>
        </a:prstGeom>
        <a:solidFill>
          <a:srgbClr val="FF0000"/>
        </a:solidFill>
        <a:ln w="12700"/>
        <a:scene3d>
          <a:camera prst="orthographicFront"/>
          <a:lightRig rig="threePt" dir="t"/>
        </a:scene3d>
        <a:sp3d>
          <a:bevelT w="152400" h="1524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3600" b="1"/>
            <a:t>START</a:t>
          </a:r>
          <a:endParaRPr lang="nl-NL" sz="3600" b="1" u="sng">
            <a:solidFill>
              <a:schemeClr val="accent4">
                <a:lumMod val="60000"/>
                <a:lumOff val="40000"/>
              </a:schemeClr>
            </a:solidFill>
          </a:endParaRPr>
        </a:p>
      </xdr:txBody>
    </xdr:sp>
    <xdr:clientData/>
  </xdr:twoCellAnchor>
  <xdr:twoCellAnchor>
    <xdr:from>
      <xdr:col>11</xdr:col>
      <xdr:colOff>528917</xdr:colOff>
      <xdr:row>40</xdr:row>
      <xdr:rowOff>124609</xdr:rowOff>
    </xdr:from>
    <xdr:to>
      <xdr:col>15</xdr:col>
      <xdr:colOff>519953</xdr:colOff>
      <xdr:row>44</xdr:row>
      <xdr:rowOff>160468</xdr:rowOff>
    </xdr:to>
    <xdr:sp macro="" textlink="">
      <xdr:nvSpPr>
        <xdr:cNvPr id="17" name="Rechthoek: afgeronde hoeken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ED770A-B188-490F-AE07-08992FA766E6}"/>
            </a:ext>
          </a:extLst>
        </xdr:cNvPr>
        <xdr:cNvSpPr/>
      </xdr:nvSpPr>
      <xdr:spPr>
        <a:xfrm>
          <a:off x="7226897" y="6853069"/>
          <a:ext cx="2429436" cy="706419"/>
        </a:xfrm>
        <a:prstGeom prst="roundRect">
          <a:avLst/>
        </a:prstGeom>
        <a:solidFill>
          <a:srgbClr val="CC00FF"/>
        </a:solidFill>
        <a:ln w="12700"/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/>
            <a:t>Uitleg</a:t>
          </a:r>
          <a:r>
            <a:rPr lang="nl-NL" sz="1400" baseline="0"/>
            <a:t> over de </a:t>
          </a:r>
          <a:r>
            <a:rPr lang="nl-NL" sz="1400"/>
            <a:t>SIGNAALSCORE</a:t>
          </a:r>
        </a:p>
        <a:p>
          <a:pPr algn="ctr"/>
          <a:r>
            <a:rPr lang="nl-NL" sz="1400" b="1" u="sng">
              <a:solidFill>
                <a:schemeClr val="accent4">
                  <a:lumMod val="60000"/>
                  <a:lumOff val="40000"/>
                </a:schemeClr>
              </a:solidFill>
            </a:rPr>
            <a:t>Klik op deze knop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411480</xdr:colOff>
      <xdr:row>1</xdr:row>
      <xdr:rowOff>132522</xdr:rowOff>
    </xdr:from>
    <xdr:to>
      <xdr:col>20</xdr:col>
      <xdr:colOff>518160</xdr:colOff>
      <xdr:row>33</xdr:row>
      <xdr:rowOff>30480</xdr:rowOff>
    </xdr:to>
    <xdr:sp macro="" textlink="">
      <xdr:nvSpPr>
        <xdr:cNvPr id="43" name="Rechthoek: afgeronde hoeken 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6088F2-4923-43AF-8B9A-34D68DFAF356}"/>
            </a:ext>
          </a:extLst>
        </xdr:cNvPr>
        <xdr:cNvSpPr/>
      </xdr:nvSpPr>
      <xdr:spPr>
        <a:xfrm>
          <a:off x="411480" y="132522"/>
          <a:ext cx="11437289" cy="5834932"/>
        </a:xfrm>
        <a:prstGeom prst="roundRect">
          <a:avLst>
            <a:gd name="adj" fmla="val 4246"/>
          </a:avLst>
        </a:prstGeom>
        <a:solidFill>
          <a:srgbClr val="00B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NL" sz="1400" b="1"/>
        </a:p>
      </xdr:txBody>
    </xdr:sp>
    <xdr:clientData fPrintsWithSheet="0"/>
  </xdr:twoCellAnchor>
  <xdr:twoCellAnchor>
    <xdr:from>
      <xdr:col>4</xdr:col>
      <xdr:colOff>388620</xdr:colOff>
      <xdr:row>4</xdr:row>
      <xdr:rowOff>38100</xdr:rowOff>
    </xdr:from>
    <xdr:to>
      <xdr:col>20</xdr:col>
      <xdr:colOff>220980</xdr:colOff>
      <xdr:row>28</xdr:row>
      <xdr:rowOff>91440</xdr:rowOff>
    </xdr:to>
    <xdr:sp macro="" textlink="">
      <xdr:nvSpPr>
        <xdr:cNvPr id="42" name="Rechthoek: afgeronde hoeken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FF2422-2A42-41B8-AF0D-8C5A8FCF9052}"/>
            </a:ext>
          </a:extLst>
        </xdr:cNvPr>
        <xdr:cNvSpPr/>
      </xdr:nvSpPr>
      <xdr:spPr>
        <a:xfrm>
          <a:off x="2827020" y="899160"/>
          <a:ext cx="9585960" cy="4076700"/>
        </a:xfrm>
        <a:prstGeom prst="roundRect">
          <a:avLst>
            <a:gd name="adj" fmla="val 4246"/>
          </a:avLst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nl-NL" sz="1400" b="1"/>
        </a:p>
      </xdr:txBody>
    </xdr:sp>
    <xdr:clientData fPrintsWithSheet="0"/>
  </xdr:twoCellAnchor>
  <xdr:twoCellAnchor>
    <xdr:from>
      <xdr:col>1</xdr:col>
      <xdr:colOff>30480</xdr:colOff>
      <xdr:row>5</xdr:row>
      <xdr:rowOff>30480</xdr:rowOff>
    </xdr:from>
    <xdr:to>
      <xdr:col>4</xdr:col>
      <xdr:colOff>7620</xdr:colOff>
      <xdr:row>7</xdr:row>
      <xdr:rowOff>137160</xdr:rowOff>
    </xdr:to>
    <xdr:sp macro="" textlink="">
      <xdr:nvSpPr>
        <xdr:cNvPr id="3" name="Rechthoek: afgeronde hoek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CBAC3B-7BC0-426E-8D47-5B2C749010CB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bg1"/>
              </a:solidFill>
            </a:rPr>
            <a:t>HANDLEIDING</a:t>
          </a:r>
        </a:p>
      </xdr:txBody>
    </xdr:sp>
    <xdr:clientData fPrintsWithSheet="0"/>
  </xdr:twoCellAnchor>
  <xdr:twoCellAnchor>
    <xdr:from>
      <xdr:col>1</xdr:col>
      <xdr:colOff>30480</xdr:colOff>
      <xdr:row>9</xdr:row>
      <xdr:rowOff>30480</xdr:rowOff>
    </xdr:from>
    <xdr:to>
      <xdr:col>4</xdr:col>
      <xdr:colOff>7620</xdr:colOff>
      <xdr:row>11</xdr:row>
      <xdr:rowOff>137160</xdr:rowOff>
    </xdr:to>
    <xdr:sp macro="" textlink="">
      <xdr:nvSpPr>
        <xdr:cNvPr id="4" name="Rechthoek: afgeronde hoek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E086D-6FE6-4A0F-BD0F-493CC24A4D47}"/>
            </a:ext>
          </a:extLst>
        </xdr:cNvPr>
        <xdr:cNvSpPr/>
      </xdr:nvSpPr>
      <xdr:spPr>
        <a:xfrm>
          <a:off x="640080" y="1752600"/>
          <a:ext cx="1805940" cy="441960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/>
            <a:t>START</a:t>
          </a:r>
        </a:p>
      </xdr:txBody>
    </xdr:sp>
    <xdr:clientData fPrintsWithSheet="0"/>
  </xdr:twoCellAnchor>
  <xdr:twoCellAnchor>
    <xdr:from>
      <xdr:col>1</xdr:col>
      <xdr:colOff>30480</xdr:colOff>
      <xdr:row>13</xdr:row>
      <xdr:rowOff>30480</xdr:rowOff>
    </xdr:from>
    <xdr:to>
      <xdr:col>4</xdr:col>
      <xdr:colOff>7620</xdr:colOff>
      <xdr:row>15</xdr:row>
      <xdr:rowOff>137160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B9FBCC-FF6E-484E-8A88-A4BD0893BAF8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LEERRENDEMENT</a:t>
          </a:r>
        </a:p>
      </xdr:txBody>
    </xdr:sp>
    <xdr:clientData fPrintsWithSheet="0"/>
  </xdr:twoCellAnchor>
  <xdr:twoCellAnchor>
    <xdr:from>
      <xdr:col>1</xdr:col>
      <xdr:colOff>30480</xdr:colOff>
      <xdr:row>17</xdr:row>
      <xdr:rowOff>30480</xdr:rowOff>
    </xdr:from>
    <xdr:to>
      <xdr:col>4</xdr:col>
      <xdr:colOff>7620</xdr:colOff>
      <xdr:row>19</xdr:row>
      <xdr:rowOff>137160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34E4ED-EA8A-407F-9EC0-373C9106AB0A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SCHOOLWEGING</a:t>
          </a:r>
        </a:p>
      </xdr:txBody>
    </xdr:sp>
    <xdr:clientData fPrintsWithSheet="0"/>
  </xdr:twoCellAnchor>
  <xdr:twoCellAnchor>
    <xdr:from>
      <xdr:col>1</xdr:col>
      <xdr:colOff>30480</xdr:colOff>
      <xdr:row>21</xdr:row>
      <xdr:rowOff>30480</xdr:rowOff>
    </xdr:from>
    <xdr:to>
      <xdr:col>4</xdr:col>
      <xdr:colOff>7620</xdr:colOff>
      <xdr:row>23</xdr:row>
      <xdr:rowOff>137160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F7C296-28ED-4DCC-8398-B4654F992CC8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INDICATOREN</a:t>
          </a:r>
        </a:p>
      </xdr:txBody>
    </xdr:sp>
    <xdr:clientData fPrintsWithSheet="0"/>
  </xdr:twoCellAnchor>
  <xdr:twoCellAnchor>
    <xdr:from>
      <xdr:col>1</xdr:col>
      <xdr:colOff>30480</xdr:colOff>
      <xdr:row>25</xdr:row>
      <xdr:rowOff>30480</xdr:rowOff>
    </xdr:from>
    <xdr:to>
      <xdr:col>4</xdr:col>
      <xdr:colOff>7620</xdr:colOff>
      <xdr:row>27</xdr:row>
      <xdr:rowOff>137160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ADC681-EE37-42D5-95B0-DBF9B22506D5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TOTAAL</a:t>
          </a:r>
          <a:r>
            <a:rPr lang="nl-NL" sz="1400" b="1" baseline="0">
              <a:solidFill>
                <a:schemeClr val="tx1"/>
              </a:solidFill>
            </a:rPr>
            <a:t> M-TOETSEN</a:t>
          </a:r>
          <a:endParaRPr lang="nl-NL" sz="14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5</xdr:col>
      <xdr:colOff>30480</xdr:colOff>
      <xdr:row>5</xdr:row>
      <xdr:rowOff>30480</xdr:rowOff>
    </xdr:from>
    <xdr:to>
      <xdr:col>8</xdr:col>
      <xdr:colOff>7620</xdr:colOff>
      <xdr:row>7</xdr:row>
      <xdr:rowOff>137160</xdr:rowOff>
    </xdr:to>
    <xdr:sp macro="" textlink="">
      <xdr:nvSpPr>
        <xdr:cNvPr id="10" name="Rechthoek: afgeronde hoek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241CDA-3F7D-4871-A20C-43F2145AA428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M3</a:t>
          </a:r>
        </a:p>
      </xdr:txBody>
    </xdr:sp>
    <xdr:clientData fPrintsWithSheet="0"/>
  </xdr:twoCellAnchor>
  <xdr:twoCellAnchor>
    <xdr:from>
      <xdr:col>9</xdr:col>
      <xdr:colOff>30480</xdr:colOff>
      <xdr:row>5</xdr:row>
      <xdr:rowOff>30480</xdr:rowOff>
    </xdr:from>
    <xdr:to>
      <xdr:col>12</xdr:col>
      <xdr:colOff>7620</xdr:colOff>
      <xdr:row>7</xdr:row>
      <xdr:rowOff>137160</xdr:rowOff>
    </xdr:to>
    <xdr:sp macro="" textlink="">
      <xdr:nvSpPr>
        <xdr:cNvPr id="11" name="Rechthoek: afgeronde hoeken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B48B7D6-5DE4-4E75-8085-37A9FF6A6AB8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E3</a:t>
          </a:r>
        </a:p>
      </xdr:txBody>
    </xdr:sp>
    <xdr:clientData fPrintsWithSheet="0"/>
  </xdr:twoCellAnchor>
  <xdr:twoCellAnchor>
    <xdr:from>
      <xdr:col>13</xdr:col>
      <xdr:colOff>30480</xdr:colOff>
      <xdr:row>5</xdr:row>
      <xdr:rowOff>30480</xdr:rowOff>
    </xdr:from>
    <xdr:to>
      <xdr:col>16</xdr:col>
      <xdr:colOff>7620</xdr:colOff>
      <xdr:row>7</xdr:row>
      <xdr:rowOff>137160</xdr:rowOff>
    </xdr:to>
    <xdr:sp macro="" textlink="">
      <xdr:nvSpPr>
        <xdr:cNvPr id="12" name="Rechthoek: afgeronde hoeken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51EDE89-E827-420B-9051-2689F7E2AAB2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OP-3</a:t>
          </a:r>
        </a:p>
      </xdr:txBody>
    </xdr:sp>
    <xdr:clientData fPrintsWithSheet="0"/>
  </xdr:twoCellAnchor>
  <xdr:twoCellAnchor>
    <xdr:from>
      <xdr:col>17</xdr:col>
      <xdr:colOff>30480</xdr:colOff>
      <xdr:row>5</xdr:row>
      <xdr:rowOff>30480</xdr:rowOff>
    </xdr:from>
    <xdr:to>
      <xdr:col>20</xdr:col>
      <xdr:colOff>7620</xdr:colOff>
      <xdr:row>7</xdr:row>
      <xdr:rowOff>137160</xdr:rowOff>
    </xdr:to>
    <xdr:sp macro="" textlink="">
      <xdr:nvSpPr>
        <xdr:cNvPr id="14" name="Rechthoek: afgeronde hoeken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C1AB228-69BB-44F1-BD6C-97F835485AEB}"/>
            </a:ext>
          </a:extLst>
        </xdr:cNvPr>
        <xdr:cNvSpPr/>
      </xdr:nvSpPr>
      <xdr:spPr>
        <a:xfrm>
          <a:off x="640080" y="124968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KINDGESPREK-3</a:t>
          </a:r>
        </a:p>
      </xdr:txBody>
    </xdr:sp>
    <xdr:clientData fPrintsWithSheet="0"/>
  </xdr:twoCellAnchor>
  <xdr:twoCellAnchor>
    <xdr:from>
      <xdr:col>5</xdr:col>
      <xdr:colOff>30480</xdr:colOff>
      <xdr:row>9</xdr:row>
      <xdr:rowOff>30480</xdr:rowOff>
    </xdr:from>
    <xdr:to>
      <xdr:col>8</xdr:col>
      <xdr:colOff>7620</xdr:colOff>
      <xdr:row>11</xdr:row>
      <xdr:rowOff>137160</xdr:rowOff>
    </xdr:to>
    <xdr:sp macro="" textlink="">
      <xdr:nvSpPr>
        <xdr:cNvPr id="15" name="Rechthoek: afgeronde hoeken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A4D4BA0-91A8-4496-947B-68B6E249606F}"/>
            </a:ext>
          </a:extLst>
        </xdr:cNvPr>
        <xdr:cNvSpPr/>
      </xdr:nvSpPr>
      <xdr:spPr>
        <a:xfrm>
          <a:off x="30784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M4</a:t>
          </a:r>
        </a:p>
      </xdr:txBody>
    </xdr:sp>
    <xdr:clientData fPrintsWithSheet="0"/>
  </xdr:twoCellAnchor>
  <xdr:twoCellAnchor>
    <xdr:from>
      <xdr:col>9</xdr:col>
      <xdr:colOff>30480</xdr:colOff>
      <xdr:row>9</xdr:row>
      <xdr:rowOff>30480</xdr:rowOff>
    </xdr:from>
    <xdr:to>
      <xdr:col>12</xdr:col>
      <xdr:colOff>7620</xdr:colOff>
      <xdr:row>11</xdr:row>
      <xdr:rowOff>137160</xdr:rowOff>
    </xdr:to>
    <xdr:sp macro="" textlink="">
      <xdr:nvSpPr>
        <xdr:cNvPr id="16" name="Rechthoek: afgeronde hoeken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707D363-5BC3-415C-8B1B-F0FBA5FDBB20}"/>
            </a:ext>
          </a:extLst>
        </xdr:cNvPr>
        <xdr:cNvSpPr/>
      </xdr:nvSpPr>
      <xdr:spPr>
        <a:xfrm>
          <a:off x="55168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E4</a:t>
          </a:r>
        </a:p>
      </xdr:txBody>
    </xdr:sp>
    <xdr:clientData fPrintsWithSheet="0"/>
  </xdr:twoCellAnchor>
  <xdr:twoCellAnchor>
    <xdr:from>
      <xdr:col>13</xdr:col>
      <xdr:colOff>30480</xdr:colOff>
      <xdr:row>9</xdr:row>
      <xdr:rowOff>30480</xdr:rowOff>
    </xdr:from>
    <xdr:to>
      <xdr:col>16</xdr:col>
      <xdr:colOff>7620</xdr:colOff>
      <xdr:row>11</xdr:row>
      <xdr:rowOff>137160</xdr:rowOff>
    </xdr:to>
    <xdr:sp macro="" textlink="">
      <xdr:nvSpPr>
        <xdr:cNvPr id="17" name="Rechthoek: afgeronde hoeken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5A1AE5A-B86C-4F68-93CC-EB88764AE830}"/>
            </a:ext>
          </a:extLst>
        </xdr:cNvPr>
        <xdr:cNvSpPr/>
      </xdr:nvSpPr>
      <xdr:spPr>
        <a:xfrm>
          <a:off x="79552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OP-4</a:t>
          </a:r>
        </a:p>
      </xdr:txBody>
    </xdr:sp>
    <xdr:clientData fPrintsWithSheet="0"/>
  </xdr:twoCellAnchor>
  <xdr:twoCellAnchor>
    <xdr:from>
      <xdr:col>17</xdr:col>
      <xdr:colOff>30480</xdr:colOff>
      <xdr:row>9</xdr:row>
      <xdr:rowOff>30480</xdr:rowOff>
    </xdr:from>
    <xdr:to>
      <xdr:col>20</xdr:col>
      <xdr:colOff>7620</xdr:colOff>
      <xdr:row>11</xdr:row>
      <xdr:rowOff>137160</xdr:rowOff>
    </xdr:to>
    <xdr:sp macro="" textlink="">
      <xdr:nvSpPr>
        <xdr:cNvPr id="18" name="Rechthoek: afgeronde hoeken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28EA908-A2BE-4AC0-A933-C561E69A43C7}"/>
            </a:ext>
          </a:extLst>
        </xdr:cNvPr>
        <xdr:cNvSpPr/>
      </xdr:nvSpPr>
      <xdr:spPr>
        <a:xfrm>
          <a:off x="103936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KINDGESPREK-4</a:t>
          </a:r>
        </a:p>
      </xdr:txBody>
    </xdr:sp>
    <xdr:clientData fPrintsWithSheet="0"/>
  </xdr:twoCellAnchor>
  <xdr:twoCellAnchor>
    <xdr:from>
      <xdr:col>5</xdr:col>
      <xdr:colOff>30480</xdr:colOff>
      <xdr:row>13</xdr:row>
      <xdr:rowOff>30480</xdr:rowOff>
    </xdr:from>
    <xdr:to>
      <xdr:col>8</xdr:col>
      <xdr:colOff>7620</xdr:colOff>
      <xdr:row>15</xdr:row>
      <xdr:rowOff>137160</xdr:rowOff>
    </xdr:to>
    <xdr:sp macro="" textlink="">
      <xdr:nvSpPr>
        <xdr:cNvPr id="19" name="Rechthoek: afgeronde hoeken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A27B350-DE11-4B12-96C5-A0CB6722EF41}"/>
            </a:ext>
          </a:extLst>
        </xdr:cNvPr>
        <xdr:cNvSpPr/>
      </xdr:nvSpPr>
      <xdr:spPr>
        <a:xfrm>
          <a:off x="30784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M5</a:t>
          </a:r>
        </a:p>
      </xdr:txBody>
    </xdr:sp>
    <xdr:clientData fPrintsWithSheet="0"/>
  </xdr:twoCellAnchor>
  <xdr:twoCellAnchor>
    <xdr:from>
      <xdr:col>9</xdr:col>
      <xdr:colOff>30480</xdr:colOff>
      <xdr:row>13</xdr:row>
      <xdr:rowOff>30480</xdr:rowOff>
    </xdr:from>
    <xdr:to>
      <xdr:col>12</xdr:col>
      <xdr:colOff>7620</xdr:colOff>
      <xdr:row>15</xdr:row>
      <xdr:rowOff>137160</xdr:rowOff>
    </xdr:to>
    <xdr:sp macro="" textlink="">
      <xdr:nvSpPr>
        <xdr:cNvPr id="20" name="Rechthoek: afgeronde hoeken 1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84DDF1-B31A-41DB-ACF6-5EB3998F3F5D}"/>
            </a:ext>
          </a:extLst>
        </xdr:cNvPr>
        <xdr:cNvSpPr/>
      </xdr:nvSpPr>
      <xdr:spPr>
        <a:xfrm>
          <a:off x="55168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E5</a:t>
          </a:r>
        </a:p>
      </xdr:txBody>
    </xdr:sp>
    <xdr:clientData fPrintsWithSheet="0"/>
  </xdr:twoCellAnchor>
  <xdr:twoCellAnchor>
    <xdr:from>
      <xdr:col>13</xdr:col>
      <xdr:colOff>30480</xdr:colOff>
      <xdr:row>13</xdr:row>
      <xdr:rowOff>30480</xdr:rowOff>
    </xdr:from>
    <xdr:to>
      <xdr:col>16</xdr:col>
      <xdr:colOff>7620</xdr:colOff>
      <xdr:row>15</xdr:row>
      <xdr:rowOff>137160</xdr:rowOff>
    </xdr:to>
    <xdr:sp macro="" textlink="">
      <xdr:nvSpPr>
        <xdr:cNvPr id="21" name="Rechthoek: afgeronde hoeken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7288862-31BE-42E9-95A7-7B1F57E66055}"/>
            </a:ext>
          </a:extLst>
        </xdr:cNvPr>
        <xdr:cNvSpPr/>
      </xdr:nvSpPr>
      <xdr:spPr>
        <a:xfrm>
          <a:off x="79552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OP-5</a:t>
          </a:r>
        </a:p>
      </xdr:txBody>
    </xdr:sp>
    <xdr:clientData fPrintsWithSheet="0"/>
  </xdr:twoCellAnchor>
  <xdr:twoCellAnchor>
    <xdr:from>
      <xdr:col>17</xdr:col>
      <xdr:colOff>30480</xdr:colOff>
      <xdr:row>13</xdr:row>
      <xdr:rowOff>30480</xdr:rowOff>
    </xdr:from>
    <xdr:to>
      <xdr:col>20</xdr:col>
      <xdr:colOff>7620</xdr:colOff>
      <xdr:row>15</xdr:row>
      <xdr:rowOff>137160</xdr:rowOff>
    </xdr:to>
    <xdr:sp macro="" textlink="">
      <xdr:nvSpPr>
        <xdr:cNvPr id="22" name="Rechthoek: afgeronde hoeken 2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CD706E91-5D95-4318-B943-9594941F586D}"/>
            </a:ext>
          </a:extLst>
        </xdr:cNvPr>
        <xdr:cNvSpPr/>
      </xdr:nvSpPr>
      <xdr:spPr>
        <a:xfrm>
          <a:off x="103936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KINDGESPREK-5</a:t>
          </a:r>
        </a:p>
      </xdr:txBody>
    </xdr:sp>
    <xdr:clientData fPrintsWithSheet="0"/>
  </xdr:twoCellAnchor>
  <xdr:twoCellAnchor>
    <xdr:from>
      <xdr:col>5</xdr:col>
      <xdr:colOff>30480</xdr:colOff>
      <xdr:row>17</xdr:row>
      <xdr:rowOff>30480</xdr:rowOff>
    </xdr:from>
    <xdr:to>
      <xdr:col>8</xdr:col>
      <xdr:colOff>7620</xdr:colOff>
      <xdr:row>19</xdr:row>
      <xdr:rowOff>137160</xdr:rowOff>
    </xdr:to>
    <xdr:sp macro="" textlink="">
      <xdr:nvSpPr>
        <xdr:cNvPr id="23" name="Rechthoek: afgeronde hoeken 2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B1D4A931-8F9D-4996-BC9E-02F7EAF4C54C}"/>
            </a:ext>
          </a:extLst>
        </xdr:cNvPr>
        <xdr:cNvSpPr/>
      </xdr:nvSpPr>
      <xdr:spPr>
        <a:xfrm>
          <a:off x="30784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M6</a:t>
          </a:r>
        </a:p>
      </xdr:txBody>
    </xdr:sp>
    <xdr:clientData fPrintsWithSheet="0"/>
  </xdr:twoCellAnchor>
  <xdr:twoCellAnchor>
    <xdr:from>
      <xdr:col>9</xdr:col>
      <xdr:colOff>30480</xdr:colOff>
      <xdr:row>17</xdr:row>
      <xdr:rowOff>30480</xdr:rowOff>
    </xdr:from>
    <xdr:to>
      <xdr:col>12</xdr:col>
      <xdr:colOff>7620</xdr:colOff>
      <xdr:row>19</xdr:row>
      <xdr:rowOff>137160</xdr:rowOff>
    </xdr:to>
    <xdr:sp macro="" textlink="">
      <xdr:nvSpPr>
        <xdr:cNvPr id="24" name="Rechthoek: afgeronde hoeken 2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BD7AF21-45BD-4244-A88F-E7034AE956F5}"/>
            </a:ext>
          </a:extLst>
        </xdr:cNvPr>
        <xdr:cNvSpPr/>
      </xdr:nvSpPr>
      <xdr:spPr>
        <a:xfrm>
          <a:off x="55168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E6</a:t>
          </a:r>
        </a:p>
      </xdr:txBody>
    </xdr:sp>
    <xdr:clientData fPrintsWithSheet="0"/>
  </xdr:twoCellAnchor>
  <xdr:twoCellAnchor>
    <xdr:from>
      <xdr:col>13</xdr:col>
      <xdr:colOff>30480</xdr:colOff>
      <xdr:row>17</xdr:row>
      <xdr:rowOff>30480</xdr:rowOff>
    </xdr:from>
    <xdr:to>
      <xdr:col>16</xdr:col>
      <xdr:colOff>7620</xdr:colOff>
      <xdr:row>19</xdr:row>
      <xdr:rowOff>137160</xdr:rowOff>
    </xdr:to>
    <xdr:sp macro="" textlink="">
      <xdr:nvSpPr>
        <xdr:cNvPr id="25" name="Rechthoek: afgeronde hoeken 2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DC40E557-D37A-49B7-A780-99B82C1C7D96}"/>
            </a:ext>
          </a:extLst>
        </xdr:cNvPr>
        <xdr:cNvSpPr/>
      </xdr:nvSpPr>
      <xdr:spPr>
        <a:xfrm>
          <a:off x="79552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OP-6</a:t>
          </a:r>
        </a:p>
      </xdr:txBody>
    </xdr:sp>
    <xdr:clientData fPrintsWithSheet="0"/>
  </xdr:twoCellAnchor>
  <xdr:twoCellAnchor>
    <xdr:from>
      <xdr:col>17</xdr:col>
      <xdr:colOff>30480</xdr:colOff>
      <xdr:row>17</xdr:row>
      <xdr:rowOff>30480</xdr:rowOff>
    </xdr:from>
    <xdr:to>
      <xdr:col>20</xdr:col>
      <xdr:colOff>7620</xdr:colOff>
      <xdr:row>19</xdr:row>
      <xdr:rowOff>137160</xdr:rowOff>
    </xdr:to>
    <xdr:sp macro="" textlink="">
      <xdr:nvSpPr>
        <xdr:cNvPr id="26" name="Rechthoek: afgeronde hoeken 25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280865C8-486D-46E9-BCB5-5997E29E0779}"/>
            </a:ext>
          </a:extLst>
        </xdr:cNvPr>
        <xdr:cNvSpPr/>
      </xdr:nvSpPr>
      <xdr:spPr>
        <a:xfrm>
          <a:off x="103936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KINDGESPREK-6</a:t>
          </a:r>
        </a:p>
      </xdr:txBody>
    </xdr:sp>
    <xdr:clientData fPrintsWithSheet="0"/>
  </xdr:twoCellAnchor>
  <xdr:twoCellAnchor>
    <xdr:from>
      <xdr:col>5</xdr:col>
      <xdr:colOff>30480</xdr:colOff>
      <xdr:row>21</xdr:row>
      <xdr:rowOff>30480</xdr:rowOff>
    </xdr:from>
    <xdr:to>
      <xdr:col>8</xdr:col>
      <xdr:colOff>7620</xdr:colOff>
      <xdr:row>23</xdr:row>
      <xdr:rowOff>137160</xdr:rowOff>
    </xdr:to>
    <xdr:sp macro="" textlink="">
      <xdr:nvSpPr>
        <xdr:cNvPr id="27" name="Rechthoek: afgeronde hoeken 26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6815DA9B-D435-4EC3-8AD9-F859973936F9}"/>
            </a:ext>
          </a:extLst>
        </xdr:cNvPr>
        <xdr:cNvSpPr/>
      </xdr:nvSpPr>
      <xdr:spPr>
        <a:xfrm>
          <a:off x="30784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M7</a:t>
          </a:r>
        </a:p>
      </xdr:txBody>
    </xdr:sp>
    <xdr:clientData fPrintsWithSheet="0"/>
  </xdr:twoCellAnchor>
  <xdr:twoCellAnchor>
    <xdr:from>
      <xdr:col>9</xdr:col>
      <xdr:colOff>30480</xdr:colOff>
      <xdr:row>21</xdr:row>
      <xdr:rowOff>30480</xdr:rowOff>
    </xdr:from>
    <xdr:to>
      <xdr:col>12</xdr:col>
      <xdr:colOff>7620</xdr:colOff>
      <xdr:row>23</xdr:row>
      <xdr:rowOff>137160</xdr:rowOff>
    </xdr:to>
    <xdr:sp macro="" textlink="">
      <xdr:nvSpPr>
        <xdr:cNvPr id="28" name="Rechthoek: afgeronde hoeken 27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2989BC54-1919-4CA3-9859-69F056C68433}"/>
            </a:ext>
          </a:extLst>
        </xdr:cNvPr>
        <xdr:cNvSpPr/>
      </xdr:nvSpPr>
      <xdr:spPr>
        <a:xfrm>
          <a:off x="55168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E7</a:t>
          </a:r>
        </a:p>
      </xdr:txBody>
    </xdr:sp>
    <xdr:clientData fPrintsWithSheet="0"/>
  </xdr:twoCellAnchor>
  <xdr:twoCellAnchor>
    <xdr:from>
      <xdr:col>13</xdr:col>
      <xdr:colOff>30480</xdr:colOff>
      <xdr:row>21</xdr:row>
      <xdr:rowOff>30480</xdr:rowOff>
    </xdr:from>
    <xdr:to>
      <xdr:col>16</xdr:col>
      <xdr:colOff>7620</xdr:colOff>
      <xdr:row>23</xdr:row>
      <xdr:rowOff>137160</xdr:rowOff>
    </xdr:to>
    <xdr:sp macro="" textlink="">
      <xdr:nvSpPr>
        <xdr:cNvPr id="29" name="Rechthoek: afgeronde hoeken 28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4B2EA989-5BCC-4B1F-8682-4F502CA537C5}"/>
            </a:ext>
          </a:extLst>
        </xdr:cNvPr>
        <xdr:cNvSpPr/>
      </xdr:nvSpPr>
      <xdr:spPr>
        <a:xfrm>
          <a:off x="79552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OP-7</a:t>
          </a:r>
        </a:p>
      </xdr:txBody>
    </xdr:sp>
    <xdr:clientData fPrintsWithSheet="0"/>
  </xdr:twoCellAnchor>
  <xdr:twoCellAnchor>
    <xdr:from>
      <xdr:col>17</xdr:col>
      <xdr:colOff>30480</xdr:colOff>
      <xdr:row>21</xdr:row>
      <xdr:rowOff>30480</xdr:rowOff>
    </xdr:from>
    <xdr:to>
      <xdr:col>20</xdr:col>
      <xdr:colOff>7620</xdr:colOff>
      <xdr:row>23</xdr:row>
      <xdr:rowOff>137160</xdr:rowOff>
    </xdr:to>
    <xdr:sp macro="" textlink="">
      <xdr:nvSpPr>
        <xdr:cNvPr id="30" name="Rechthoek: afgeronde hoeken 29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9DD7E376-64C9-48E0-B763-611D61FB7F90}"/>
            </a:ext>
          </a:extLst>
        </xdr:cNvPr>
        <xdr:cNvSpPr/>
      </xdr:nvSpPr>
      <xdr:spPr>
        <a:xfrm>
          <a:off x="103936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KINDGESPREK-7</a:t>
          </a:r>
        </a:p>
      </xdr:txBody>
    </xdr:sp>
    <xdr:clientData fPrintsWithSheet="0"/>
  </xdr:twoCellAnchor>
  <xdr:twoCellAnchor>
    <xdr:from>
      <xdr:col>5</xdr:col>
      <xdr:colOff>30480</xdr:colOff>
      <xdr:row>25</xdr:row>
      <xdr:rowOff>30480</xdr:rowOff>
    </xdr:from>
    <xdr:to>
      <xdr:col>8</xdr:col>
      <xdr:colOff>7620</xdr:colOff>
      <xdr:row>27</xdr:row>
      <xdr:rowOff>137160</xdr:rowOff>
    </xdr:to>
    <xdr:sp macro="" textlink="">
      <xdr:nvSpPr>
        <xdr:cNvPr id="31" name="Rechthoek: afgeronde hoeken 30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EB9E7762-4501-40DA-91DD-57467FDB866B}"/>
            </a:ext>
          </a:extLst>
        </xdr:cNvPr>
        <xdr:cNvSpPr/>
      </xdr:nvSpPr>
      <xdr:spPr>
        <a:xfrm>
          <a:off x="30784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8E7</a:t>
          </a:r>
        </a:p>
      </xdr:txBody>
    </xdr:sp>
    <xdr:clientData fPrintsWithSheet="0"/>
  </xdr:twoCellAnchor>
  <xdr:twoCellAnchor>
    <xdr:from>
      <xdr:col>9</xdr:col>
      <xdr:colOff>30480</xdr:colOff>
      <xdr:row>25</xdr:row>
      <xdr:rowOff>30480</xdr:rowOff>
    </xdr:from>
    <xdr:to>
      <xdr:col>12</xdr:col>
      <xdr:colOff>7620</xdr:colOff>
      <xdr:row>27</xdr:row>
      <xdr:rowOff>137160</xdr:rowOff>
    </xdr:to>
    <xdr:sp macro="" textlink="">
      <xdr:nvSpPr>
        <xdr:cNvPr id="32" name="Rechthoek: afgeronde hoeken 31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D9515103-0FAD-4108-AC77-84D29D3868F4}"/>
            </a:ext>
          </a:extLst>
        </xdr:cNvPr>
        <xdr:cNvSpPr/>
      </xdr:nvSpPr>
      <xdr:spPr>
        <a:xfrm>
          <a:off x="55168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B8</a:t>
          </a:r>
        </a:p>
      </xdr:txBody>
    </xdr:sp>
    <xdr:clientData fPrintsWithSheet="0"/>
  </xdr:twoCellAnchor>
  <xdr:twoCellAnchor>
    <xdr:from>
      <xdr:col>13</xdr:col>
      <xdr:colOff>30480</xdr:colOff>
      <xdr:row>25</xdr:row>
      <xdr:rowOff>30480</xdr:rowOff>
    </xdr:from>
    <xdr:to>
      <xdr:col>16</xdr:col>
      <xdr:colOff>7620</xdr:colOff>
      <xdr:row>27</xdr:row>
      <xdr:rowOff>137160</xdr:rowOff>
    </xdr:to>
    <xdr:sp macro="" textlink="">
      <xdr:nvSpPr>
        <xdr:cNvPr id="33" name="Rechthoek: afgeronde hoeken 32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10DF26A2-6D57-41F6-BB56-83832E2F90BA}"/>
            </a:ext>
          </a:extLst>
        </xdr:cNvPr>
        <xdr:cNvSpPr/>
      </xdr:nvSpPr>
      <xdr:spPr>
        <a:xfrm>
          <a:off x="79552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OP-8</a:t>
          </a:r>
        </a:p>
      </xdr:txBody>
    </xdr:sp>
    <xdr:clientData fPrintsWithSheet="0"/>
  </xdr:twoCellAnchor>
  <xdr:twoCellAnchor>
    <xdr:from>
      <xdr:col>17</xdr:col>
      <xdr:colOff>30480</xdr:colOff>
      <xdr:row>25</xdr:row>
      <xdr:rowOff>30480</xdr:rowOff>
    </xdr:from>
    <xdr:to>
      <xdr:col>20</xdr:col>
      <xdr:colOff>7620</xdr:colOff>
      <xdr:row>27</xdr:row>
      <xdr:rowOff>137160</xdr:rowOff>
    </xdr:to>
    <xdr:sp macro="" textlink="">
      <xdr:nvSpPr>
        <xdr:cNvPr id="34" name="Rechthoek: afgeronde hoeken 33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D63AD8EE-EA79-49EC-B0B0-E520AD9ABBA5}"/>
            </a:ext>
          </a:extLst>
        </xdr:cNvPr>
        <xdr:cNvSpPr/>
      </xdr:nvSpPr>
      <xdr:spPr>
        <a:xfrm>
          <a:off x="10393680" y="1082040"/>
          <a:ext cx="1805940" cy="441960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KINDGESPREK-8</a:t>
          </a:r>
        </a:p>
      </xdr:txBody>
    </xdr:sp>
    <xdr:clientData fPrintsWithSheet="0"/>
  </xdr:twoCellAnchor>
  <xdr:twoCellAnchor>
    <xdr:from>
      <xdr:col>1</xdr:col>
      <xdr:colOff>30480</xdr:colOff>
      <xdr:row>29</xdr:row>
      <xdr:rowOff>30480</xdr:rowOff>
    </xdr:from>
    <xdr:to>
      <xdr:col>4</xdr:col>
      <xdr:colOff>7620</xdr:colOff>
      <xdr:row>31</xdr:row>
      <xdr:rowOff>137160</xdr:rowOff>
    </xdr:to>
    <xdr:sp macro="" textlink="">
      <xdr:nvSpPr>
        <xdr:cNvPr id="37" name="Rechthoek: afgeronde hoeken 36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D7796824-7B25-48DC-8175-39C9CD6D2AE4}"/>
            </a:ext>
          </a:extLst>
        </xdr:cNvPr>
        <xdr:cNvSpPr/>
      </xdr:nvSpPr>
      <xdr:spPr>
        <a:xfrm>
          <a:off x="640080" y="443484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TOTAAL</a:t>
          </a:r>
          <a:r>
            <a:rPr lang="nl-NL" sz="1400" b="1" baseline="0">
              <a:solidFill>
                <a:schemeClr val="tx1"/>
              </a:solidFill>
            </a:rPr>
            <a:t> E-TOETSEN</a:t>
          </a:r>
          <a:endParaRPr lang="nl-NL" sz="14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5</xdr:col>
      <xdr:colOff>30480</xdr:colOff>
      <xdr:row>29</xdr:row>
      <xdr:rowOff>30480</xdr:rowOff>
    </xdr:from>
    <xdr:to>
      <xdr:col>8</xdr:col>
      <xdr:colOff>7620</xdr:colOff>
      <xdr:row>31</xdr:row>
      <xdr:rowOff>137160</xdr:rowOff>
    </xdr:to>
    <xdr:sp macro="" textlink="">
      <xdr:nvSpPr>
        <xdr:cNvPr id="38" name="Rechthoek: afgeronde hoeken 37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A7C78D50-C950-4C8B-90BF-57611F947CB2}"/>
            </a:ext>
          </a:extLst>
        </xdr:cNvPr>
        <xdr:cNvSpPr/>
      </xdr:nvSpPr>
      <xdr:spPr>
        <a:xfrm>
          <a:off x="3078480" y="443484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DOORGAANDE</a:t>
          </a:r>
          <a:r>
            <a:rPr lang="nl-NL" sz="1400" b="1" baseline="0">
              <a:solidFill>
                <a:schemeClr val="tx1"/>
              </a:solidFill>
            </a:rPr>
            <a:t> LIJN</a:t>
          </a:r>
          <a:endParaRPr lang="nl-NL" sz="14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9</xdr:col>
      <xdr:colOff>30480</xdr:colOff>
      <xdr:row>29</xdr:row>
      <xdr:rowOff>30480</xdr:rowOff>
    </xdr:from>
    <xdr:to>
      <xdr:col>12</xdr:col>
      <xdr:colOff>7620</xdr:colOff>
      <xdr:row>31</xdr:row>
      <xdr:rowOff>137160</xdr:rowOff>
    </xdr:to>
    <xdr:sp macro="" textlink="">
      <xdr:nvSpPr>
        <xdr:cNvPr id="39" name="Rechthoek: afgeronde hoeken 38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5FB3D7A2-9F9A-42B2-A2AE-DC43A7310210}"/>
            </a:ext>
          </a:extLst>
        </xdr:cNvPr>
        <xdr:cNvSpPr/>
      </xdr:nvSpPr>
      <xdr:spPr>
        <a:xfrm>
          <a:off x="5516880" y="443484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BASIS-AANPAK</a:t>
          </a:r>
        </a:p>
      </xdr:txBody>
    </xdr:sp>
    <xdr:clientData fPrintsWithSheet="0"/>
  </xdr:twoCellAnchor>
  <xdr:twoCellAnchor>
    <xdr:from>
      <xdr:col>13</xdr:col>
      <xdr:colOff>30480</xdr:colOff>
      <xdr:row>29</xdr:row>
      <xdr:rowOff>30480</xdr:rowOff>
    </xdr:from>
    <xdr:to>
      <xdr:col>16</xdr:col>
      <xdr:colOff>7620</xdr:colOff>
      <xdr:row>31</xdr:row>
      <xdr:rowOff>137160</xdr:rowOff>
    </xdr:to>
    <xdr:sp macro="" textlink="">
      <xdr:nvSpPr>
        <xdr:cNvPr id="40" name="Rechthoek: afgeronde hoeken 39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2F1FA2A1-355C-4C25-8E43-61FC109B9428}"/>
            </a:ext>
          </a:extLst>
        </xdr:cNvPr>
        <xdr:cNvSpPr/>
      </xdr:nvSpPr>
      <xdr:spPr>
        <a:xfrm>
          <a:off x="7955280" y="443484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INTENSIEVE</a:t>
          </a:r>
          <a:r>
            <a:rPr lang="nl-NL" sz="1400" b="1" baseline="0">
              <a:solidFill>
                <a:schemeClr val="tx1"/>
              </a:solidFill>
            </a:rPr>
            <a:t> AANPAK</a:t>
          </a:r>
          <a:endParaRPr lang="nl-NL" sz="14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17</xdr:col>
      <xdr:colOff>30480</xdr:colOff>
      <xdr:row>29</xdr:row>
      <xdr:rowOff>30480</xdr:rowOff>
    </xdr:from>
    <xdr:to>
      <xdr:col>20</xdr:col>
      <xdr:colOff>7620</xdr:colOff>
      <xdr:row>31</xdr:row>
      <xdr:rowOff>137160</xdr:rowOff>
    </xdr:to>
    <xdr:sp macro="" textlink="">
      <xdr:nvSpPr>
        <xdr:cNvPr id="41" name="Rechthoek: afgeronde hoeken 40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2DD4B40E-9C52-4895-80C3-92BDCDEDB721}"/>
            </a:ext>
          </a:extLst>
        </xdr:cNvPr>
        <xdr:cNvSpPr/>
      </xdr:nvSpPr>
      <xdr:spPr>
        <a:xfrm>
          <a:off x="10393680" y="4434840"/>
          <a:ext cx="1805940" cy="44196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VERRIJKTE</a:t>
          </a:r>
          <a:r>
            <a:rPr lang="nl-NL" sz="1400" b="1" baseline="0">
              <a:solidFill>
                <a:schemeClr val="tx1"/>
              </a:solidFill>
            </a:rPr>
            <a:t> AANPAK</a:t>
          </a:r>
          <a:endParaRPr lang="nl-NL" sz="14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</xdr:col>
      <xdr:colOff>26504</xdr:colOff>
      <xdr:row>1</xdr:row>
      <xdr:rowOff>322029</xdr:rowOff>
    </xdr:from>
    <xdr:to>
      <xdr:col>20</xdr:col>
      <xdr:colOff>238538</xdr:colOff>
      <xdr:row>2</xdr:row>
      <xdr:rowOff>159026</xdr:rowOff>
    </xdr:to>
    <xdr:sp macro="" textlink="">
      <xdr:nvSpPr>
        <xdr:cNvPr id="2" name="Rechthoek: afgeronde hoeken 1">
          <a:extLst>
            <a:ext uri="{FF2B5EF4-FFF2-40B4-BE49-F238E27FC236}">
              <a16:creationId xmlns:a16="http://schemas.microsoft.com/office/drawing/2014/main" id="{5CD31165-896D-4F71-AEA9-59CAF49F945B}"/>
            </a:ext>
          </a:extLst>
        </xdr:cNvPr>
        <xdr:cNvSpPr/>
      </xdr:nvSpPr>
      <xdr:spPr>
        <a:xfrm>
          <a:off x="636104" y="322029"/>
          <a:ext cx="10933043" cy="49298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RIO</a:t>
          </a:r>
          <a:r>
            <a:rPr lang="nl-NL" sz="1400" b="1" baseline="0">
              <a:solidFill>
                <a:schemeClr val="tx1"/>
              </a:solidFill>
            </a:rPr>
            <a:t> = Rapportage Indicatoren Opbrengsten </a:t>
          </a:r>
          <a:r>
            <a:rPr lang="nl-NL" sz="1400" b="0" baseline="0">
              <a:solidFill>
                <a:schemeClr val="tx1"/>
              </a:solidFill>
            </a:rPr>
            <a:t>- voor scholen die eruit willen halen wat erin zit</a:t>
          </a:r>
          <a:endParaRPr lang="nl-NL" sz="1400" b="0">
            <a:solidFill>
              <a:schemeClr val="tx1"/>
            </a:solidFill>
          </a:endParaRP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1127CAC-168D-427C-A042-288555A8EBB5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CA7B8BF-D9A6-4098-8B70-E922662CE9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C0EDE20C-E4C5-49FC-8BAF-6B009075D4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4F21B4-1332-C93D-BA34-CB913E5FC7CD}"/>
            </a:ext>
          </a:extLst>
        </xdr:cNvPr>
        <xdr:cNvSpPr/>
      </xdr:nvSpPr>
      <xdr:spPr>
        <a:xfrm>
          <a:off x="3935506" y="1353671"/>
          <a:ext cx="2133600" cy="376517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5E7A44-F2ED-41EE-8D99-580232807C67}"/>
            </a:ext>
          </a:extLst>
        </xdr:cNvPr>
        <xdr:cNvSpPr/>
      </xdr:nvSpPr>
      <xdr:spPr>
        <a:xfrm>
          <a:off x="6831106" y="1371600"/>
          <a:ext cx="2133600" cy="376517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gr.3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87202F0-403D-413C-A793-E568D10D474E}"/>
            </a:ext>
          </a:extLst>
        </xdr:cNvPr>
        <xdr:cNvSpPr/>
      </xdr:nvSpPr>
      <xdr:spPr>
        <a:xfrm>
          <a:off x="9771529" y="1371600"/>
          <a:ext cx="2133600" cy="376517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9BDD1F-7EFC-4C99-BBED-7676CF6CF0B1}"/>
            </a:ext>
          </a:extLst>
        </xdr:cNvPr>
        <xdr:cNvSpPr/>
      </xdr:nvSpPr>
      <xdr:spPr>
        <a:xfrm>
          <a:off x="12711953" y="1371600"/>
          <a:ext cx="2133600" cy="376517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4CB10494-819E-4555-8CF2-97A69B6B9F0D}"/>
            </a:ext>
          </a:extLst>
        </xdr:cNvPr>
        <xdr:cNvSpPr/>
      </xdr:nvSpPr>
      <xdr:spPr>
        <a:xfrm>
          <a:off x="3881716" y="197223"/>
          <a:ext cx="12174071" cy="510988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M3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E66F7AE-28A9-45C6-A24D-CB0CF1D5E85B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B2B972A4-9302-4057-9B48-EBE8F11EA4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6F2B2FBD-51D1-457D-B0C2-6D5C68D00F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242048</xdr:colOff>
      <xdr:row>17</xdr:row>
      <xdr:rowOff>8966</xdr:rowOff>
    </xdr:from>
    <xdr:to>
      <xdr:col>3</xdr:col>
      <xdr:colOff>726141</xdr:colOff>
      <xdr:row>53</xdr:row>
      <xdr:rowOff>8965</xdr:rowOff>
    </xdr:to>
    <xdr:sp macro="" textlink="">
      <xdr:nvSpPr>
        <xdr:cNvPr id="6" name="Rechthoe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59BF19-807E-7BE6-5188-3EEB6EA1DB2C}"/>
            </a:ext>
          </a:extLst>
        </xdr:cNvPr>
        <xdr:cNvSpPr/>
      </xdr:nvSpPr>
      <xdr:spPr>
        <a:xfrm>
          <a:off x="242048" y="2653554"/>
          <a:ext cx="2904564" cy="6777317"/>
        </a:xfrm>
        <a:prstGeom prst="rect">
          <a:avLst/>
        </a:prstGeom>
        <a:solidFill>
          <a:schemeClr val="accent1">
            <a:alpha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7" name="Rechthoek: afgeronde hoek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E71C07-4C1D-480A-921B-F4F52006951D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CA339A-653F-452A-90A4-74CDD69EF8FF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  <a:r>
            <a:rPr lang="nl-NL" sz="1800" baseline="0">
              <a:solidFill>
                <a:schemeClr val="tx1"/>
              </a:solidFill>
            </a:rPr>
            <a:t> gr.3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EC3D804-6A78-4259-9B54-595469A7CF4B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230B75-B219-4C31-8234-E6C926D3503E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1" name="Rechthoek: afgeronde hoeken 10">
          <a:extLst>
            <a:ext uri="{FF2B5EF4-FFF2-40B4-BE49-F238E27FC236}">
              <a16:creationId xmlns:a16="http://schemas.microsoft.com/office/drawing/2014/main" id="{BB1D2779-225A-47A1-9F2F-90C5C1A17306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E3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CA4B1FAA-DCAB-4313-897F-A1C7596D6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F7D6714C-9489-49A2-AA00-A5B3E5C6CD04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C1F0C27-FB73-4CED-80F3-2521AFFD07A7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FB24F275-5DB8-4AB3-BF6F-1FF4F3EA3743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9743AFB-D8A5-4A33-AE89-08676D8B9AC9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846C6D2-66A9-4672-954C-D8FFCF5D6471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873D7034-EDE8-43A5-B419-3CCA1F725DF2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6E177B24-3452-4210-8637-A62835857B09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45F28F3C-A5C7-4860-8983-60AE75ED12AC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10338A2-6994-402E-A35B-A55820DA7116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14D8B5B3-53E5-413A-BA5C-8C6D99CFE6E7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68AD5F53-F298-47EB-9230-E5E3C0EC7C8E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69C109D2-437F-47C0-8707-0C0E52B88EC3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9FC68E11-A92E-4069-BD13-85909F789079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32E5E644-E2DC-400B-86F1-5C01947B574F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82D17E30-40A3-415D-926B-5D5A1987E9DD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13239</xdr:colOff>
      <xdr:row>5</xdr:row>
      <xdr:rowOff>10309</xdr:rowOff>
    </xdr:from>
    <xdr:to>
      <xdr:col>34</xdr:col>
      <xdr:colOff>262322</xdr:colOff>
      <xdr:row>41</xdr:row>
      <xdr:rowOff>227449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BC2D4E4B-6FF6-4C61-835F-F512A5FDEE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6D5BFF-46D9-4B80-8E80-AD2A7BD8EDCD}"/>
            </a:ext>
          </a:extLst>
        </xdr:cNvPr>
        <xdr:cNvSpPr/>
      </xdr:nvSpPr>
      <xdr:spPr>
        <a:xfrm>
          <a:off x="441960" y="1298816"/>
          <a:ext cx="8791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A7698D-C8FB-417E-910A-78514E70F671}"/>
            </a:ext>
          </a:extLst>
        </xdr:cNvPr>
        <xdr:cNvSpPr/>
      </xdr:nvSpPr>
      <xdr:spPr>
        <a:xfrm>
          <a:off x="1424929" y="1294048"/>
          <a:ext cx="88100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M3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73690A2-8981-4089-99A4-D635813CE8F6}"/>
            </a:ext>
          </a:extLst>
        </xdr:cNvPr>
        <xdr:cNvSpPr/>
      </xdr:nvSpPr>
      <xdr:spPr>
        <a:xfrm>
          <a:off x="2421677" y="1294048"/>
          <a:ext cx="89107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E3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3D69B22-27EE-4DD5-9598-B366F5274237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87F41C7D-ADC6-46F0-8A4E-AC38FD0A5A64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32EA9ECD-EB7F-40A6-AB04-CD73DF78F649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E7F42E12-AAD1-45B1-A411-5B7D970039AA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0941378E-F08B-409C-A61A-35EA4E218805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F4776F32-D815-41DA-83C5-E9BB3F8A0832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0F0ED051-2D03-4B90-B780-7621EB3C4768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BAB90E92-034C-4BED-9704-6058AF9F2451}"/>
            </a:ext>
          </a:extLst>
        </xdr:cNvPr>
        <xdr:cNvSpPr/>
      </xdr:nvSpPr>
      <xdr:spPr>
        <a:xfrm>
          <a:off x="5702300" y="8496300"/>
          <a:ext cx="21399500" cy="2581910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4" name="Rechthoek 3">
          <a:extLst>
            <a:ext uri="{FF2B5EF4-FFF2-40B4-BE49-F238E27FC236}">
              <a16:creationId xmlns:a16="http://schemas.microsoft.com/office/drawing/2014/main" id="{3DF33686-C3E4-4664-893F-C6F6BE1091FF}"/>
            </a:ext>
          </a:extLst>
        </xdr:cNvPr>
        <xdr:cNvSpPr/>
      </xdr:nvSpPr>
      <xdr:spPr>
        <a:xfrm rot="21418421">
          <a:off x="6148096" y="29755296"/>
          <a:ext cx="9618540" cy="344963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5" name="Rechthoek: afgeronde hoeken 4">
          <a:extLst>
            <a:ext uri="{FF2B5EF4-FFF2-40B4-BE49-F238E27FC236}">
              <a16:creationId xmlns:a16="http://schemas.microsoft.com/office/drawing/2014/main" id="{C2ACC273-F097-4FC3-95AA-8827887471D9}"/>
            </a:ext>
          </a:extLst>
        </xdr:cNvPr>
        <xdr:cNvSpPr/>
      </xdr:nvSpPr>
      <xdr:spPr>
        <a:xfrm>
          <a:off x="15849600" y="2208276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6" name="Rechthoek: afgeronde hoeken 5">
          <a:extLst>
            <a:ext uri="{FF2B5EF4-FFF2-40B4-BE49-F238E27FC236}">
              <a16:creationId xmlns:a16="http://schemas.microsoft.com/office/drawing/2014/main" id="{97551090-973E-49D3-9AC9-E6957C9CCF2D}"/>
            </a:ext>
          </a:extLst>
        </xdr:cNvPr>
        <xdr:cNvSpPr/>
      </xdr:nvSpPr>
      <xdr:spPr>
        <a:xfrm>
          <a:off x="16220440" y="2927604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7" name="Rechthoek: afgeronde hoeken 6">
          <a:extLst>
            <a:ext uri="{FF2B5EF4-FFF2-40B4-BE49-F238E27FC236}">
              <a16:creationId xmlns:a16="http://schemas.microsoft.com/office/drawing/2014/main" id="{394F17CC-3758-458C-AE74-D18C0484D178}"/>
            </a:ext>
          </a:extLst>
        </xdr:cNvPr>
        <xdr:cNvSpPr/>
      </xdr:nvSpPr>
      <xdr:spPr>
        <a:xfrm>
          <a:off x="15308580" y="107772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8" name="Rechthoek 7">
          <a:extLst>
            <a:ext uri="{FF2B5EF4-FFF2-40B4-BE49-F238E27FC236}">
              <a16:creationId xmlns:a16="http://schemas.microsoft.com/office/drawing/2014/main" id="{2910F8D3-987F-4F4B-9F39-7312883505BB}"/>
            </a:ext>
          </a:extLst>
        </xdr:cNvPr>
        <xdr:cNvSpPr/>
      </xdr:nvSpPr>
      <xdr:spPr>
        <a:xfrm rot="243365">
          <a:off x="16025485" y="16716689"/>
          <a:ext cx="9544961" cy="410300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1EF108A9-ABDA-45AB-85E0-D83AFA5D1828}"/>
            </a:ext>
          </a:extLst>
        </xdr:cNvPr>
        <xdr:cNvSpPr txBox="1"/>
      </xdr:nvSpPr>
      <xdr:spPr>
        <a:xfrm>
          <a:off x="15605760" y="109601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08870997-AB75-4246-BF2B-22C247DC6FAA}"/>
            </a:ext>
          </a:extLst>
        </xdr:cNvPr>
        <xdr:cNvSpPr txBox="1"/>
      </xdr:nvSpPr>
      <xdr:spPr>
        <a:xfrm rot="200800">
          <a:off x="16531220" y="1651378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E1CC82AD-67C8-4E6B-8D84-9AC4DF382956}"/>
            </a:ext>
          </a:extLst>
        </xdr:cNvPr>
        <xdr:cNvSpPr txBox="1"/>
      </xdr:nvSpPr>
      <xdr:spPr>
        <a:xfrm rot="292280">
          <a:off x="6781799" y="2568702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39361492-A81E-498A-AAD8-B94A8797E60A}"/>
            </a:ext>
          </a:extLst>
        </xdr:cNvPr>
        <xdr:cNvSpPr txBox="1"/>
      </xdr:nvSpPr>
      <xdr:spPr>
        <a:xfrm rot="21378443">
          <a:off x="6169661" y="3006598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C9E4C9F8-C0EC-418D-B7FF-C9C546717AC8}"/>
            </a:ext>
          </a:extLst>
        </xdr:cNvPr>
        <xdr:cNvSpPr txBox="1"/>
      </xdr:nvSpPr>
      <xdr:spPr>
        <a:xfrm rot="21279912">
          <a:off x="16890845" y="2645012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FDD55E87-A273-42CF-999A-4B72B7E82740}"/>
            </a:ext>
          </a:extLst>
        </xdr:cNvPr>
        <xdr:cNvSpPr txBox="1"/>
      </xdr:nvSpPr>
      <xdr:spPr>
        <a:xfrm>
          <a:off x="16471900" y="2947416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16" name="Rechthoek 15">
          <a:extLst>
            <a:ext uri="{FF2B5EF4-FFF2-40B4-BE49-F238E27FC236}">
              <a16:creationId xmlns:a16="http://schemas.microsoft.com/office/drawing/2014/main" id="{5A53F5DF-287B-4772-B4C4-F1DD77B49C09}"/>
            </a:ext>
          </a:extLst>
        </xdr:cNvPr>
        <xdr:cNvSpPr/>
      </xdr:nvSpPr>
      <xdr:spPr>
        <a:xfrm rot="21299729">
          <a:off x="16829228" y="2581316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51842203-3448-4BCB-884C-00BF63389DB4}"/>
            </a:ext>
          </a:extLst>
        </xdr:cNvPr>
        <xdr:cNvSpPr txBox="1"/>
      </xdr:nvSpPr>
      <xdr:spPr>
        <a:xfrm>
          <a:off x="16324580" y="2131568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5</xdr:col>
      <xdr:colOff>45720</xdr:colOff>
      <xdr:row>3</xdr:row>
      <xdr:rowOff>299720</xdr:rowOff>
    </xdr:from>
    <xdr:to>
      <xdr:col>40</xdr:col>
      <xdr:colOff>594360</xdr:colOff>
      <xdr:row>28</xdr:row>
      <xdr:rowOff>210820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5B65AB4-9401-4D54-86CB-BC8BE891D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3B3BDE-7C35-45ED-9765-CA04C96945B8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930B49-DE4D-4F7B-AE56-08674598D192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M3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887224-C01B-4FB2-89C9-41FDB61FA619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E3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12BBAF-E053-4FD0-9D4F-4C34DB0CEDAC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23" name="Rechthoek 22">
          <a:extLst>
            <a:ext uri="{FF2B5EF4-FFF2-40B4-BE49-F238E27FC236}">
              <a16:creationId xmlns:a16="http://schemas.microsoft.com/office/drawing/2014/main" id="{F423B74B-8FCF-4E26-9CF0-ED4B09BCD92F}"/>
            </a:ext>
          </a:extLst>
        </xdr:cNvPr>
        <xdr:cNvSpPr/>
      </xdr:nvSpPr>
      <xdr:spPr>
        <a:xfrm>
          <a:off x="15473680" y="8877300"/>
          <a:ext cx="11059160" cy="152146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AD8A12E8-5AC5-4C09-B84C-3F71DA2136BC}"/>
            </a:ext>
          </a:extLst>
        </xdr:cNvPr>
        <xdr:cNvSpPr txBox="1"/>
      </xdr:nvSpPr>
      <xdr:spPr>
        <a:xfrm>
          <a:off x="15730220" y="890778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FDEDD7ED-184B-4E6C-9755-C079EE30752F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34" name="Rechthoek: afgeronde hoeken 33">
          <a:extLst>
            <a:ext uri="{FF2B5EF4-FFF2-40B4-BE49-F238E27FC236}">
              <a16:creationId xmlns:a16="http://schemas.microsoft.com/office/drawing/2014/main" id="{68D7BD2F-722F-4C60-941C-50EC60F87623}"/>
            </a:ext>
          </a:extLst>
        </xdr:cNvPr>
        <xdr:cNvSpPr/>
      </xdr:nvSpPr>
      <xdr:spPr>
        <a:xfrm rot="226963">
          <a:off x="6359676" y="25663614"/>
          <a:ext cx="9580880" cy="347268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AFB573F0-AFF9-43FF-92F1-773A71E2D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2860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51" name="Rechthoek: afgeronde hoeken 50">
          <a:extLst>
            <a:ext uri="{FF2B5EF4-FFF2-40B4-BE49-F238E27FC236}">
              <a16:creationId xmlns:a16="http://schemas.microsoft.com/office/drawing/2014/main" id="{72768D41-434D-43DB-B481-78FE7AA7CC8A}"/>
            </a:ext>
          </a:extLst>
        </xdr:cNvPr>
        <xdr:cNvSpPr/>
      </xdr:nvSpPr>
      <xdr:spPr>
        <a:xfrm>
          <a:off x="6343719" y="22212300"/>
          <a:ext cx="9639300" cy="308610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71A77A32-9F20-4068-AAA9-708B85F7D64F}"/>
            </a:ext>
          </a:extLst>
        </xdr:cNvPr>
        <xdr:cNvSpPr txBox="1"/>
      </xdr:nvSpPr>
      <xdr:spPr>
        <a:xfrm>
          <a:off x="6630738" y="222326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2B9BA145-88AE-476C-B89E-0E22F82CF9CE}"/>
            </a:ext>
          </a:extLst>
        </xdr:cNvPr>
        <xdr:cNvSpPr txBox="1"/>
      </xdr:nvSpPr>
      <xdr:spPr>
        <a:xfrm>
          <a:off x="9196138" y="911606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55" name="Rechthoek 54">
          <a:extLst>
            <a:ext uri="{FF2B5EF4-FFF2-40B4-BE49-F238E27FC236}">
              <a16:creationId xmlns:a16="http://schemas.microsoft.com/office/drawing/2014/main" id="{F6F3A851-8814-433C-9E43-D131432DA417}"/>
            </a:ext>
          </a:extLst>
        </xdr:cNvPr>
        <xdr:cNvSpPr/>
      </xdr:nvSpPr>
      <xdr:spPr>
        <a:xfrm>
          <a:off x="6508318" y="15532100"/>
          <a:ext cx="8239186" cy="631190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033776A1-96A4-494C-93CF-245CDF9FD7E3}"/>
            </a:ext>
          </a:extLst>
        </xdr:cNvPr>
        <xdr:cNvSpPr txBox="1"/>
      </xdr:nvSpPr>
      <xdr:spPr>
        <a:xfrm>
          <a:off x="9000559" y="1571244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4F1E0464-D9A6-4B77-8F69-E38DA2A5CAFD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1439" y="16431260"/>
          <a:ext cx="6650973" cy="1666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58" name="Afbeelding 57">
          <a:extLst>
            <a:ext uri="{FF2B5EF4-FFF2-40B4-BE49-F238E27FC236}">
              <a16:creationId xmlns:a16="http://schemas.microsoft.com/office/drawing/2014/main" id="{E68151D2-2479-4F22-87B1-BCB19818FEE7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0914" y="18344904"/>
          <a:ext cx="6457217" cy="14455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59" name="Afbeelding 58">
          <a:extLst>
            <a:ext uri="{FF2B5EF4-FFF2-40B4-BE49-F238E27FC236}">
              <a16:creationId xmlns:a16="http://schemas.microsoft.com/office/drawing/2014/main" id="{C079D9EE-EC1D-46BA-BBC8-F58B34750CFE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8629" y="19930899"/>
          <a:ext cx="6471731" cy="15219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C7E7D037-32AC-438E-B464-8E9684E93108}"/>
            </a:ext>
          </a:extLst>
        </xdr:cNvPr>
        <xdr:cNvSpPr txBox="1"/>
      </xdr:nvSpPr>
      <xdr:spPr>
        <a:xfrm rot="5400000">
          <a:off x="11278580" y="117185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1117E823-EED2-4A20-80C9-B91287F6DDFB}"/>
            </a:ext>
          </a:extLst>
        </xdr:cNvPr>
        <xdr:cNvSpPr txBox="1"/>
      </xdr:nvSpPr>
      <xdr:spPr>
        <a:xfrm rot="5400000">
          <a:off x="11281120" y="1822606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2D13F28F-A545-44F1-80CF-944BF3D20C5F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7471" y="130220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31" name="Rechthoek 30">
          <a:extLst>
            <a:ext uri="{FF2B5EF4-FFF2-40B4-BE49-F238E27FC236}">
              <a16:creationId xmlns:a16="http://schemas.microsoft.com/office/drawing/2014/main" id="{60F3031D-DB98-4EEE-8B3A-99F93AEBAB3C}"/>
            </a:ext>
          </a:extLst>
        </xdr:cNvPr>
        <xdr:cNvSpPr/>
      </xdr:nvSpPr>
      <xdr:spPr>
        <a:xfrm>
          <a:off x="6507480" y="9022080"/>
          <a:ext cx="8203626" cy="600455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ACAFE592-9B45-4ABD-900D-1438DBEC2712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8061" y="96621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E8D19D19-D7B0-404F-805C-9D55032FFED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996" y="114665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39" name="Rechthoek: afgeronde hoeken 38">
          <a:extLst>
            <a:ext uri="{FF2B5EF4-FFF2-40B4-BE49-F238E27FC236}">
              <a16:creationId xmlns:a16="http://schemas.microsoft.com/office/drawing/2014/main" id="{FA59B5CE-6368-47AE-8797-0C4A13864634}"/>
            </a:ext>
          </a:extLst>
        </xdr:cNvPr>
        <xdr:cNvSpPr/>
      </xdr:nvSpPr>
      <xdr:spPr>
        <a:xfrm>
          <a:off x="24178260" y="10165080"/>
          <a:ext cx="1798320" cy="86106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40" name="Tekstvak 39">
          <a:extLst>
            <a:ext uri="{FF2B5EF4-FFF2-40B4-BE49-F238E27FC236}">
              <a16:creationId xmlns:a16="http://schemas.microsoft.com/office/drawing/2014/main" id="{1DAE3008-970B-4669-9455-1BCAC1DBA764}"/>
            </a:ext>
          </a:extLst>
        </xdr:cNvPr>
        <xdr:cNvSpPr txBox="1"/>
      </xdr:nvSpPr>
      <xdr:spPr>
        <a:xfrm>
          <a:off x="15636240" y="119024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41" name="Tekstvak 40">
          <a:extLst>
            <a:ext uri="{FF2B5EF4-FFF2-40B4-BE49-F238E27FC236}">
              <a16:creationId xmlns:a16="http://schemas.microsoft.com/office/drawing/2014/main" id="{44DCF9B0-231D-41D5-9AEE-B3969A94BC8A}"/>
            </a:ext>
          </a:extLst>
        </xdr:cNvPr>
        <xdr:cNvSpPr txBox="1"/>
      </xdr:nvSpPr>
      <xdr:spPr>
        <a:xfrm rot="266013">
          <a:off x="161882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42" name="Tekstvak 41">
          <a:extLst>
            <a:ext uri="{FF2B5EF4-FFF2-40B4-BE49-F238E27FC236}">
              <a16:creationId xmlns:a16="http://schemas.microsoft.com/office/drawing/2014/main" id="{C9DCBF5B-0450-4FB3-AAF2-656CE6E264FD}"/>
            </a:ext>
          </a:extLst>
        </xdr:cNvPr>
        <xdr:cNvSpPr txBox="1"/>
      </xdr:nvSpPr>
      <xdr:spPr>
        <a:xfrm>
          <a:off x="16367760" y="2276856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43" name="Tekstvak 42">
          <a:extLst>
            <a:ext uri="{FF2B5EF4-FFF2-40B4-BE49-F238E27FC236}">
              <a16:creationId xmlns:a16="http://schemas.microsoft.com/office/drawing/2014/main" id="{DD8BADD8-3562-4BDC-985F-BE0693D55C8B}"/>
            </a:ext>
          </a:extLst>
        </xdr:cNvPr>
        <xdr:cNvSpPr txBox="1"/>
      </xdr:nvSpPr>
      <xdr:spPr>
        <a:xfrm>
          <a:off x="6576060" y="2289810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44" name="Tekstvak 43">
          <a:extLst>
            <a:ext uri="{FF2B5EF4-FFF2-40B4-BE49-F238E27FC236}">
              <a16:creationId xmlns:a16="http://schemas.microsoft.com/office/drawing/2014/main" id="{D69E057E-5B7B-41F5-A6FA-60E11612E6CD}"/>
            </a:ext>
          </a:extLst>
        </xdr:cNvPr>
        <xdr:cNvSpPr txBox="1"/>
      </xdr:nvSpPr>
      <xdr:spPr>
        <a:xfrm rot="216718">
          <a:off x="6606559" y="2655785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45" name="Tekstvak 44">
          <a:extLst>
            <a:ext uri="{FF2B5EF4-FFF2-40B4-BE49-F238E27FC236}">
              <a16:creationId xmlns:a16="http://schemas.microsoft.com/office/drawing/2014/main" id="{10BCD3D2-4363-480B-B983-67E95449342E}"/>
            </a:ext>
          </a:extLst>
        </xdr:cNvPr>
        <xdr:cNvSpPr txBox="1"/>
      </xdr:nvSpPr>
      <xdr:spPr>
        <a:xfrm rot="21332512">
          <a:off x="6328002" y="306693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46" name="Tekstvak 45">
          <a:extLst>
            <a:ext uri="{FF2B5EF4-FFF2-40B4-BE49-F238E27FC236}">
              <a16:creationId xmlns:a16="http://schemas.microsoft.com/office/drawing/2014/main" id="{154E809E-5C80-4C4D-8BB6-1E46642DEA83}"/>
            </a:ext>
          </a:extLst>
        </xdr:cNvPr>
        <xdr:cNvSpPr txBox="1"/>
      </xdr:nvSpPr>
      <xdr:spPr>
        <a:xfrm rot="21254580">
          <a:off x="17037815" y="2692924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47" name="Tekstvak 46">
          <a:extLst>
            <a:ext uri="{FF2B5EF4-FFF2-40B4-BE49-F238E27FC236}">
              <a16:creationId xmlns:a16="http://schemas.microsoft.com/office/drawing/2014/main" id="{28A4B922-017C-4482-8311-130C3CC589BA}"/>
            </a:ext>
          </a:extLst>
        </xdr:cNvPr>
        <xdr:cNvSpPr txBox="1"/>
      </xdr:nvSpPr>
      <xdr:spPr>
        <a:xfrm>
          <a:off x="16459200" y="3046476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49" name="Rechthoek: afgeronde hoeken 48">
          <a:extLst>
            <a:ext uri="{FF2B5EF4-FFF2-40B4-BE49-F238E27FC236}">
              <a16:creationId xmlns:a16="http://schemas.microsoft.com/office/drawing/2014/main" id="{E9239533-D116-49D0-8E8F-046A1D5D194E}"/>
            </a:ext>
          </a:extLst>
        </xdr:cNvPr>
        <xdr:cNvSpPr/>
      </xdr:nvSpPr>
      <xdr:spPr>
        <a:xfrm>
          <a:off x="18486120" y="3282696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17A8CE0-48A6-4E1A-9769-485BAA605110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FA82E77E-6C98-46B0-AD71-3CF8117D8C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80287CFB-D0F2-43FB-A4A6-DA0C6478DC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41F8A1-6D13-453C-B192-E33AF07E992A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6AAEB7-0BC2-4032-816C-1025F92C1BCF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gr.4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75F5D00-91C1-4192-830C-054B32FF284E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1890C06-064A-4A60-ABF9-034F2BA52596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9E93456C-F10B-407B-9BD2-D16798196353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M4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4F6886A-1546-499C-BA33-D6DFA0EBD7DB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BB5280E0-5D46-42D7-AC47-FF3D79A4E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B97E6725-7DB3-412F-8173-B714B81157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26894</xdr:colOff>
      <xdr:row>13</xdr:row>
      <xdr:rowOff>8964</xdr:rowOff>
    </xdr:from>
    <xdr:to>
      <xdr:col>4</xdr:col>
      <xdr:colOff>8964</xdr:colOff>
      <xdr:row>53</xdr:row>
      <xdr:rowOff>17926</xdr:rowOff>
    </xdr:to>
    <xdr:sp macro="" textlink="">
      <xdr:nvSpPr>
        <xdr:cNvPr id="5" name="Rechthoe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B23AA3-AAB2-4EB2-ADEF-234F95AD1E87}"/>
            </a:ext>
          </a:extLst>
        </xdr:cNvPr>
        <xdr:cNvSpPr/>
      </xdr:nvSpPr>
      <xdr:spPr>
        <a:xfrm>
          <a:off x="286870" y="2653552"/>
          <a:ext cx="2877670" cy="6786280"/>
        </a:xfrm>
        <a:prstGeom prst="rect">
          <a:avLst/>
        </a:prstGeom>
        <a:solidFill>
          <a:schemeClr val="accent1">
            <a:alpha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753FEC-2F52-48DA-9529-81B51BFE8B0B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B78A63-75B1-4401-A3B2-8573396172D9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  <a:r>
            <a:rPr lang="nl-NL" sz="1800" baseline="0">
              <a:solidFill>
                <a:schemeClr val="tx1"/>
              </a:solidFill>
            </a:rPr>
            <a:t> gr.4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2795D0-9D98-4CC3-A903-D8071CA29C13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2919D89-3B31-4DD2-884F-7CBB38F088B7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3F3C660B-19C6-4037-9677-5C7B34781D9C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E4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023A80C2-9B38-4748-9D30-34079459CF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C46B134E-E0BC-44EF-8F19-75D4D867935B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27008C1-2151-4953-A58A-BEAA5142EB88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F7A983BE-9E3F-45DF-86FE-AE628AA9EE7C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EBAECF8-C6DF-46A1-8BB0-7616A64B6112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85CAB9F9-29D9-4468-898F-2EEFF02FBED8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DF6D6589-8D9F-433B-80DB-43F45EED5A6A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CDD37F41-EDE7-4FC8-A51A-8CE466BB902B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339C7940-330D-4FDE-A3C3-1CA0AADE5C60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005FC2AA-60A0-4B19-8142-9E6ACE0F2591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FFDF4416-E10B-4A26-B635-A67FF78CFABF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57D5F895-74DA-427D-BB5C-BB45F5DD5C3C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58ED3A1C-AA17-476F-B132-1DCCF3EE30A7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6D3B43C3-3EF5-4B67-B6F3-67DA67C60393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E98D9859-14FE-4589-B6C3-21B1AA44C3A7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D23229A5-1AAC-4E5F-8CC8-112A54A98796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101</xdr:colOff>
      <xdr:row>4</xdr:row>
      <xdr:rowOff>246791</xdr:rowOff>
    </xdr:from>
    <xdr:to>
      <xdr:col>34</xdr:col>
      <xdr:colOff>249184</xdr:colOff>
      <xdr:row>41</xdr:row>
      <xdr:rowOff>214311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B25016E-7BAC-41B8-9303-ACC184EA65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80186B-F5C8-4AD7-83DD-756C7FC14C4F}"/>
            </a:ext>
          </a:extLst>
        </xdr:cNvPr>
        <xdr:cNvSpPr/>
      </xdr:nvSpPr>
      <xdr:spPr>
        <a:xfrm>
          <a:off x="441960" y="1298816"/>
          <a:ext cx="8791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408E99-D7C7-41D8-84D7-FDA86235F291}"/>
            </a:ext>
          </a:extLst>
        </xdr:cNvPr>
        <xdr:cNvSpPr/>
      </xdr:nvSpPr>
      <xdr:spPr>
        <a:xfrm>
          <a:off x="1424929" y="1294048"/>
          <a:ext cx="88100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M4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88DECB-3EBE-4028-8474-76B901912595}"/>
            </a:ext>
          </a:extLst>
        </xdr:cNvPr>
        <xdr:cNvSpPr/>
      </xdr:nvSpPr>
      <xdr:spPr>
        <a:xfrm>
          <a:off x="2421677" y="1294048"/>
          <a:ext cx="89107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E4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56ABEF9-09CA-4A20-9B5E-B6825FF4969A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D4B46C1B-3F31-4B15-AC29-5D8BAF87B991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551E19D1-938D-4CBE-A88D-ED135C897D63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09AC5A20-6A60-4BB3-BB8A-A8B454000E15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380A9C24-A2EF-4E52-8FDF-8448F6DD4FD2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83BE279F-DFDA-4E96-B2FF-E91FA99B1F80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69007496-58A0-449D-A5DC-01B42339AE2A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3</xdr:row>
      <xdr:rowOff>299720</xdr:rowOff>
    </xdr:from>
    <xdr:to>
      <xdr:col>40</xdr:col>
      <xdr:colOff>579120</xdr:colOff>
      <xdr:row>28</xdr:row>
      <xdr:rowOff>210820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2EA3B0BB-F44B-4B96-AC61-E7CE30413B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0C7A28-4B56-464E-8891-4D9BA9C7101D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3165C9D-6808-4827-8750-5211B2AC5351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M4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63BBB2-64AE-41B5-8372-7C2D070BE7C8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E4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47FCABD-049B-4946-B0B3-E4D92943C3AE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E848A454-5830-4BEF-8E5F-56CAB99743CA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167" name="Rechthoek 166">
          <a:extLst>
            <a:ext uri="{FF2B5EF4-FFF2-40B4-BE49-F238E27FC236}">
              <a16:creationId xmlns:a16="http://schemas.microsoft.com/office/drawing/2014/main" id="{6765DE7C-5376-4230-BECA-38774F3F071E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168" name="Rechthoek 167">
          <a:extLst>
            <a:ext uri="{FF2B5EF4-FFF2-40B4-BE49-F238E27FC236}">
              <a16:creationId xmlns:a16="http://schemas.microsoft.com/office/drawing/2014/main" id="{DA0638E1-F48D-4F80-BEA4-115611E82B30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169" name="Rechthoek: afgeronde hoeken 168">
          <a:extLst>
            <a:ext uri="{FF2B5EF4-FFF2-40B4-BE49-F238E27FC236}">
              <a16:creationId xmlns:a16="http://schemas.microsoft.com/office/drawing/2014/main" id="{6F266903-8C2C-45A3-A625-BA5808AEE23D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170" name="Rechthoek: afgeronde hoeken 169">
          <a:extLst>
            <a:ext uri="{FF2B5EF4-FFF2-40B4-BE49-F238E27FC236}">
              <a16:creationId xmlns:a16="http://schemas.microsoft.com/office/drawing/2014/main" id="{4CD40179-D460-4136-ADAF-1392D0EDA8BE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171" name="Rechthoek: afgeronde hoeken 170">
          <a:extLst>
            <a:ext uri="{FF2B5EF4-FFF2-40B4-BE49-F238E27FC236}">
              <a16:creationId xmlns:a16="http://schemas.microsoft.com/office/drawing/2014/main" id="{1C8A1473-0C18-47C5-9D3A-1D457BECDC49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172" name="Rechthoek 171">
          <a:extLst>
            <a:ext uri="{FF2B5EF4-FFF2-40B4-BE49-F238E27FC236}">
              <a16:creationId xmlns:a16="http://schemas.microsoft.com/office/drawing/2014/main" id="{5621F528-7B8E-4929-B308-96BEF8CF343F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173" name="Tekstvak 172">
          <a:extLst>
            <a:ext uri="{FF2B5EF4-FFF2-40B4-BE49-F238E27FC236}">
              <a16:creationId xmlns:a16="http://schemas.microsoft.com/office/drawing/2014/main" id="{65B75EC6-16B5-45DF-901E-1BB60390F565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174" name="Tekstvak 173">
          <a:extLst>
            <a:ext uri="{FF2B5EF4-FFF2-40B4-BE49-F238E27FC236}">
              <a16:creationId xmlns:a16="http://schemas.microsoft.com/office/drawing/2014/main" id="{7083323C-FB9B-4371-BE79-9A4DEC0882E9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175" name="Tekstvak 174">
          <a:extLst>
            <a:ext uri="{FF2B5EF4-FFF2-40B4-BE49-F238E27FC236}">
              <a16:creationId xmlns:a16="http://schemas.microsoft.com/office/drawing/2014/main" id="{5EA1F89E-A47B-4C3A-923C-CDCA7D516A08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176" name="Tekstvak 175">
          <a:extLst>
            <a:ext uri="{FF2B5EF4-FFF2-40B4-BE49-F238E27FC236}">
              <a16:creationId xmlns:a16="http://schemas.microsoft.com/office/drawing/2014/main" id="{247B27D5-E20B-4C1B-AC90-41001F9FE437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177" name="Tekstvak 176">
          <a:extLst>
            <a:ext uri="{FF2B5EF4-FFF2-40B4-BE49-F238E27FC236}">
              <a16:creationId xmlns:a16="http://schemas.microsoft.com/office/drawing/2014/main" id="{45C2177A-21D3-4CF5-8800-321AFC84D85F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78" name="Tekstvak 177">
          <a:extLst>
            <a:ext uri="{FF2B5EF4-FFF2-40B4-BE49-F238E27FC236}">
              <a16:creationId xmlns:a16="http://schemas.microsoft.com/office/drawing/2014/main" id="{4389E955-0A80-45D7-81A2-10F8386B2299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179" name="Rechthoek 178">
          <a:extLst>
            <a:ext uri="{FF2B5EF4-FFF2-40B4-BE49-F238E27FC236}">
              <a16:creationId xmlns:a16="http://schemas.microsoft.com/office/drawing/2014/main" id="{8ED0A248-15D3-4B35-B363-2CE128A34EB7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180" name="Tekstvak 179">
          <a:extLst>
            <a:ext uri="{FF2B5EF4-FFF2-40B4-BE49-F238E27FC236}">
              <a16:creationId xmlns:a16="http://schemas.microsoft.com/office/drawing/2014/main" id="{55C5E257-E826-4B0B-AB52-D834C29FDBF3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181" name="Rechthoek 180">
          <a:extLst>
            <a:ext uri="{FF2B5EF4-FFF2-40B4-BE49-F238E27FC236}">
              <a16:creationId xmlns:a16="http://schemas.microsoft.com/office/drawing/2014/main" id="{FEEC9DD1-DDD3-42CF-89C4-F065C51FEEE0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182" name="Tekstvak 181">
          <a:extLst>
            <a:ext uri="{FF2B5EF4-FFF2-40B4-BE49-F238E27FC236}">
              <a16:creationId xmlns:a16="http://schemas.microsoft.com/office/drawing/2014/main" id="{3A40E645-3AD3-4399-A4B5-E9CA1A45FD3A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183" name="Rechthoek: afgeronde hoeken 182">
          <a:extLst>
            <a:ext uri="{FF2B5EF4-FFF2-40B4-BE49-F238E27FC236}">
              <a16:creationId xmlns:a16="http://schemas.microsoft.com/office/drawing/2014/main" id="{73F293BD-F15A-455C-AB1D-9344A6A01E9D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184" name="Afbeelding 183">
          <a:extLst>
            <a:ext uri="{FF2B5EF4-FFF2-40B4-BE49-F238E27FC236}">
              <a16:creationId xmlns:a16="http://schemas.microsoft.com/office/drawing/2014/main" id="{716A35DD-C3AA-4E9A-B589-DCC5A4D71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4384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185" name="Rechthoek: afgeronde hoeken 184">
          <a:extLst>
            <a:ext uri="{FF2B5EF4-FFF2-40B4-BE49-F238E27FC236}">
              <a16:creationId xmlns:a16="http://schemas.microsoft.com/office/drawing/2014/main" id="{F6BD5313-5342-4019-BA96-22EE92947EDA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186" name="Tekstvak 185">
          <a:extLst>
            <a:ext uri="{FF2B5EF4-FFF2-40B4-BE49-F238E27FC236}">
              <a16:creationId xmlns:a16="http://schemas.microsoft.com/office/drawing/2014/main" id="{A3DA541B-A2C3-47BA-B61D-504F33C6FA81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187" name="Tekstvak 186">
          <a:extLst>
            <a:ext uri="{FF2B5EF4-FFF2-40B4-BE49-F238E27FC236}">
              <a16:creationId xmlns:a16="http://schemas.microsoft.com/office/drawing/2014/main" id="{BA518C90-B34B-44BF-AED2-AB86DE117E69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188" name="Rechthoek 187">
          <a:extLst>
            <a:ext uri="{FF2B5EF4-FFF2-40B4-BE49-F238E27FC236}">
              <a16:creationId xmlns:a16="http://schemas.microsoft.com/office/drawing/2014/main" id="{599884FB-00F4-4DE0-AC0B-9C5FF3A01D5E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189" name="Tekstvak 188">
          <a:extLst>
            <a:ext uri="{FF2B5EF4-FFF2-40B4-BE49-F238E27FC236}">
              <a16:creationId xmlns:a16="http://schemas.microsoft.com/office/drawing/2014/main" id="{2D3C70C0-10C5-4E52-B32D-1865803F7CBD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190" name="Afbeelding 189">
          <a:extLst>
            <a:ext uri="{FF2B5EF4-FFF2-40B4-BE49-F238E27FC236}">
              <a16:creationId xmlns:a16="http://schemas.microsoft.com/office/drawing/2014/main" id="{92990ADE-46CF-4AEB-844A-00878871EB35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191" name="Afbeelding 190">
          <a:extLst>
            <a:ext uri="{FF2B5EF4-FFF2-40B4-BE49-F238E27FC236}">
              <a16:creationId xmlns:a16="http://schemas.microsoft.com/office/drawing/2014/main" id="{EF803D02-A080-4A63-BACF-6FC16984797E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192" name="Afbeelding 191">
          <a:extLst>
            <a:ext uri="{FF2B5EF4-FFF2-40B4-BE49-F238E27FC236}">
              <a16:creationId xmlns:a16="http://schemas.microsoft.com/office/drawing/2014/main" id="{76CB9D3A-9388-4A06-9DAE-42C29AE23320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193" name="Tekstvak 192">
          <a:extLst>
            <a:ext uri="{FF2B5EF4-FFF2-40B4-BE49-F238E27FC236}">
              <a16:creationId xmlns:a16="http://schemas.microsoft.com/office/drawing/2014/main" id="{BB4862FC-6F85-488E-AAF0-44CC5F29FD09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194" name="Tekstvak 193">
          <a:extLst>
            <a:ext uri="{FF2B5EF4-FFF2-40B4-BE49-F238E27FC236}">
              <a16:creationId xmlns:a16="http://schemas.microsoft.com/office/drawing/2014/main" id="{D0E1E129-D455-41E1-8751-F5D5F46AD6D2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195" name="Afbeelding 194">
          <a:extLst>
            <a:ext uri="{FF2B5EF4-FFF2-40B4-BE49-F238E27FC236}">
              <a16:creationId xmlns:a16="http://schemas.microsoft.com/office/drawing/2014/main" id="{92798EFC-2A11-4F1C-B7B1-871C86C4C656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196" name="Rechthoek 195">
          <a:extLst>
            <a:ext uri="{FF2B5EF4-FFF2-40B4-BE49-F238E27FC236}">
              <a16:creationId xmlns:a16="http://schemas.microsoft.com/office/drawing/2014/main" id="{98069C1A-D2D1-4EE6-94DF-971B5DCC4A08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197" name="Afbeelding 196">
          <a:extLst>
            <a:ext uri="{FF2B5EF4-FFF2-40B4-BE49-F238E27FC236}">
              <a16:creationId xmlns:a16="http://schemas.microsoft.com/office/drawing/2014/main" id="{875D2FE1-2E3A-441C-A4CB-568071F8606C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198" name="Afbeelding 197">
          <a:extLst>
            <a:ext uri="{FF2B5EF4-FFF2-40B4-BE49-F238E27FC236}">
              <a16:creationId xmlns:a16="http://schemas.microsoft.com/office/drawing/2014/main" id="{C6C890BF-D193-47CA-B820-0CAAE1E387D8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199" name="Rechthoek: afgeronde hoeken 198">
          <a:extLst>
            <a:ext uri="{FF2B5EF4-FFF2-40B4-BE49-F238E27FC236}">
              <a16:creationId xmlns:a16="http://schemas.microsoft.com/office/drawing/2014/main" id="{A09719C1-53EA-4509-93F5-A163ED32BC20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200" name="Tekstvak 199">
          <a:extLst>
            <a:ext uri="{FF2B5EF4-FFF2-40B4-BE49-F238E27FC236}">
              <a16:creationId xmlns:a16="http://schemas.microsoft.com/office/drawing/2014/main" id="{6F1CB87B-F6AD-46A9-85DC-116EC26B832E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201" name="Tekstvak 200">
          <a:extLst>
            <a:ext uri="{FF2B5EF4-FFF2-40B4-BE49-F238E27FC236}">
              <a16:creationId xmlns:a16="http://schemas.microsoft.com/office/drawing/2014/main" id="{CD197C03-C4E9-4B4F-8A78-86C0A00DB319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202" name="Tekstvak 201">
          <a:extLst>
            <a:ext uri="{FF2B5EF4-FFF2-40B4-BE49-F238E27FC236}">
              <a16:creationId xmlns:a16="http://schemas.microsoft.com/office/drawing/2014/main" id="{B9D2AA14-480B-4F46-8134-57CC8222DFA2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203" name="Tekstvak 202">
          <a:extLst>
            <a:ext uri="{FF2B5EF4-FFF2-40B4-BE49-F238E27FC236}">
              <a16:creationId xmlns:a16="http://schemas.microsoft.com/office/drawing/2014/main" id="{48CA8202-2676-43B4-A195-8FE1139C5E0B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204" name="Tekstvak 203">
          <a:extLst>
            <a:ext uri="{FF2B5EF4-FFF2-40B4-BE49-F238E27FC236}">
              <a16:creationId xmlns:a16="http://schemas.microsoft.com/office/drawing/2014/main" id="{2C4ECC5B-D232-4305-B218-676B48D9CD2E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205" name="Tekstvak 204">
          <a:extLst>
            <a:ext uri="{FF2B5EF4-FFF2-40B4-BE49-F238E27FC236}">
              <a16:creationId xmlns:a16="http://schemas.microsoft.com/office/drawing/2014/main" id="{B9F1363D-BA18-4666-BEB5-4B3F7EF42D48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206" name="Tekstvak 205">
          <a:extLst>
            <a:ext uri="{FF2B5EF4-FFF2-40B4-BE49-F238E27FC236}">
              <a16:creationId xmlns:a16="http://schemas.microsoft.com/office/drawing/2014/main" id="{1BEB6C3A-0EE2-4F22-A531-5BCB739F4B6D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207" name="Tekstvak 206">
          <a:extLst>
            <a:ext uri="{FF2B5EF4-FFF2-40B4-BE49-F238E27FC236}">
              <a16:creationId xmlns:a16="http://schemas.microsoft.com/office/drawing/2014/main" id="{2722A0B4-779D-4939-A9C5-21DB039AE40B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208" name="Rechthoek: afgeronde hoeken 207">
          <a:extLst>
            <a:ext uri="{FF2B5EF4-FFF2-40B4-BE49-F238E27FC236}">
              <a16:creationId xmlns:a16="http://schemas.microsoft.com/office/drawing/2014/main" id="{DAABA1BC-8788-4AE3-A946-D32D707541AC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B4E7B99-869B-4BCE-9F53-C95A147977D7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159A43CC-F258-4B66-A4B6-AF018B710C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B16B97DB-55CC-42B4-8340-CF4BEB00FB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A42C67-9204-4D69-88C8-14B84D82CDC8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70FABD-ACF1-41BD-B0B0-9456435AB79B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gr.5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B7072-BF3D-41B8-A747-9136046371E1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E56CBD-AB91-4082-8D97-0B42F19297A9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E989330D-C166-4D25-9F02-A3A903D88ABC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M5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58F6A5B-0605-4A2A-9B31-B8EF32BAA653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A81FEF9D-1501-4F9D-AB84-B73B27AF58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8C54FACB-51CD-4C07-AD2A-889798B2A1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17930</xdr:colOff>
      <xdr:row>12</xdr:row>
      <xdr:rowOff>161365</xdr:rowOff>
    </xdr:from>
    <xdr:to>
      <xdr:col>4</xdr:col>
      <xdr:colOff>0</xdr:colOff>
      <xdr:row>52</xdr:row>
      <xdr:rowOff>188258</xdr:rowOff>
    </xdr:to>
    <xdr:sp macro="" textlink="">
      <xdr:nvSpPr>
        <xdr:cNvPr id="5" name="Rechthoe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0B2F6E-106C-491A-B154-BDCE233BB1B5}"/>
            </a:ext>
          </a:extLst>
        </xdr:cNvPr>
        <xdr:cNvSpPr/>
      </xdr:nvSpPr>
      <xdr:spPr>
        <a:xfrm>
          <a:off x="277906" y="2635624"/>
          <a:ext cx="2877670" cy="6786281"/>
        </a:xfrm>
        <a:prstGeom prst="rect">
          <a:avLst/>
        </a:prstGeom>
        <a:solidFill>
          <a:schemeClr val="accent1">
            <a:alpha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4A5E8C-4292-4C38-8BFC-5387C6F117C9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D6F4CE-7295-4244-951F-9563ECCA8297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  <a:r>
            <a:rPr lang="nl-NL" sz="1800" baseline="0">
              <a:solidFill>
                <a:schemeClr val="tx1"/>
              </a:solidFill>
            </a:rPr>
            <a:t> gr.5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D90F48F-72FD-4CFF-A2C2-FA3546DDF2E6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B64AD51-6F4E-4E56-AA33-8F8094F6F3A5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8006F2F8-5C9B-4754-B845-924EB90870B9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E5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AC1F9A08-C4AA-4EC0-9421-5A334BD6C2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E9615750-821F-4344-A7F7-D2E2B1DA6FEE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4BB520B-057F-4AFF-88E6-230EC718150B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41A65001-22BB-4BE6-8603-2932EA264863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9B19E85D-8AAD-45C0-B660-D3D7D6620B87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9AA3737-B7C4-4970-B2B9-7B675BF8E559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FB5FEB15-379E-459C-8EEF-10E604670CF2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FBA42EFD-C1F1-4EB3-90C7-7E4D28000B1C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7FC84006-F8B4-499F-80A5-31B6EE7A5E1D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8FE7214-D167-4597-8C1B-DBAFB3C53C18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847C569E-B69A-453E-8855-B5A2B5362B0D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6201AE88-99B9-48F0-9C99-7C94F84186C5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09F2C0EE-D2AE-40F1-A6C1-3E72952A106E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4D620B65-704C-4D03-987D-15D34937407B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6A05CD9E-2281-42A2-AB49-84D21004188B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304EBB38-D0AA-41BB-A1CB-22488049AD6E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13240</xdr:colOff>
      <xdr:row>5</xdr:row>
      <xdr:rowOff>10309</xdr:rowOff>
    </xdr:from>
    <xdr:to>
      <xdr:col>34</xdr:col>
      <xdr:colOff>262323</xdr:colOff>
      <xdr:row>41</xdr:row>
      <xdr:rowOff>227449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04AE10AB-3336-4EAB-B4F6-42FEC425F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D3679F-466D-4DBB-A16E-EAF936406313}"/>
            </a:ext>
          </a:extLst>
        </xdr:cNvPr>
        <xdr:cNvSpPr/>
      </xdr:nvSpPr>
      <xdr:spPr>
        <a:xfrm>
          <a:off x="441960" y="1298816"/>
          <a:ext cx="8791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DFD415-D66A-49FD-9F90-6626A9A99B35}"/>
            </a:ext>
          </a:extLst>
        </xdr:cNvPr>
        <xdr:cNvSpPr/>
      </xdr:nvSpPr>
      <xdr:spPr>
        <a:xfrm>
          <a:off x="1424929" y="1294048"/>
          <a:ext cx="88100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M5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C45B8C2-A6BF-4830-BB5E-EF8BBCD7E582}"/>
            </a:ext>
          </a:extLst>
        </xdr:cNvPr>
        <xdr:cNvSpPr/>
      </xdr:nvSpPr>
      <xdr:spPr>
        <a:xfrm>
          <a:off x="2421677" y="1294048"/>
          <a:ext cx="89107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E5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2C9FB4-9776-40F5-94AD-F30E5BEBBDEF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3" name="Tekstvak 22">
          <a:extLst>
            <a:ext uri="{FF2B5EF4-FFF2-40B4-BE49-F238E27FC236}">
              <a16:creationId xmlns:a16="http://schemas.microsoft.com/office/drawing/2014/main" id="{2D8AFF7E-94A7-46E7-AD76-9C535C7930BC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75E519E5-49FA-4420-97C0-E19C4C99FF9B}"/>
            </a:ext>
          </a:extLst>
        </xdr:cNvPr>
        <xdr:cNvSpPr/>
      </xdr:nvSpPr>
      <xdr:spPr>
        <a:xfrm>
          <a:off x="3360683" y="15705959"/>
          <a:ext cx="6881648" cy="18866244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4A8BE181-BDCC-4691-AFEF-078C9585394B}"/>
            </a:ext>
          </a:extLst>
        </xdr:cNvPr>
        <xdr:cNvSpPr/>
      </xdr:nvSpPr>
      <xdr:spPr>
        <a:xfrm>
          <a:off x="10470931" y="15655159"/>
          <a:ext cx="6971862" cy="18988251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0A7DAB8C-7DD4-4A18-8E3D-35EC1E0EFFB5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AEE971F5-06BF-40F9-9202-DB6068C76646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16E0EA50-8CD6-47E1-8CB4-3FF26EDFF07D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269240</xdr:rowOff>
    </xdr:from>
    <xdr:to>
      <xdr:col>40</xdr:col>
      <xdr:colOff>594360</xdr:colOff>
      <xdr:row>28</xdr:row>
      <xdr:rowOff>180340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F6F5213A-D0E6-4D20-B673-DBE8AD21D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AE8C33-9C68-4E08-AF1C-737459B5D3F2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ED25F8-ADFC-4522-96D8-F9C1B127EB69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M5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2622CB-D038-42D9-A949-EF796CBB6DE3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E5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7A911F-0D20-4035-83E9-DD1792FDAB1E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4E53734D-726E-49F9-8B38-074FA4449F1A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5</xdr:col>
      <xdr:colOff>342900</xdr:colOff>
      <xdr:row>148</xdr:row>
      <xdr:rowOff>60960</xdr:rowOff>
    </xdr:from>
    <xdr:to>
      <xdr:col>40</xdr:col>
      <xdr:colOff>355600</xdr:colOff>
      <xdr:row>247</xdr:row>
      <xdr:rowOff>38100</xdr:rowOff>
    </xdr:to>
    <xdr:pic>
      <xdr:nvPicPr>
        <xdr:cNvPr id="124" name="Afbeelding 123">
          <a:extLst>
            <a:ext uri="{FF2B5EF4-FFF2-40B4-BE49-F238E27FC236}">
              <a16:creationId xmlns:a16="http://schemas.microsoft.com/office/drawing/2014/main" id="{A6C42732-C0E2-433C-A1FB-0888C58E4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28600"/>
          <a:ext cx="21272500" cy="24117300"/>
        </a:xfrm>
        <a:prstGeom prst="rect">
          <a:avLst/>
        </a:prstGeom>
      </xdr:spPr>
    </xdr:pic>
    <xdr:clientData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129" name="Rechthoek 128">
          <a:extLst>
            <a:ext uri="{FF2B5EF4-FFF2-40B4-BE49-F238E27FC236}">
              <a16:creationId xmlns:a16="http://schemas.microsoft.com/office/drawing/2014/main" id="{AE9D80AC-C964-4D24-B0C8-101C548267DD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130" name="Rechthoek 129">
          <a:extLst>
            <a:ext uri="{FF2B5EF4-FFF2-40B4-BE49-F238E27FC236}">
              <a16:creationId xmlns:a16="http://schemas.microsoft.com/office/drawing/2014/main" id="{6ADEAD64-299A-42FC-99AC-C7D689984DA2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131" name="Rechthoek: afgeronde hoeken 130">
          <a:extLst>
            <a:ext uri="{FF2B5EF4-FFF2-40B4-BE49-F238E27FC236}">
              <a16:creationId xmlns:a16="http://schemas.microsoft.com/office/drawing/2014/main" id="{38C1B34A-28E0-4E56-8DE0-15DDB7732445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132" name="Rechthoek: afgeronde hoeken 131">
          <a:extLst>
            <a:ext uri="{FF2B5EF4-FFF2-40B4-BE49-F238E27FC236}">
              <a16:creationId xmlns:a16="http://schemas.microsoft.com/office/drawing/2014/main" id="{7AB97A5C-0AAE-4F41-84EE-A95E28009708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133" name="Rechthoek: afgeronde hoeken 132">
          <a:extLst>
            <a:ext uri="{FF2B5EF4-FFF2-40B4-BE49-F238E27FC236}">
              <a16:creationId xmlns:a16="http://schemas.microsoft.com/office/drawing/2014/main" id="{DA9D723D-11C4-401A-9C10-C4DCA7B1D16C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134" name="Rechthoek 133">
          <a:extLst>
            <a:ext uri="{FF2B5EF4-FFF2-40B4-BE49-F238E27FC236}">
              <a16:creationId xmlns:a16="http://schemas.microsoft.com/office/drawing/2014/main" id="{9D81B2D8-146C-48BD-B9D1-943D2C58899A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135" name="Tekstvak 134">
          <a:extLst>
            <a:ext uri="{FF2B5EF4-FFF2-40B4-BE49-F238E27FC236}">
              <a16:creationId xmlns:a16="http://schemas.microsoft.com/office/drawing/2014/main" id="{3CD991C0-0028-4B78-B985-78789D110DB3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136" name="Tekstvak 135">
          <a:extLst>
            <a:ext uri="{FF2B5EF4-FFF2-40B4-BE49-F238E27FC236}">
              <a16:creationId xmlns:a16="http://schemas.microsoft.com/office/drawing/2014/main" id="{70265DB6-9CD5-469C-BE8B-D6AC7245DA49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137" name="Tekstvak 136">
          <a:extLst>
            <a:ext uri="{FF2B5EF4-FFF2-40B4-BE49-F238E27FC236}">
              <a16:creationId xmlns:a16="http://schemas.microsoft.com/office/drawing/2014/main" id="{B830F3DB-18FE-4022-9B6C-CC3972148FDF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138" name="Tekstvak 137">
          <a:extLst>
            <a:ext uri="{FF2B5EF4-FFF2-40B4-BE49-F238E27FC236}">
              <a16:creationId xmlns:a16="http://schemas.microsoft.com/office/drawing/2014/main" id="{5C8F44E1-5476-43E8-BD50-DE6005E13CB0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139" name="Tekstvak 138">
          <a:extLst>
            <a:ext uri="{FF2B5EF4-FFF2-40B4-BE49-F238E27FC236}">
              <a16:creationId xmlns:a16="http://schemas.microsoft.com/office/drawing/2014/main" id="{353BB71B-4627-45F5-B682-9B722BABDE00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140" name="Tekstvak 139">
          <a:extLst>
            <a:ext uri="{FF2B5EF4-FFF2-40B4-BE49-F238E27FC236}">
              <a16:creationId xmlns:a16="http://schemas.microsoft.com/office/drawing/2014/main" id="{69574693-0851-4CBF-A642-3A78CBCBC418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141" name="Rechthoek 140">
          <a:extLst>
            <a:ext uri="{FF2B5EF4-FFF2-40B4-BE49-F238E27FC236}">
              <a16:creationId xmlns:a16="http://schemas.microsoft.com/office/drawing/2014/main" id="{909B85BA-3424-4A8A-BB8D-B993B9AE5A6A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142" name="Tekstvak 141">
          <a:extLst>
            <a:ext uri="{FF2B5EF4-FFF2-40B4-BE49-F238E27FC236}">
              <a16:creationId xmlns:a16="http://schemas.microsoft.com/office/drawing/2014/main" id="{17051506-35B8-4DB2-BDE8-C318261833B4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143" name="Rechthoek 142">
          <a:extLst>
            <a:ext uri="{FF2B5EF4-FFF2-40B4-BE49-F238E27FC236}">
              <a16:creationId xmlns:a16="http://schemas.microsoft.com/office/drawing/2014/main" id="{87B62349-69B6-4A6D-A5F9-C1A71F1F3BD0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144" name="Tekstvak 143">
          <a:extLst>
            <a:ext uri="{FF2B5EF4-FFF2-40B4-BE49-F238E27FC236}">
              <a16:creationId xmlns:a16="http://schemas.microsoft.com/office/drawing/2014/main" id="{3224C9AF-CB66-4C92-AFA5-89453E5E1A2B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145" name="Rechthoek: afgeronde hoeken 144">
          <a:extLst>
            <a:ext uri="{FF2B5EF4-FFF2-40B4-BE49-F238E27FC236}">
              <a16:creationId xmlns:a16="http://schemas.microsoft.com/office/drawing/2014/main" id="{4ECDE248-7670-4EDB-9580-9EA2020C79BF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146" name="Afbeelding 145">
          <a:extLst>
            <a:ext uri="{FF2B5EF4-FFF2-40B4-BE49-F238E27FC236}">
              <a16:creationId xmlns:a16="http://schemas.microsoft.com/office/drawing/2014/main" id="{BAED0B37-4F27-48CC-93FF-014EEACF7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4384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147" name="Rechthoek: afgeronde hoeken 146">
          <a:extLst>
            <a:ext uri="{FF2B5EF4-FFF2-40B4-BE49-F238E27FC236}">
              <a16:creationId xmlns:a16="http://schemas.microsoft.com/office/drawing/2014/main" id="{EBDB59A4-37A5-4E3A-B348-E49434D3A0B5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148" name="Tekstvak 147">
          <a:extLst>
            <a:ext uri="{FF2B5EF4-FFF2-40B4-BE49-F238E27FC236}">
              <a16:creationId xmlns:a16="http://schemas.microsoft.com/office/drawing/2014/main" id="{F025CE46-CFA3-41AE-BFA6-08C21C85D2E5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149" name="Tekstvak 148">
          <a:extLst>
            <a:ext uri="{FF2B5EF4-FFF2-40B4-BE49-F238E27FC236}">
              <a16:creationId xmlns:a16="http://schemas.microsoft.com/office/drawing/2014/main" id="{809BD6EC-6D85-40AD-90AC-0ED00EA8C6FA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150" name="Rechthoek 149">
          <a:extLst>
            <a:ext uri="{FF2B5EF4-FFF2-40B4-BE49-F238E27FC236}">
              <a16:creationId xmlns:a16="http://schemas.microsoft.com/office/drawing/2014/main" id="{03310A39-730C-42A6-A1DB-E0EDD51E8FF9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151" name="Tekstvak 150">
          <a:extLst>
            <a:ext uri="{FF2B5EF4-FFF2-40B4-BE49-F238E27FC236}">
              <a16:creationId xmlns:a16="http://schemas.microsoft.com/office/drawing/2014/main" id="{CEB4007F-6322-4474-A257-FDAE03DCCFAE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152" name="Afbeelding 151">
          <a:extLst>
            <a:ext uri="{FF2B5EF4-FFF2-40B4-BE49-F238E27FC236}">
              <a16:creationId xmlns:a16="http://schemas.microsoft.com/office/drawing/2014/main" id="{EF286F72-9F7C-4B38-B7C6-5B5C1EF7AA3B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153" name="Afbeelding 152">
          <a:extLst>
            <a:ext uri="{FF2B5EF4-FFF2-40B4-BE49-F238E27FC236}">
              <a16:creationId xmlns:a16="http://schemas.microsoft.com/office/drawing/2014/main" id="{BD3858B6-41B2-436D-82F6-E88008D73E96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154" name="Afbeelding 153">
          <a:extLst>
            <a:ext uri="{FF2B5EF4-FFF2-40B4-BE49-F238E27FC236}">
              <a16:creationId xmlns:a16="http://schemas.microsoft.com/office/drawing/2014/main" id="{49362961-D24A-4D6D-948D-4E0A37581DB3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155" name="Tekstvak 154">
          <a:extLst>
            <a:ext uri="{FF2B5EF4-FFF2-40B4-BE49-F238E27FC236}">
              <a16:creationId xmlns:a16="http://schemas.microsoft.com/office/drawing/2014/main" id="{17933518-6DB7-4B2F-9B30-C5D1FBB6879A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156" name="Tekstvak 155">
          <a:extLst>
            <a:ext uri="{FF2B5EF4-FFF2-40B4-BE49-F238E27FC236}">
              <a16:creationId xmlns:a16="http://schemas.microsoft.com/office/drawing/2014/main" id="{E2F7D1F1-5120-4A70-BA81-D2ADE063AC01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157" name="Afbeelding 156">
          <a:extLst>
            <a:ext uri="{FF2B5EF4-FFF2-40B4-BE49-F238E27FC236}">
              <a16:creationId xmlns:a16="http://schemas.microsoft.com/office/drawing/2014/main" id="{BF47877B-C07A-4E76-9AB5-410BCDA880DA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158" name="Rechthoek 157">
          <a:extLst>
            <a:ext uri="{FF2B5EF4-FFF2-40B4-BE49-F238E27FC236}">
              <a16:creationId xmlns:a16="http://schemas.microsoft.com/office/drawing/2014/main" id="{0347D8F8-F668-4CA6-9E1F-DE0ECA6DB7CF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159" name="Afbeelding 158">
          <a:extLst>
            <a:ext uri="{FF2B5EF4-FFF2-40B4-BE49-F238E27FC236}">
              <a16:creationId xmlns:a16="http://schemas.microsoft.com/office/drawing/2014/main" id="{0A656B5D-7418-47A1-9B1F-F9FDFBA25FF4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160" name="Afbeelding 159">
          <a:extLst>
            <a:ext uri="{FF2B5EF4-FFF2-40B4-BE49-F238E27FC236}">
              <a16:creationId xmlns:a16="http://schemas.microsoft.com/office/drawing/2014/main" id="{14D6B127-191B-4A2C-B324-35175C2A9777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161" name="Rechthoek: afgeronde hoeken 160">
          <a:extLst>
            <a:ext uri="{FF2B5EF4-FFF2-40B4-BE49-F238E27FC236}">
              <a16:creationId xmlns:a16="http://schemas.microsoft.com/office/drawing/2014/main" id="{237BE236-CA6B-4C88-9CC1-38975CB667A2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162" name="Tekstvak 161">
          <a:extLst>
            <a:ext uri="{FF2B5EF4-FFF2-40B4-BE49-F238E27FC236}">
              <a16:creationId xmlns:a16="http://schemas.microsoft.com/office/drawing/2014/main" id="{857447C8-485A-4D81-B912-3ACE957CD148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163" name="Tekstvak 162">
          <a:extLst>
            <a:ext uri="{FF2B5EF4-FFF2-40B4-BE49-F238E27FC236}">
              <a16:creationId xmlns:a16="http://schemas.microsoft.com/office/drawing/2014/main" id="{D7DE706E-4B23-48FF-AFFF-2BCB4E2636C7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164" name="Tekstvak 163">
          <a:extLst>
            <a:ext uri="{FF2B5EF4-FFF2-40B4-BE49-F238E27FC236}">
              <a16:creationId xmlns:a16="http://schemas.microsoft.com/office/drawing/2014/main" id="{0D8333D0-298C-49E9-B4F7-D68EEBD2FEB7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165" name="Tekstvak 164">
          <a:extLst>
            <a:ext uri="{FF2B5EF4-FFF2-40B4-BE49-F238E27FC236}">
              <a16:creationId xmlns:a16="http://schemas.microsoft.com/office/drawing/2014/main" id="{8D9B2BC8-3B53-4CEE-B83C-72C85E39F0AF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166" name="Tekstvak 165">
          <a:extLst>
            <a:ext uri="{FF2B5EF4-FFF2-40B4-BE49-F238E27FC236}">
              <a16:creationId xmlns:a16="http://schemas.microsoft.com/office/drawing/2014/main" id="{D427F9FB-5124-4D17-A229-8BFD988A2CB7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167" name="Tekstvak 166">
          <a:extLst>
            <a:ext uri="{FF2B5EF4-FFF2-40B4-BE49-F238E27FC236}">
              <a16:creationId xmlns:a16="http://schemas.microsoft.com/office/drawing/2014/main" id="{DD90662D-05FD-4CBE-B1E3-40E419180965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168" name="Tekstvak 167">
          <a:extLst>
            <a:ext uri="{FF2B5EF4-FFF2-40B4-BE49-F238E27FC236}">
              <a16:creationId xmlns:a16="http://schemas.microsoft.com/office/drawing/2014/main" id="{02C17D92-46BE-460A-97EA-DA618387D066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169" name="Tekstvak 168">
          <a:extLst>
            <a:ext uri="{FF2B5EF4-FFF2-40B4-BE49-F238E27FC236}">
              <a16:creationId xmlns:a16="http://schemas.microsoft.com/office/drawing/2014/main" id="{DC18CE2D-09DF-4ECD-8541-712EA6E754AD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170" name="Rechthoek: afgeronde hoeken 169">
          <a:extLst>
            <a:ext uri="{FF2B5EF4-FFF2-40B4-BE49-F238E27FC236}">
              <a16:creationId xmlns:a16="http://schemas.microsoft.com/office/drawing/2014/main" id="{61AD5E58-4B92-4F31-8CD5-3A816A0D7C1C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7836B20-BF92-4788-8348-5A34F5C0D70C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63093090-6646-4FC8-9AF0-E75BDD055B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F4394900-0DB8-4A1E-98FA-4EFE6A9C7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4E4F15-6E35-4B97-8A61-E10BD7295D18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EAB493-6ECF-43DC-8609-890456334778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gr.6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D15945-6EC4-4F13-8C98-6AAD4D174897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155155A-23CD-4321-B015-46878E4D1D9A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DC79652C-D389-4D4F-8FFD-79FCD5717B6E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M6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F568F8D-9315-4EB5-994A-998AAE738209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6FDCD686-661C-4013-A61B-5CC8EF275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B7425254-6DC5-4073-BCFF-EE3A5F54BF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26894</xdr:colOff>
      <xdr:row>17</xdr:row>
      <xdr:rowOff>17930</xdr:rowOff>
    </xdr:from>
    <xdr:to>
      <xdr:col>4</xdr:col>
      <xdr:colOff>0</xdr:colOff>
      <xdr:row>53</xdr:row>
      <xdr:rowOff>19952</xdr:rowOff>
    </xdr:to>
    <xdr:pic>
      <xdr:nvPicPr>
        <xdr:cNvPr id="6" name="Afbeelding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10DCAE-A452-3746-AD34-CC892EEEF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6870" y="2662518"/>
          <a:ext cx="2868706" cy="6779340"/>
        </a:xfrm>
        <a:prstGeom prst="rect">
          <a:avLst/>
        </a:prstGeom>
      </xdr:spPr>
    </xdr:pic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656FF7-58BA-48A3-BE4B-BB00FA6C0644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39FA31-6E62-491D-88B1-55B77809CEEA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  <a:r>
            <a:rPr lang="nl-NL" sz="1800" baseline="0">
              <a:solidFill>
                <a:schemeClr val="tx1"/>
              </a:solidFill>
            </a:rPr>
            <a:t> gr.6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A25FA9-D89C-432B-A313-7E519A7F91FB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8FE35D-D9D6-44C2-8B35-3111C4044700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7DCB18AA-E03B-4336-903E-3FDCF9E0AA2C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E6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E6EFBDBB-8412-46EB-ADC6-8F3D87D746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3830C8DE-773F-4AE1-A41F-A44061FF548E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4426022-A6F9-4B3B-92EC-AAAF732CDFC2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10897D05-3202-4595-A3D4-C2654CBDE470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9155C4A8-966C-426C-90B9-3DE581F19410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01B3E4E7-3BF6-4DAB-82F2-BCE0C2B2E29E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5F43D9B9-F4B4-4983-ACE5-DAB2B6696277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907D8CEE-248E-42A2-8876-7D2849E549DE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410BB88D-64CD-4E0A-B4CE-D1BA44C25FA8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65FA060E-BD7B-4831-8485-D4F36AD42167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8BFBA777-BFA2-4ED8-A6FB-FDEDA202BF17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1FF034AA-0CF1-4F5C-93A9-B0B9C153733D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63CDEC80-C5BC-408F-941D-57A9956DD2CB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E8DD18F6-78FC-4144-959F-7F1A16732EDA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A146866F-41BC-43D8-99BF-9453A0500979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60E3E865-E919-4EB3-856E-1A41DB7B5F4D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39515</xdr:colOff>
      <xdr:row>4</xdr:row>
      <xdr:rowOff>233653</xdr:rowOff>
    </xdr:from>
    <xdr:to>
      <xdr:col>35</xdr:col>
      <xdr:colOff>25839</xdr:colOff>
      <xdr:row>41</xdr:row>
      <xdr:rowOff>201173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594F0252-1FE6-4EBA-AE20-ACF776F159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42C9-4192-4312-AC7E-0988B6A546E7}"/>
            </a:ext>
          </a:extLst>
        </xdr:cNvPr>
        <xdr:cNvSpPr/>
      </xdr:nvSpPr>
      <xdr:spPr>
        <a:xfrm>
          <a:off x="441960" y="1298816"/>
          <a:ext cx="8791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71C68E-C027-46C9-814D-42C748ADDF90}"/>
            </a:ext>
          </a:extLst>
        </xdr:cNvPr>
        <xdr:cNvSpPr/>
      </xdr:nvSpPr>
      <xdr:spPr>
        <a:xfrm>
          <a:off x="1424929" y="1294048"/>
          <a:ext cx="88100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M6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43352D-0029-436D-96C5-C29AD5A63B78}"/>
            </a:ext>
          </a:extLst>
        </xdr:cNvPr>
        <xdr:cNvSpPr/>
      </xdr:nvSpPr>
      <xdr:spPr>
        <a:xfrm>
          <a:off x="2421677" y="1294048"/>
          <a:ext cx="89107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E6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0BCA980-0530-46B4-B1D6-303FFE28B91A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3" name="Tekstvak 22">
          <a:extLst>
            <a:ext uri="{FF2B5EF4-FFF2-40B4-BE49-F238E27FC236}">
              <a16:creationId xmlns:a16="http://schemas.microsoft.com/office/drawing/2014/main" id="{2FBF76AF-99E1-496F-A1A8-3852D9BC1D8B}"/>
            </a:ext>
          </a:extLst>
        </xdr:cNvPr>
        <xdr:cNvSpPr txBox="1"/>
      </xdr:nvSpPr>
      <xdr:spPr>
        <a:xfrm>
          <a:off x="3566160" y="25704800"/>
          <a:ext cx="632206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4EA79D83-33EC-45A4-AADA-AFC92F07FDD0}"/>
            </a:ext>
          </a:extLst>
        </xdr:cNvPr>
        <xdr:cNvSpPr/>
      </xdr:nvSpPr>
      <xdr:spPr>
        <a:xfrm>
          <a:off x="3352800" y="15687040"/>
          <a:ext cx="665988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22CA548-22C9-4570-9A7A-DA48012EB548}"/>
            </a:ext>
          </a:extLst>
        </xdr:cNvPr>
        <xdr:cNvSpPr/>
      </xdr:nvSpPr>
      <xdr:spPr>
        <a:xfrm>
          <a:off x="10241280" y="1563624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DBF10525-6E17-4F72-87F8-B6E8E3790783}"/>
            </a:ext>
          </a:extLst>
        </xdr:cNvPr>
        <xdr:cNvSpPr/>
      </xdr:nvSpPr>
      <xdr:spPr>
        <a:xfrm>
          <a:off x="17480280" y="1563624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6A6EB962-7B01-4F02-8CA2-268455964919}"/>
            </a:ext>
          </a:extLst>
        </xdr:cNvPr>
        <xdr:cNvSpPr txBox="1"/>
      </xdr:nvSpPr>
      <xdr:spPr>
        <a:xfrm>
          <a:off x="10330180" y="2570734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9862B7C4-8DAA-45FA-93B6-8213D8FCBE97}"/>
            </a:ext>
          </a:extLst>
        </xdr:cNvPr>
        <xdr:cNvSpPr txBox="1"/>
      </xdr:nvSpPr>
      <xdr:spPr>
        <a:xfrm>
          <a:off x="17614900" y="2572004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EDCA8299-7D1B-45EF-8266-258834F8A960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175DB1C8-3C42-4EBC-8A2A-51013DF410AB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982E5E4E-0EA0-4C27-A3B0-5B88C4651F51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56210A4B-4F5D-4558-BB69-85A6FD33B362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704148D3-A4C6-4810-9E2E-BE6AFB9CDE51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E8649ABD-C39A-466A-9B1B-3A9817CDA05C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3</xdr:row>
      <xdr:rowOff>314960</xdr:rowOff>
    </xdr:from>
    <xdr:to>
      <xdr:col>40</xdr:col>
      <xdr:colOff>579120</xdr:colOff>
      <xdr:row>28</xdr:row>
      <xdr:rowOff>226060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D368232F-BA8B-418B-A6DF-2CC4E3A464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1AB0B6-6AA8-47FC-A25D-E56753C69BFB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CAC0B7-6C6D-43A1-8D4A-B37D01918438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M6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C91954-707C-44A7-AF61-D357538CED59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E6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91C1CB-AF27-413F-8374-181F79841634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E4BF26F0-E42E-454C-BC9E-3CB781E61C93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82" name="Rechthoek 81">
          <a:extLst>
            <a:ext uri="{FF2B5EF4-FFF2-40B4-BE49-F238E27FC236}">
              <a16:creationId xmlns:a16="http://schemas.microsoft.com/office/drawing/2014/main" id="{214DA149-4C62-4F73-A8C6-2DEBB626EC73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83" name="Rechthoek 82">
          <a:extLst>
            <a:ext uri="{FF2B5EF4-FFF2-40B4-BE49-F238E27FC236}">
              <a16:creationId xmlns:a16="http://schemas.microsoft.com/office/drawing/2014/main" id="{353897CF-8D21-4CB6-BF4E-2DBFE6B87252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84" name="Rechthoek: afgeronde hoeken 83">
          <a:extLst>
            <a:ext uri="{FF2B5EF4-FFF2-40B4-BE49-F238E27FC236}">
              <a16:creationId xmlns:a16="http://schemas.microsoft.com/office/drawing/2014/main" id="{6B3FD8DB-CDEB-41C0-A6D0-D14A6D3C18AE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85" name="Rechthoek: afgeronde hoeken 84">
          <a:extLst>
            <a:ext uri="{FF2B5EF4-FFF2-40B4-BE49-F238E27FC236}">
              <a16:creationId xmlns:a16="http://schemas.microsoft.com/office/drawing/2014/main" id="{E6A2378D-3E09-4BDB-84CF-22E1A3DF7D4C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86" name="Rechthoek: afgeronde hoeken 85">
          <a:extLst>
            <a:ext uri="{FF2B5EF4-FFF2-40B4-BE49-F238E27FC236}">
              <a16:creationId xmlns:a16="http://schemas.microsoft.com/office/drawing/2014/main" id="{D4FE0393-00C5-4388-A81E-60526C40752F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87" name="Rechthoek 86">
          <a:extLst>
            <a:ext uri="{FF2B5EF4-FFF2-40B4-BE49-F238E27FC236}">
              <a16:creationId xmlns:a16="http://schemas.microsoft.com/office/drawing/2014/main" id="{3862CC60-F5D3-45B8-A22B-CC3E3CE456AF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22D6E160-75C1-4071-8721-B271E555A970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A764A96E-49EF-4A0E-B478-C36D3D309534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46467050-78E9-4876-A63E-761F3621A2A5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38B0E4DE-E1DD-418C-AF00-E1CCABD9D0AD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7577DE85-9FA4-4B68-BCFA-15508DDC9D71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DA5F229B-ED3F-4DE8-B6E9-6B21419917C7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94" name="Rechthoek 93">
          <a:extLst>
            <a:ext uri="{FF2B5EF4-FFF2-40B4-BE49-F238E27FC236}">
              <a16:creationId xmlns:a16="http://schemas.microsoft.com/office/drawing/2014/main" id="{F78D04C6-3643-44BE-A9BC-53610FF1281B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9016B83E-6319-432A-BD2D-375B124924E3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96" name="Rechthoek 95">
          <a:extLst>
            <a:ext uri="{FF2B5EF4-FFF2-40B4-BE49-F238E27FC236}">
              <a16:creationId xmlns:a16="http://schemas.microsoft.com/office/drawing/2014/main" id="{820D542A-674F-46BB-B1A5-1F8CFD6B282B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FD11B4A1-53DC-4A7D-BCEB-A9E495C9423E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98" name="Rechthoek: afgeronde hoeken 97">
          <a:extLst>
            <a:ext uri="{FF2B5EF4-FFF2-40B4-BE49-F238E27FC236}">
              <a16:creationId xmlns:a16="http://schemas.microsoft.com/office/drawing/2014/main" id="{6C5E7A26-560A-49C6-B646-23B5531F671F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99" name="Afbeelding 98">
          <a:extLst>
            <a:ext uri="{FF2B5EF4-FFF2-40B4-BE49-F238E27FC236}">
              <a16:creationId xmlns:a16="http://schemas.microsoft.com/office/drawing/2014/main" id="{68692B43-A9B7-4D2B-A790-63D70FFF4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4384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100" name="Rechthoek: afgeronde hoeken 99">
          <a:extLst>
            <a:ext uri="{FF2B5EF4-FFF2-40B4-BE49-F238E27FC236}">
              <a16:creationId xmlns:a16="http://schemas.microsoft.com/office/drawing/2014/main" id="{4699F295-22A3-4176-934E-03105E6DB00E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2DA299B7-EBFB-46D0-859A-1EB8B0D25EAC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0456FCE0-FA33-4B9B-9E0E-CDBA9863EBA8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103" name="Rechthoek 102">
          <a:extLst>
            <a:ext uri="{FF2B5EF4-FFF2-40B4-BE49-F238E27FC236}">
              <a16:creationId xmlns:a16="http://schemas.microsoft.com/office/drawing/2014/main" id="{F94466BF-C766-486A-A486-F1D06D0E47DC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3B09740B-D723-44D2-8A7B-EF976FF5AC32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105" name="Afbeelding 104">
          <a:extLst>
            <a:ext uri="{FF2B5EF4-FFF2-40B4-BE49-F238E27FC236}">
              <a16:creationId xmlns:a16="http://schemas.microsoft.com/office/drawing/2014/main" id="{A0834FE1-DA57-4ADB-B8C2-9EEF470AC2D2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106" name="Afbeelding 105">
          <a:extLst>
            <a:ext uri="{FF2B5EF4-FFF2-40B4-BE49-F238E27FC236}">
              <a16:creationId xmlns:a16="http://schemas.microsoft.com/office/drawing/2014/main" id="{7D0D3C8A-AEE7-4E1C-81F0-F9BC88EB68C9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107" name="Afbeelding 106">
          <a:extLst>
            <a:ext uri="{FF2B5EF4-FFF2-40B4-BE49-F238E27FC236}">
              <a16:creationId xmlns:a16="http://schemas.microsoft.com/office/drawing/2014/main" id="{D8863C63-DDB4-4214-80F0-E9535DFBA4A7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6A1EB10D-DB35-4F9D-9D5D-430ED9AA0CE6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9D10A118-9E1F-4F02-8055-46CC0AC7B8E2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110" name="Afbeelding 109">
          <a:extLst>
            <a:ext uri="{FF2B5EF4-FFF2-40B4-BE49-F238E27FC236}">
              <a16:creationId xmlns:a16="http://schemas.microsoft.com/office/drawing/2014/main" id="{AC2FDE82-BE27-446A-B7D5-BA365CFE87F5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111" name="Rechthoek 110">
          <a:extLst>
            <a:ext uri="{FF2B5EF4-FFF2-40B4-BE49-F238E27FC236}">
              <a16:creationId xmlns:a16="http://schemas.microsoft.com/office/drawing/2014/main" id="{C6E1113C-2F99-47A8-849C-0EC0B82564D3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112" name="Afbeelding 111">
          <a:extLst>
            <a:ext uri="{FF2B5EF4-FFF2-40B4-BE49-F238E27FC236}">
              <a16:creationId xmlns:a16="http://schemas.microsoft.com/office/drawing/2014/main" id="{E14AD26A-38A8-40E2-B163-661C6DD1A8C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113" name="Afbeelding 112">
          <a:extLst>
            <a:ext uri="{FF2B5EF4-FFF2-40B4-BE49-F238E27FC236}">
              <a16:creationId xmlns:a16="http://schemas.microsoft.com/office/drawing/2014/main" id="{0E00A76E-DFAD-4D92-B1E0-6595B758D6F2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114" name="Rechthoek: afgeronde hoeken 113">
          <a:extLst>
            <a:ext uri="{FF2B5EF4-FFF2-40B4-BE49-F238E27FC236}">
              <a16:creationId xmlns:a16="http://schemas.microsoft.com/office/drawing/2014/main" id="{3E044C08-44A1-47E3-9CC6-82BE805C166F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115" name="Tekstvak 114">
          <a:extLst>
            <a:ext uri="{FF2B5EF4-FFF2-40B4-BE49-F238E27FC236}">
              <a16:creationId xmlns:a16="http://schemas.microsoft.com/office/drawing/2014/main" id="{3E0912E3-6F56-430D-865B-B63BAF4278CC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116" name="Tekstvak 115">
          <a:extLst>
            <a:ext uri="{FF2B5EF4-FFF2-40B4-BE49-F238E27FC236}">
              <a16:creationId xmlns:a16="http://schemas.microsoft.com/office/drawing/2014/main" id="{1D00F84A-83D3-4894-B9F6-69C657DAB0BA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117" name="Tekstvak 116">
          <a:extLst>
            <a:ext uri="{FF2B5EF4-FFF2-40B4-BE49-F238E27FC236}">
              <a16:creationId xmlns:a16="http://schemas.microsoft.com/office/drawing/2014/main" id="{F166CA98-0656-4E69-8273-C6912E5C8B8E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118" name="Tekstvak 117">
          <a:extLst>
            <a:ext uri="{FF2B5EF4-FFF2-40B4-BE49-F238E27FC236}">
              <a16:creationId xmlns:a16="http://schemas.microsoft.com/office/drawing/2014/main" id="{5B701AB0-C322-4FC9-B466-ECF9D2A952EE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119" name="Tekstvak 118">
          <a:extLst>
            <a:ext uri="{FF2B5EF4-FFF2-40B4-BE49-F238E27FC236}">
              <a16:creationId xmlns:a16="http://schemas.microsoft.com/office/drawing/2014/main" id="{C622D8FB-B775-4578-BBF6-E4AD8B9B9230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120" name="Tekstvak 119">
          <a:extLst>
            <a:ext uri="{FF2B5EF4-FFF2-40B4-BE49-F238E27FC236}">
              <a16:creationId xmlns:a16="http://schemas.microsoft.com/office/drawing/2014/main" id="{11D972A5-B0BD-4B03-B90E-463A022929D3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121" name="Tekstvak 120">
          <a:extLst>
            <a:ext uri="{FF2B5EF4-FFF2-40B4-BE49-F238E27FC236}">
              <a16:creationId xmlns:a16="http://schemas.microsoft.com/office/drawing/2014/main" id="{55ACA660-C1A3-4DDB-8C13-FF1200BE464E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122" name="Tekstvak 121">
          <a:extLst>
            <a:ext uri="{FF2B5EF4-FFF2-40B4-BE49-F238E27FC236}">
              <a16:creationId xmlns:a16="http://schemas.microsoft.com/office/drawing/2014/main" id="{672E14C5-5A75-4E5D-AAF6-F1A732CAC0ED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123" name="Rechthoek: afgeronde hoeken 122">
          <a:extLst>
            <a:ext uri="{FF2B5EF4-FFF2-40B4-BE49-F238E27FC236}">
              <a16:creationId xmlns:a16="http://schemas.microsoft.com/office/drawing/2014/main" id="{FD103DFA-777B-4CAC-BBA4-00A8C6F2234F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C19C2BD-86E7-4249-9747-F0D07787D94C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A27461AE-7A91-4949-A247-93B4DC811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DF2A3160-D59F-41D3-9B39-135A77A629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261F8A-2BC1-4ABA-892B-B5BB59EA91EF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6849A9-C0BB-4417-8718-7203E5CB7EC7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gr.7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10" name="Rechthoek: afgeronde hoeken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4882FD-DF73-42DF-9B17-D93AEFA1B666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11" name="Rechthoek: afgeronde hoeken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5F4B3F1-4F28-4B69-84AF-77EDCC3FD83E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6" name="Rechthoek: afgeronde hoeken 5">
          <a:extLst>
            <a:ext uri="{FF2B5EF4-FFF2-40B4-BE49-F238E27FC236}">
              <a16:creationId xmlns:a16="http://schemas.microsoft.com/office/drawing/2014/main" id="{35E159B9-D7F5-4E25-A3A7-94550DC0AF86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M7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1FB3745-DF91-47CD-BDDF-309226AC9388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CE299E4-F400-4741-B533-7244C95892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608FEAEC-E4E7-49F7-B958-D86DEC859B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8961</xdr:colOff>
      <xdr:row>13</xdr:row>
      <xdr:rowOff>0</xdr:rowOff>
    </xdr:from>
    <xdr:to>
      <xdr:col>4</xdr:col>
      <xdr:colOff>1678</xdr:colOff>
      <xdr:row>53</xdr:row>
      <xdr:rowOff>2022</xdr:rowOff>
    </xdr:to>
    <xdr:pic>
      <xdr:nvPicPr>
        <xdr:cNvPr id="5" name="Afbeelding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896F01-7548-4B9D-B00C-DB5426A85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8937" y="2644588"/>
          <a:ext cx="2886637" cy="6779340"/>
        </a:xfrm>
        <a:prstGeom prst="rect">
          <a:avLst/>
        </a:prstGeom>
      </xdr:spPr>
    </xdr:pic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6" name="Rechthoek: afgeronde hoeken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617EDC9-3550-439F-8AEC-C92C9068A593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F09131-9424-4F3D-AF79-26EB33CC2FCE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Middentoets</a:t>
          </a:r>
          <a:r>
            <a:rPr lang="nl-NL" sz="1800" baseline="0">
              <a:solidFill>
                <a:schemeClr val="tx1"/>
              </a:solidFill>
            </a:rPr>
            <a:t> gr.7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682804B-8495-4982-A0E0-D3F3318CCC77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C657A2-DE1F-41A1-A436-38C0BDAB5F93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F0F06FEC-5568-4BCD-B7EE-6411D5CDE07F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E7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90103EAD-CDDC-4D33-B7B4-F58BB7D78C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1EC9E663-4923-4516-A72A-BF9384E15E0F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8C8CA66-6C61-463E-BFCD-937CFC18D3F5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FC3623D0-ACAA-43E8-AEEF-11630B426DFD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2E0D250C-C031-411F-B0EF-E6E0D98A0EC7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05E90365-D163-4384-B043-5AEC111CFFC0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BC3A455E-34BD-4868-B960-63B207A682B4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6D152C2A-FA43-4954-8326-4F1CEB4A967F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C354E48C-D96A-4FC0-9CE1-66ADC53520F5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0F8A09FC-2F8B-485D-A43A-B3EAD8E97257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31EC9516-CFDD-473F-A68F-4257E5480017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B60EDCDC-BAD7-431A-AFE9-C0B36A790AA0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E968A3A3-0DE9-4C94-BCC9-2B7CD8A9BE6E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229B5D36-F6BB-45E2-AC20-EB1FF3CE1F42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D575E918-ADB7-4B42-9806-4029003B38E7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1B30451E-9DC5-4255-A917-9D5EC030F6CA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26376</xdr:colOff>
      <xdr:row>5</xdr:row>
      <xdr:rowOff>23447</xdr:rowOff>
    </xdr:from>
    <xdr:to>
      <xdr:col>35</xdr:col>
      <xdr:colOff>12700</xdr:colOff>
      <xdr:row>42</xdr:row>
      <xdr:rowOff>4104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4AF5BBF5-B18C-45C5-A571-D36E3496F9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66011B-1E9E-4658-859B-C0E68DE9E356}"/>
            </a:ext>
          </a:extLst>
        </xdr:cNvPr>
        <xdr:cNvSpPr/>
      </xdr:nvSpPr>
      <xdr:spPr>
        <a:xfrm>
          <a:off x="446690" y="1300655"/>
          <a:ext cx="879117" cy="87537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E043A8-084C-44DB-9210-07B57216083F}"/>
            </a:ext>
          </a:extLst>
        </xdr:cNvPr>
        <xdr:cNvSpPr/>
      </xdr:nvSpPr>
      <xdr:spPr>
        <a:xfrm>
          <a:off x="1429659" y="1295887"/>
          <a:ext cx="881000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M7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CFAAF94-F014-4D32-953D-DF7FFC666F41}"/>
            </a:ext>
          </a:extLst>
        </xdr:cNvPr>
        <xdr:cNvSpPr/>
      </xdr:nvSpPr>
      <xdr:spPr>
        <a:xfrm>
          <a:off x="2426407" y="1295887"/>
          <a:ext cx="894223" cy="875375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E7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30E5F8D-2A30-44A6-8F48-6E663FBD5F2F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3" name="Tekstvak 22">
          <a:extLst>
            <a:ext uri="{FF2B5EF4-FFF2-40B4-BE49-F238E27FC236}">
              <a16:creationId xmlns:a16="http://schemas.microsoft.com/office/drawing/2014/main" id="{4D443C71-EC45-4A39-B9E6-A1A0679DECC3}"/>
            </a:ext>
          </a:extLst>
        </xdr:cNvPr>
        <xdr:cNvSpPr txBox="1"/>
      </xdr:nvSpPr>
      <xdr:spPr>
        <a:xfrm>
          <a:off x="3566160" y="25704800"/>
          <a:ext cx="632206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A91BA5C9-801C-4855-882A-572CC0BC8F96}"/>
            </a:ext>
          </a:extLst>
        </xdr:cNvPr>
        <xdr:cNvSpPr/>
      </xdr:nvSpPr>
      <xdr:spPr>
        <a:xfrm>
          <a:off x="3352800" y="15687040"/>
          <a:ext cx="6659880" cy="1909826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1F707D84-4242-483C-9E7C-9C0B221CCEB7}"/>
            </a:ext>
          </a:extLst>
        </xdr:cNvPr>
        <xdr:cNvSpPr/>
      </xdr:nvSpPr>
      <xdr:spPr>
        <a:xfrm>
          <a:off x="10241280" y="15636240"/>
          <a:ext cx="6954520" cy="1914144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2B45106E-C95A-4C1F-B3A1-591A417CB884}"/>
            </a:ext>
          </a:extLst>
        </xdr:cNvPr>
        <xdr:cNvSpPr/>
      </xdr:nvSpPr>
      <xdr:spPr>
        <a:xfrm>
          <a:off x="17480280" y="15636240"/>
          <a:ext cx="7018020" cy="1915414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C8020398-B109-4D19-8FAF-D5220B8B132E}"/>
            </a:ext>
          </a:extLst>
        </xdr:cNvPr>
        <xdr:cNvSpPr txBox="1"/>
      </xdr:nvSpPr>
      <xdr:spPr>
        <a:xfrm>
          <a:off x="10330180" y="2570734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4EEEA50F-E69E-4879-86F5-B1328AA73C2D}"/>
            </a:ext>
          </a:extLst>
        </xdr:cNvPr>
        <xdr:cNvSpPr txBox="1"/>
      </xdr:nvSpPr>
      <xdr:spPr>
        <a:xfrm>
          <a:off x="17614900" y="2572004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E3100E8A-2EBA-4A39-86FD-087F383630DE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14D63A8A-138B-4A41-869C-E4DC4711BDA8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1B3DC312-D414-42A9-A3A1-2FEB29A2CD3A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E8E360BE-9850-4513-A664-672B3EE6AC18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1C2C6697-7E23-46D5-BEDF-D6A2AF323CEA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1A24EBFE-F224-44C0-BD05-B0C662FB5340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345440</xdr:rowOff>
    </xdr:from>
    <xdr:to>
      <xdr:col>40</xdr:col>
      <xdr:colOff>594360</xdr:colOff>
      <xdr:row>29</xdr:row>
      <xdr:rowOff>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E5DC0EF7-5ED8-4B84-9218-288C15CE0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735BED-68A8-4BC2-95A7-AE1F0CEFBC65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99FFA1-97C0-4491-B16B-0F0ACE1F3E0E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M7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8E293F-9E26-4964-97B7-953FE94380AD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E7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2562E3-49AC-4813-8ACD-57DE5C23DA72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59EEF849-8A76-4074-8899-BC553D137A32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82" name="Rechthoek 81">
          <a:extLst>
            <a:ext uri="{FF2B5EF4-FFF2-40B4-BE49-F238E27FC236}">
              <a16:creationId xmlns:a16="http://schemas.microsoft.com/office/drawing/2014/main" id="{24293389-F22D-48B7-AD8C-D48DB7E4E95A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83" name="Rechthoek 82">
          <a:extLst>
            <a:ext uri="{FF2B5EF4-FFF2-40B4-BE49-F238E27FC236}">
              <a16:creationId xmlns:a16="http://schemas.microsoft.com/office/drawing/2014/main" id="{5F302A99-8790-4815-BA71-B694E23A2F75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84" name="Rechthoek: afgeronde hoeken 83">
          <a:extLst>
            <a:ext uri="{FF2B5EF4-FFF2-40B4-BE49-F238E27FC236}">
              <a16:creationId xmlns:a16="http://schemas.microsoft.com/office/drawing/2014/main" id="{3414E7EC-9D93-4458-AB35-2CFBC82F503D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85" name="Rechthoek: afgeronde hoeken 84">
          <a:extLst>
            <a:ext uri="{FF2B5EF4-FFF2-40B4-BE49-F238E27FC236}">
              <a16:creationId xmlns:a16="http://schemas.microsoft.com/office/drawing/2014/main" id="{FBE7D599-A752-4681-A783-1628D3F7F27C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86" name="Rechthoek: afgeronde hoeken 85">
          <a:extLst>
            <a:ext uri="{FF2B5EF4-FFF2-40B4-BE49-F238E27FC236}">
              <a16:creationId xmlns:a16="http://schemas.microsoft.com/office/drawing/2014/main" id="{A94414D3-D235-45B2-AE33-F206957EAF4A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87" name="Rechthoek 86">
          <a:extLst>
            <a:ext uri="{FF2B5EF4-FFF2-40B4-BE49-F238E27FC236}">
              <a16:creationId xmlns:a16="http://schemas.microsoft.com/office/drawing/2014/main" id="{A552D041-495C-46B2-B684-2DAF51645185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88" name="Tekstvak 87">
          <a:extLst>
            <a:ext uri="{FF2B5EF4-FFF2-40B4-BE49-F238E27FC236}">
              <a16:creationId xmlns:a16="http://schemas.microsoft.com/office/drawing/2014/main" id="{DA732482-C294-4FD0-9405-EBCD8F5AA804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89" name="Tekstvak 88">
          <a:extLst>
            <a:ext uri="{FF2B5EF4-FFF2-40B4-BE49-F238E27FC236}">
              <a16:creationId xmlns:a16="http://schemas.microsoft.com/office/drawing/2014/main" id="{E2321511-8731-4744-9757-D442F2CB4694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90" name="Tekstvak 89">
          <a:extLst>
            <a:ext uri="{FF2B5EF4-FFF2-40B4-BE49-F238E27FC236}">
              <a16:creationId xmlns:a16="http://schemas.microsoft.com/office/drawing/2014/main" id="{3D197E29-87F3-462F-A8B9-5E8C7B291EDD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91" name="Tekstvak 90">
          <a:extLst>
            <a:ext uri="{FF2B5EF4-FFF2-40B4-BE49-F238E27FC236}">
              <a16:creationId xmlns:a16="http://schemas.microsoft.com/office/drawing/2014/main" id="{489658B8-BDF2-41D8-91B2-08BDC29857D6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92" name="Tekstvak 91">
          <a:extLst>
            <a:ext uri="{FF2B5EF4-FFF2-40B4-BE49-F238E27FC236}">
              <a16:creationId xmlns:a16="http://schemas.microsoft.com/office/drawing/2014/main" id="{5CB4A0B0-C568-42A7-B866-458E05FAF1DB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93" name="Tekstvak 92">
          <a:extLst>
            <a:ext uri="{FF2B5EF4-FFF2-40B4-BE49-F238E27FC236}">
              <a16:creationId xmlns:a16="http://schemas.microsoft.com/office/drawing/2014/main" id="{8B52F3CB-8D92-4603-B99E-72D051175AF6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94" name="Rechthoek 93">
          <a:extLst>
            <a:ext uri="{FF2B5EF4-FFF2-40B4-BE49-F238E27FC236}">
              <a16:creationId xmlns:a16="http://schemas.microsoft.com/office/drawing/2014/main" id="{1CF92FA0-BE7A-42BB-A8C7-DFF5BFA494F6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95" name="Tekstvak 94">
          <a:extLst>
            <a:ext uri="{FF2B5EF4-FFF2-40B4-BE49-F238E27FC236}">
              <a16:creationId xmlns:a16="http://schemas.microsoft.com/office/drawing/2014/main" id="{945FB58F-11E9-466C-A908-29FD9ECC0463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96" name="Rechthoek 95">
          <a:extLst>
            <a:ext uri="{FF2B5EF4-FFF2-40B4-BE49-F238E27FC236}">
              <a16:creationId xmlns:a16="http://schemas.microsoft.com/office/drawing/2014/main" id="{47418B8B-4824-49D0-A9CB-7F4694A12138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97" name="Tekstvak 96">
          <a:extLst>
            <a:ext uri="{FF2B5EF4-FFF2-40B4-BE49-F238E27FC236}">
              <a16:creationId xmlns:a16="http://schemas.microsoft.com/office/drawing/2014/main" id="{CB8BE777-1083-43A3-9C03-4A5ED6E1113A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98" name="Rechthoek: afgeronde hoeken 97">
          <a:extLst>
            <a:ext uri="{FF2B5EF4-FFF2-40B4-BE49-F238E27FC236}">
              <a16:creationId xmlns:a16="http://schemas.microsoft.com/office/drawing/2014/main" id="{22A1E67B-C1F2-4772-8717-F4B07DEC9E28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99" name="Afbeelding 98">
          <a:extLst>
            <a:ext uri="{FF2B5EF4-FFF2-40B4-BE49-F238E27FC236}">
              <a16:creationId xmlns:a16="http://schemas.microsoft.com/office/drawing/2014/main" id="{81D03655-848A-4F4B-AB71-46320CFD4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4384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100" name="Rechthoek: afgeronde hoeken 99">
          <a:extLst>
            <a:ext uri="{FF2B5EF4-FFF2-40B4-BE49-F238E27FC236}">
              <a16:creationId xmlns:a16="http://schemas.microsoft.com/office/drawing/2014/main" id="{F392AE66-96FB-41C7-8027-F169AC205D58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101" name="Tekstvak 100">
          <a:extLst>
            <a:ext uri="{FF2B5EF4-FFF2-40B4-BE49-F238E27FC236}">
              <a16:creationId xmlns:a16="http://schemas.microsoft.com/office/drawing/2014/main" id="{C830EE88-CE6A-48CB-B8BB-6E8CD7C51755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102" name="Tekstvak 101">
          <a:extLst>
            <a:ext uri="{FF2B5EF4-FFF2-40B4-BE49-F238E27FC236}">
              <a16:creationId xmlns:a16="http://schemas.microsoft.com/office/drawing/2014/main" id="{A82E3066-AC7E-44E3-9B90-2278F76E9312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103" name="Rechthoek 102">
          <a:extLst>
            <a:ext uri="{FF2B5EF4-FFF2-40B4-BE49-F238E27FC236}">
              <a16:creationId xmlns:a16="http://schemas.microsoft.com/office/drawing/2014/main" id="{D474C773-FE69-45C4-89BA-83AA9F5944B2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104" name="Tekstvak 103">
          <a:extLst>
            <a:ext uri="{FF2B5EF4-FFF2-40B4-BE49-F238E27FC236}">
              <a16:creationId xmlns:a16="http://schemas.microsoft.com/office/drawing/2014/main" id="{817976AA-3071-43D1-83F1-BD03B586AEB6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105" name="Afbeelding 104">
          <a:extLst>
            <a:ext uri="{FF2B5EF4-FFF2-40B4-BE49-F238E27FC236}">
              <a16:creationId xmlns:a16="http://schemas.microsoft.com/office/drawing/2014/main" id="{AFE05334-C595-4682-B804-26D0370C9F59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106" name="Afbeelding 105">
          <a:extLst>
            <a:ext uri="{FF2B5EF4-FFF2-40B4-BE49-F238E27FC236}">
              <a16:creationId xmlns:a16="http://schemas.microsoft.com/office/drawing/2014/main" id="{979EF716-4867-4763-B6F1-52A1126CB61F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107" name="Afbeelding 106">
          <a:extLst>
            <a:ext uri="{FF2B5EF4-FFF2-40B4-BE49-F238E27FC236}">
              <a16:creationId xmlns:a16="http://schemas.microsoft.com/office/drawing/2014/main" id="{61B62FE4-FFB7-4B14-85DC-8E752923032F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108" name="Tekstvak 107">
          <a:extLst>
            <a:ext uri="{FF2B5EF4-FFF2-40B4-BE49-F238E27FC236}">
              <a16:creationId xmlns:a16="http://schemas.microsoft.com/office/drawing/2014/main" id="{7E9651F5-DB76-4ABD-A683-6AD38F14E1E6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109" name="Tekstvak 108">
          <a:extLst>
            <a:ext uri="{FF2B5EF4-FFF2-40B4-BE49-F238E27FC236}">
              <a16:creationId xmlns:a16="http://schemas.microsoft.com/office/drawing/2014/main" id="{25F55B99-CEC4-40DF-86F6-D455C313EC33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110" name="Afbeelding 109">
          <a:extLst>
            <a:ext uri="{FF2B5EF4-FFF2-40B4-BE49-F238E27FC236}">
              <a16:creationId xmlns:a16="http://schemas.microsoft.com/office/drawing/2014/main" id="{19ACE167-B7CC-4AA5-ACEA-3428CC298FFA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111" name="Rechthoek 110">
          <a:extLst>
            <a:ext uri="{FF2B5EF4-FFF2-40B4-BE49-F238E27FC236}">
              <a16:creationId xmlns:a16="http://schemas.microsoft.com/office/drawing/2014/main" id="{9E03C1B9-C7B7-48AB-AA9B-E75BD71A845B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112" name="Afbeelding 111">
          <a:extLst>
            <a:ext uri="{FF2B5EF4-FFF2-40B4-BE49-F238E27FC236}">
              <a16:creationId xmlns:a16="http://schemas.microsoft.com/office/drawing/2014/main" id="{33DCAE78-9304-4B4B-9D96-759193E86577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113" name="Afbeelding 112">
          <a:extLst>
            <a:ext uri="{FF2B5EF4-FFF2-40B4-BE49-F238E27FC236}">
              <a16:creationId xmlns:a16="http://schemas.microsoft.com/office/drawing/2014/main" id="{0ED98B04-1E65-4038-8AD3-1EF853705BCA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114" name="Rechthoek: afgeronde hoeken 113">
          <a:extLst>
            <a:ext uri="{FF2B5EF4-FFF2-40B4-BE49-F238E27FC236}">
              <a16:creationId xmlns:a16="http://schemas.microsoft.com/office/drawing/2014/main" id="{2CA1DCE5-39EC-4F2B-820E-E55F36D7EE09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115" name="Tekstvak 114">
          <a:extLst>
            <a:ext uri="{FF2B5EF4-FFF2-40B4-BE49-F238E27FC236}">
              <a16:creationId xmlns:a16="http://schemas.microsoft.com/office/drawing/2014/main" id="{61DB344F-7C6C-48E2-95B5-43D50CCDEE42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116" name="Tekstvak 115">
          <a:extLst>
            <a:ext uri="{FF2B5EF4-FFF2-40B4-BE49-F238E27FC236}">
              <a16:creationId xmlns:a16="http://schemas.microsoft.com/office/drawing/2014/main" id="{000C0E63-0B36-4C3D-8CB2-F1ADDCFB354E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117" name="Tekstvak 116">
          <a:extLst>
            <a:ext uri="{FF2B5EF4-FFF2-40B4-BE49-F238E27FC236}">
              <a16:creationId xmlns:a16="http://schemas.microsoft.com/office/drawing/2014/main" id="{5D9562E0-048C-488B-823B-BC4D675BA1DB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118" name="Tekstvak 117">
          <a:extLst>
            <a:ext uri="{FF2B5EF4-FFF2-40B4-BE49-F238E27FC236}">
              <a16:creationId xmlns:a16="http://schemas.microsoft.com/office/drawing/2014/main" id="{BC6AD14F-8087-4031-9DBC-2C18C5F46591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119" name="Tekstvak 118">
          <a:extLst>
            <a:ext uri="{FF2B5EF4-FFF2-40B4-BE49-F238E27FC236}">
              <a16:creationId xmlns:a16="http://schemas.microsoft.com/office/drawing/2014/main" id="{518440BA-59EA-4778-B34F-7AA4EE2723A3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120" name="Tekstvak 119">
          <a:extLst>
            <a:ext uri="{FF2B5EF4-FFF2-40B4-BE49-F238E27FC236}">
              <a16:creationId xmlns:a16="http://schemas.microsoft.com/office/drawing/2014/main" id="{57F89212-5C28-4FFD-8F00-9A606C6617D3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121" name="Tekstvak 120">
          <a:extLst>
            <a:ext uri="{FF2B5EF4-FFF2-40B4-BE49-F238E27FC236}">
              <a16:creationId xmlns:a16="http://schemas.microsoft.com/office/drawing/2014/main" id="{6AE679BB-2C2A-4E62-B2BC-7F78064FE15E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122" name="Tekstvak 121">
          <a:extLst>
            <a:ext uri="{FF2B5EF4-FFF2-40B4-BE49-F238E27FC236}">
              <a16:creationId xmlns:a16="http://schemas.microsoft.com/office/drawing/2014/main" id="{AFBE7A42-E3F9-4317-BF82-23F57E0A0D78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123" name="Rechthoek: afgeronde hoeken 122">
          <a:extLst>
            <a:ext uri="{FF2B5EF4-FFF2-40B4-BE49-F238E27FC236}">
              <a16:creationId xmlns:a16="http://schemas.microsoft.com/office/drawing/2014/main" id="{F9FDFF04-E72F-44CE-8628-AB2F472AC622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7F593C8-C642-4A99-BB39-143E68B51D6C}"/>
            </a:ext>
          </a:extLst>
        </xdr:cNvPr>
        <xdr:cNvSpPr>
          <a:spLocks noChangeArrowheads="1"/>
        </xdr:cNvSpPr>
      </xdr:nvSpPr>
      <xdr:spPr bwMode="auto">
        <a:xfrm>
          <a:off x="1502092" y="11114722"/>
          <a:ext cx="10637044" cy="5410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98C4FE4-0958-4DC8-A97E-2EFE8EE4CA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4753D342-3226-4BCC-9D40-B2484BB91C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5" name="Rechthoek: afgeronde hoek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01D733-6457-4DAC-9319-474859E575CA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6" name="Rechthoek: afgeronde hoek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D4D608-E376-4144-B285-D4B694F13AEC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Begintoets</a:t>
          </a:r>
          <a:r>
            <a:rPr lang="nl-NL" sz="1800" baseline="0">
              <a:solidFill>
                <a:schemeClr val="tx1"/>
              </a:solidFill>
            </a:rPr>
            <a:t> gr.8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02126B1-AD5D-4E45-8DB6-1A9F9A68E80D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116F4A-7D9E-45E4-8030-A4C05D508CE2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9" name="Rechthoek: afgeronde hoeken 8">
          <a:extLst>
            <a:ext uri="{FF2B5EF4-FFF2-40B4-BE49-F238E27FC236}">
              <a16:creationId xmlns:a16="http://schemas.microsoft.com/office/drawing/2014/main" id="{F1AAFB67-E306-4263-8173-C4CC19898AB3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E7 van groep 8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1243012</xdr:colOff>
      <xdr:row>60</xdr:row>
      <xdr:rowOff>80962</xdr:rowOff>
    </xdr:from>
    <xdr:to>
      <xdr:col>42</xdr:col>
      <xdr:colOff>107156</xdr:colOff>
      <xdr:row>63</xdr:row>
      <xdr:rowOff>119064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756D634-E744-46A2-9DA0-136AF837A90F}"/>
            </a:ext>
          </a:extLst>
        </xdr:cNvPr>
        <xdr:cNvSpPr>
          <a:spLocks noChangeArrowheads="1"/>
        </xdr:cNvSpPr>
      </xdr:nvSpPr>
      <xdr:spPr bwMode="auto">
        <a:xfrm>
          <a:off x="2100262" y="10920412"/>
          <a:ext cx="8951119" cy="5238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152399</xdr:colOff>
      <xdr:row>59</xdr:row>
      <xdr:rowOff>21430</xdr:rowOff>
    </xdr:from>
    <xdr:to>
      <xdr:col>51</xdr:col>
      <xdr:colOff>0</xdr:colOff>
      <xdr:row>91</xdr:row>
      <xdr:rowOff>154781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0AFD709B-E1ED-4E24-AFFE-EFC99FC65A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9526</xdr:colOff>
      <xdr:row>59</xdr:row>
      <xdr:rowOff>21431</xdr:rowOff>
    </xdr:from>
    <xdr:to>
      <xdr:col>9</xdr:col>
      <xdr:colOff>1</xdr:colOff>
      <xdr:row>91</xdr:row>
      <xdr:rowOff>142875</xdr:rowOff>
    </xdr:to>
    <xdr:graphicFrame macro="">
      <xdr:nvGraphicFramePr>
        <xdr:cNvPr id="4" name="Grafiek 8">
          <a:extLst>
            <a:ext uri="{FF2B5EF4-FFF2-40B4-BE49-F238E27FC236}">
              <a16:creationId xmlns:a16="http://schemas.microsoft.com/office/drawing/2014/main" id="{F6C98FA9-D8E6-48EF-BA05-23557B429B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12</xdr:row>
      <xdr:rowOff>161364</xdr:rowOff>
    </xdr:from>
    <xdr:to>
      <xdr:col>4</xdr:col>
      <xdr:colOff>1</xdr:colOff>
      <xdr:row>53</xdr:row>
      <xdr:rowOff>2021</xdr:rowOff>
    </xdr:to>
    <xdr:pic>
      <xdr:nvPicPr>
        <xdr:cNvPr id="5" name="Afbeelding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2A903B-7631-4782-AE47-4ACC6ABD5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9976" y="2635623"/>
          <a:ext cx="2895601" cy="6788304"/>
        </a:xfrm>
        <a:prstGeom prst="rect">
          <a:avLst/>
        </a:prstGeom>
      </xdr:spPr>
    </xdr:pic>
    <xdr:clientData/>
  </xdr:twoCellAnchor>
  <xdr:twoCellAnchor>
    <xdr:from>
      <xdr:col>6</xdr:col>
      <xdr:colOff>44824</xdr:colOff>
      <xdr:row>5</xdr:row>
      <xdr:rowOff>152400</xdr:rowOff>
    </xdr:from>
    <xdr:to>
      <xdr:col>8</xdr:col>
      <xdr:colOff>708212</xdr:colOff>
      <xdr:row>8</xdr:row>
      <xdr:rowOff>17929</xdr:rowOff>
    </xdr:to>
    <xdr:sp macro="" textlink="">
      <xdr:nvSpPr>
        <xdr:cNvPr id="6" name="Rechthoek: afgeronde hoeken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BD05EB-E0F4-47E7-94D7-C676F34AE384}"/>
            </a:ext>
          </a:extLst>
        </xdr:cNvPr>
        <xdr:cNvSpPr/>
      </xdr:nvSpPr>
      <xdr:spPr>
        <a:xfrm>
          <a:off x="3946264" y="1348740"/>
          <a:ext cx="2141668" cy="368449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/>
            <a:t>Terug naar START</a:t>
          </a:r>
        </a:p>
      </xdr:txBody>
    </xdr:sp>
    <xdr:clientData fPrintsWithSheet="0"/>
  </xdr:twoCellAnchor>
  <xdr:twoCellAnchor>
    <xdr:from>
      <xdr:col>10</xdr:col>
      <xdr:colOff>0</xdr:colOff>
      <xdr:row>6</xdr:row>
      <xdr:rowOff>0</xdr:rowOff>
    </xdr:from>
    <xdr:to>
      <xdr:col>12</xdr:col>
      <xdr:colOff>663388</xdr:colOff>
      <xdr:row>8</xdr:row>
      <xdr:rowOff>35858</xdr:rowOff>
    </xdr:to>
    <xdr:sp macro="" textlink="">
      <xdr:nvSpPr>
        <xdr:cNvPr id="7" name="Rechthoek: afgeronde hoek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3C77FA-0C97-4430-84AF-2BA791E3E569}"/>
            </a:ext>
          </a:extLst>
        </xdr:cNvPr>
        <xdr:cNvSpPr/>
      </xdr:nvSpPr>
      <xdr:spPr>
        <a:xfrm>
          <a:off x="685800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Eindtoets</a:t>
          </a:r>
          <a:r>
            <a:rPr lang="nl-NL" sz="1800" baseline="0">
              <a:solidFill>
                <a:schemeClr val="tx1"/>
              </a:solidFill>
            </a:rPr>
            <a:t> vorig jaar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37</xdr:col>
      <xdr:colOff>0</xdr:colOff>
      <xdr:row>6</xdr:row>
      <xdr:rowOff>0</xdr:rowOff>
    </xdr:from>
    <xdr:to>
      <xdr:col>41</xdr:col>
      <xdr:colOff>663388</xdr:colOff>
      <xdr:row>8</xdr:row>
      <xdr:rowOff>35858</xdr:rowOff>
    </xdr:to>
    <xdr:sp macro="" textlink="">
      <xdr:nvSpPr>
        <xdr:cNvPr id="8" name="Rechthoek: afgeronde hoek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DA49D70-804C-4E61-87CD-D04EE94795CC}"/>
            </a:ext>
          </a:extLst>
        </xdr:cNvPr>
        <xdr:cNvSpPr/>
      </xdr:nvSpPr>
      <xdr:spPr>
        <a:xfrm>
          <a:off x="9814560" y="1363980"/>
          <a:ext cx="214166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Totaal</a:t>
          </a:r>
          <a:r>
            <a:rPr lang="nl-NL" sz="1800" baseline="0">
              <a:solidFill>
                <a:schemeClr val="tx1"/>
              </a:solidFill>
            </a:rPr>
            <a:t> per leerling</a:t>
          </a:r>
          <a:endParaRPr lang="nl-NL" sz="1800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43</xdr:col>
      <xdr:colOff>0</xdr:colOff>
      <xdr:row>6</xdr:row>
      <xdr:rowOff>0</xdr:rowOff>
    </xdr:from>
    <xdr:to>
      <xdr:col>47</xdr:col>
      <xdr:colOff>224118</xdr:colOff>
      <xdr:row>8</xdr:row>
      <xdr:rowOff>35858</xdr:rowOff>
    </xdr:to>
    <xdr:sp macro="" textlink="">
      <xdr:nvSpPr>
        <xdr:cNvPr id="9" name="Rechthoek: afgeronde hoeken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028439-4F57-4BC9-BC17-34661AB57343}"/>
            </a:ext>
          </a:extLst>
        </xdr:cNvPr>
        <xdr:cNvSpPr/>
      </xdr:nvSpPr>
      <xdr:spPr>
        <a:xfrm>
          <a:off x="12771120" y="1363980"/>
          <a:ext cx="2121498" cy="371138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>
              <a:solidFill>
                <a:schemeClr val="tx1"/>
              </a:solidFill>
            </a:rPr>
            <a:t>Kindgesprek</a:t>
          </a:r>
        </a:p>
      </xdr:txBody>
    </xdr:sp>
    <xdr:clientData fPrintsWithSheet="0"/>
  </xdr:twoCellAnchor>
  <xdr:twoCellAnchor>
    <xdr:from>
      <xdr:col>5</xdr:col>
      <xdr:colOff>726140</xdr:colOff>
      <xdr:row>1</xdr:row>
      <xdr:rowOff>17929</xdr:rowOff>
    </xdr:from>
    <xdr:to>
      <xdr:col>50</xdr:col>
      <xdr:colOff>699246</xdr:colOff>
      <xdr:row>3</xdr:row>
      <xdr:rowOff>8964</xdr:rowOff>
    </xdr:to>
    <xdr:sp macro="" textlink="">
      <xdr:nvSpPr>
        <xdr:cNvPr id="10" name="Rechthoek: afgeronde hoeken 9">
          <a:extLst>
            <a:ext uri="{FF2B5EF4-FFF2-40B4-BE49-F238E27FC236}">
              <a16:creationId xmlns:a16="http://schemas.microsoft.com/office/drawing/2014/main" id="{E42FB431-B142-4377-8674-15FC12AC4789}"/>
            </a:ext>
          </a:extLst>
        </xdr:cNvPr>
        <xdr:cNvSpPr/>
      </xdr:nvSpPr>
      <xdr:spPr>
        <a:xfrm>
          <a:off x="3888440" y="193189"/>
          <a:ext cx="12218446" cy="509195"/>
        </a:xfrm>
        <a:prstGeom prst="roundRect">
          <a:avLst/>
        </a:prstGeom>
        <a:solidFill>
          <a:srgbClr val="FFFFCC"/>
        </a:solidFill>
        <a:ln>
          <a:solidFill>
            <a:schemeClr val="accent1">
              <a:shade val="15000"/>
              <a:alpha val="94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800" b="1">
              <a:solidFill>
                <a:schemeClr val="tx1"/>
              </a:solidFill>
            </a:rPr>
            <a:t>Toetsoverzicht</a:t>
          </a:r>
          <a:r>
            <a:rPr lang="nl-NL" sz="1800" b="1" baseline="0">
              <a:solidFill>
                <a:schemeClr val="tx1"/>
              </a:solidFill>
            </a:rPr>
            <a:t> B8</a:t>
          </a:r>
          <a:endParaRPr lang="nl-NL" sz="1800" b="1">
            <a:solidFill>
              <a:schemeClr val="tx1"/>
            </a:solidFill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718038</xdr:colOff>
      <xdr:row>5</xdr:row>
      <xdr:rowOff>87923</xdr:rowOff>
    </xdr:from>
    <xdr:to>
      <xdr:col>5</xdr:col>
      <xdr:colOff>387020</xdr:colOff>
      <xdr:row>41</xdr:row>
      <xdr:rowOff>102578</xdr:rowOff>
    </xdr:to>
    <xdr:graphicFrame macro="">
      <xdr:nvGraphicFramePr>
        <xdr:cNvPr id="2" name="Grafiek 9">
          <a:extLst>
            <a:ext uri="{FF2B5EF4-FFF2-40B4-BE49-F238E27FC236}">
              <a16:creationId xmlns:a16="http://schemas.microsoft.com/office/drawing/2014/main" id="{40A68CEA-6668-4046-9A79-E325983A80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236904</xdr:colOff>
      <xdr:row>10</xdr:row>
      <xdr:rowOff>187325</xdr:rowOff>
    </xdr:from>
    <xdr:to>
      <xdr:col>4</xdr:col>
      <xdr:colOff>910004</xdr:colOff>
      <xdr:row>15</xdr:row>
      <xdr:rowOff>57150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A0F7AF07-CAE6-4CC3-9362-C2F0C4904109}"/>
            </a:ext>
          </a:extLst>
        </xdr:cNvPr>
        <xdr:cNvSpPr>
          <a:spLocks noChangeArrowheads="1"/>
        </xdr:cNvSpPr>
      </xdr:nvSpPr>
      <xdr:spPr bwMode="auto">
        <a:xfrm>
          <a:off x="3513504" y="4187825"/>
          <a:ext cx="1587500" cy="1050925"/>
        </a:xfrm>
        <a:prstGeom prst="rightArrow">
          <a:avLst>
            <a:gd name="adj1" fmla="val 50000"/>
            <a:gd name="adj2" fmla="val 40196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250825</xdr:colOff>
      <xdr:row>12</xdr:row>
      <xdr:rowOff>47625</xdr:rowOff>
    </xdr:from>
    <xdr:to>
      <xdr:col>4</xdr:col>
      <xdr:colOff>742950</xdr:colOff>
      <xdr:row>13</xdr:row>
      <xdr:rowOff>200025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8B6E709-A441-482A-89AE-BA77B185C800}"/>
            </a:ext>
          </a:extLst>
        </xdr:cNvPr>
        <xdr:cNvSpPr txBox="1">
          <a:spLocks noChangeArrowheads="1"/>
        </xdr:cNvSpPr>
      </xdr:nvSpPr>
      <xdr:spPr bwMode="auto">
        <a:xfrm>
          <a:off x="3527425" y="4520565"/>
          <a:ext cx="1406525" cy="38862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HAVO / VWO = E8</a:t>
          </a:r>
          <a:endParaRPr lang="nl-NL"/>
        </a:p>
      </xdr:txBody>
    </xdr:sp>
    <xdr:clientData/>
  </xdr:twoCellAnchor>
  <xdr:twoCellAnchor>
    <xdr:from>
      <xdr:col>2</xdr:col>
      <xdr:colOff>251558</xdr:colOff>
      <xdr:row>15</xdr:row>
      <xdr:rowOff>66675</xdr:rowOff>
    </xdr:from>
    <xdr:to>
      <xdr:col>4</xdr:col>
      <xdr:colOff>924658</xdr:colOff>
      <xdr:row>20</xdr:row>
      <xdr:rowOff>28575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784DB51B-3CEC-48D4-AC22-98FD46E721EC}"/>
            </a:ext>
          </a:extLst>
        </xdr:cNvPr>
        <xdr:cNvSpPr>
          <a:spLocks noChangeArrowheads="1"/>
        </xdr:cNvSpPr>
      </xdr:nvSpPr>
      <xdr:spPr bwMode="auto">
        <a:xfrm>
          <a:off x="3528158" y="5248275"/>
          <a:ext cx="1587500" cy="1143000"/>
        </a:xfrm>
        <a:prstGeom prst="rightArrow">
          <a:avLst>
            <a:gd name="adj1" fmla="val 50000"/>
            <a:gd name="adj2" fmla="val 38318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16</xdr:row>
      <xdr:rowOff>209550</xdr:rowOff>
    </xdr:from>
    <xdr:to>
      <xdr:col>4</xdr:col>
      <xdr:colOff>692150</xdr:colOff>
      <xdr:row>18</xdr:row>
      <xdr:rowOff>139621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3119BA71-F9F5-4C4A-83EB-EB9C14E7F6B2}"/>
            </a:ext>
          </a:extLst>
        </xdr:cNvPr>
        <xdr:cNvSpPr txBox="1">
          <a:spLocks noChangeArrowheads="1"/>
        </xdr:cNvSpPr>
      </xdr:nvSpPr>
      <xdr:spPr bwMode="auto">
        <a:xfrm>
          <a:off x="3543300" y="5627370"/>
          <a:ext cx="1339850" cy="402511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TL / HAVO = M8</a:t>
          </a:r>
          <a:endParaRPr lang="nl-NL"/>
        </a:p>
      </xdr:txBody>
    </xdr:sp>
    <xdr:clientData/>
  </xdr:twoCellAnchor>
  <xdr:twoCellAnchor>
    <xdr:from>
      <xdr:col>2</xdr:col>
      <xdr:colOff>249604</xdr:colOff>
      <xdr:row>20</xdr:row>
      <xdr:rowOff>38100</xdr:rowOff>
    </xdr:from>
    <xdr:to>
      <xdr:col>4</xdr:col>
      <xdr:colOff>922704</xdr:colOff>
      <xdr:row>25</xdr:row>
      <xdr:rowOff>28575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65F22B7A-3773-4E58-A46C-32DAB2FF7C8D}"/>
            </a:ext>
          </a:extLst>
        </xdr:cNvPr>
        <xdr:cNvSpPr>
          <a:spLocks noChangeArrowheads="1"/>
        </xdr:cNvSpPr>
      </xdr:nvSpPr>
      <xdr:spPr bwMode="auto">
        <a:xfrm>
          <a:off x="3526204" y="6400800"/>
          <a:ext cx="1587500" cy="1125855"/>
        </a:xfrm>
        <a:prstGeom prst="rightArrow">
          <a:avLst>
            <a:gd name="adj1" fmla="val 50000"/>
            <a:gd name="adj2" fmla="val 37615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21</xdr:row>
      <xdr:rowOff>174625</xdr:rowOff>
    </xdr:from>
    <xdr:to>
      <xdr:col>4</xdr:col>
      <xdr:colOff>777875</xdr:colOff>
      <xdr:row>23</xdr:row>
      <xdr:rowOff>127000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23E23818-505F-4B60-A154-06572CF76352}"/>
            </a:ext>
          </a:extLst>
        </xdr:cNvPr>
        <xdr:cNvSpPr txBox="1">
          <a:spLocks noChangeArrowheads="1"/>
        </xdr:cNvSpPr>
      </xdr:nvSpPr>
      <xdr:spPr bwMode="auto">
        <a:xfrm>
          <a:off x="3543300" y="6773545"/>
          <a:ext cx="142557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KADER / TL = E7</a:t>
          </a:r>
          <a:endParaRPr lang="nl-NL"/>
        </a:p>
      </xdr:txBody>
    </xdr:sp>
    <xdr:clientData/>
  </xdr:twoCellAnchor>
  <xdr:twoCellAnchor>
    <xdr:from>
      <xdr:col>2</xdr:col>
      <xdr:colOff>234950</xdr:colOff>
      <xdr:row>25</xdr:row>
      <xdr:rowOff>28575</xdr:rowOff>
    </xdr:from>
    <xdr:to>
      <xdr:col>4</xdr:col>
      <xdr:colOff>908050</xdr:colOff>
      <xdr:row>30</xdr:row>
      <xdr:rowOff>19050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5DD0DB8F-C682-49CF-ACD0-4A76842C84AC}"/>
            </a:ext>
          </a:extLst>
        </xdr:cNvPr>
        <xdr:cNvSpPr>
          <a:spLocks noChangeArrowheads="1"/>
        </xdr:cNvSpPr>
      </xdr:nvSpPr>
      <xdr:spPr bwMode="auto">
        <a:xfrm>
          <a:off x="3511550" y="7526655"/>
          <a:ext cx="1587500" cy="1133475"/>
        </a:xfrm>
        <a:prstGeom prst="rightArrow">
          <a:avLst>
            <a:gd name="adj1" fmla="val 50000"/>
            <a:gd name="adj2" fmla="val 35652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26</xdr:row>
      <xdr:rowOff>190500</xdr:rowOff>
    </xdr:from>
    <xdr:to>
      <xdr:col>4</xdr:col>
      <xdr:colOff>1054100</xdr:colOff>
      <xdr:row>28</xdr:row>
      <xdr:rowOff>79375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28C94CFB-6013-4BD7-83E1-0BA8CD26841A}"/>
            </a:ext>
          </a:extLst>
        </xdr:cNvPr>
        <xdr:cNvSpPr txBox="1">
          <a:spLocks noChangeArrowheads="1"/>
        </xdr:cNvSpPr>
      </xdr:nvSpPr>
      <xdr:spPr bwMode="auto">
        <a:xfrm>
          <a:off x="3543300" y="7924800"/>
          <a:ext cx="1701800" cy="3613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BASIS / KADER = M7</a:t>
          </a:r>
          <a:endParaRPr lang="nl-NL"/>
        </a:p>
      </xdr:txBody>
    </xdr:sp>
    <xdr:clientData/>
  </xdr:twoCellAnchor>
  <xdr:twoCellAnchor>
    <xdr:from>
      <xdr:col>2</xdr:col>
      <xdr:colOff>241300</xdr:colOff>
      <xdr:row>30</xdr:row>
      <xdr:rowOff>50800</xdr:rowOff>
    </xdr:from>
    <xdr:to>
      <xdr:col>4</xdr:col>
      <xdr:colOff>911959</xdr:colOff>
      <xdr:row>35</xdr:row>
      <xdr:rowOff>41275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1E24D7F1-E4F1-48BD-B1C7-330FC8113067}"/>
            </a:ext>
          </a:extLst>
        </xdr:cNvPr>
        <xdr:cNvSpPr>
          <a:spLocks noChangeArrowheads="1"/>
        </xdr:cNvSpPr>
      </xdr:nvSpPr>
      <xdr:spPr bwMode="auto">
        <a:xfrm>
          <a:off x="3517900" y="8691880"/>
          <a:ext cx="1585059" cy="1171575"/>
        </a:xfrm>
        <a:prstGeom prst="rightArrow">
          <a:avLst>
            <a:gd name="adj1" fmla="val 50000"/>
            <a:gd name="adj2" fmla="val 34691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266700</xdr:colOff>
      <xdr:row>31</xdr:row>
      <xdr:rowOff>123825</xdr:rowOff>
    </xdr:from>
    <xdr:to>
      <xdr:col>4</xdr:col>
      <xdr:colOff>803275</xdr:colOff>
      <xdr:row>33</xdr:row>
      <xdr:rowOff>209550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A51790BF-D654-49BA-A1C0-80CC8239AAA7}"/>
            </a:ext>
          </a:extLst>
        </xdr:cNvPr>
        <xdr:cNvSpPr txBox="1">
          <a:spLocks noChangeArrowheads="1"/>
        </xdr:cNvSpPr>
      </xdr:nvSpPr>
      <xdr:spPr bwMode="auto">
        <a:xfrm>
          <a:off x="3543300" y="9001125"/>
          <a:ext cx="1450975" cy="55816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PRO / </a:t>
          </a:r>
          <a:r>
            <a:rPr lang="nl-NL" sz="1100" b="0" i="0" u="none" strike="noStrike" baseline="0">
              <a:solidFill>
                <a:schemeClr val="tx1"/>
              </a:solidFill>
              <a:latin typeface="Comic Sans MS"/>
            </a:rPr>
            <a:t>BASIS</a:t>
          </a: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 = E6</a:t>
          </a:r>
          <a:endParaRPr lang="nl-NL"/>
        </a:p>
      </xdr:txBody>
    </xdr:sp>
    <xdr:clientData/>
  </xdr:twoCellAnchor>
  <xdr:twoCellAnchor>
    <xdr:from>
      <xdr:col>2</xdr:col>
      <xdr:colOff>236904</xdr:colOff>
      <xdr:row>6</xdr:row>
      <xdr:rowOff>47625</xdr:rowOff>
    </xdr:from>
    <xdr:to>
      <xdr:col>4</xdr:col>
      <xdr:colOff>910004</xdr:colOff>
      <xdr:row>10</xdr:row>
      <xdr:rowOff>190500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8C192A99-FE8C-4A06-B070-9BB1691D4A32}"/>
            </a:ext>
          </a:extLst>
        </xdr:cNvPr>
        <xdr:cNvSpPr>
          <a:spLocks noChangeArrowheads="1"/>
        </xdr:cNvSpPr>
      </xdr:nvSpPr>
      <xdr:spPr bwMode="auto">
        <a:xfrm>
          <a:off x="3513504" y="3103245"/>
          <a:ext cx="1587500" cy="1087755"/>
        </a:xfrm>
        <a:prstGeom prst="rightArrow">
          <a:avLst>
            <a:gd name="adj1" fmla="val 50000"/>
            <a:gd name="adj2" fmla="val 38679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7</xdr:row>
      <xdr:rowOff>142875</xdr:rowOff>
    </xdr:from>
    <xdr:to>
      <xdr:col>4</xdr:col>
      <xdr:colOff>752475</xdr:colOff>
      <xdr:row>9</xdr:row>
      <xdr:rowOff>95250</xdr:rowOff>
    </xdr:to>
    <xdr:sp macro="" textlink="">
      <xdr:nvSpPr>
        <xdr:cNvPr id="14" name="Text Box 16">
          <a:extLst>
            <a:ext uri="{FF2B5EF4-FFF2-40B4-BE49-F238E27FC236}">
              <a16:creationId xmlns:a16="http://schemas.microsoft.com/office/drawing/2014/main" id="{483D89B7-19CA-4745-B649-A25D41131045}"/>
            </a:ext>
          </a:extLst>
        </xdr:cNvPr>
        <xdr:cNvSpPr txBox="1">
          <a:spLocks noChangeArrowheads="1"/>
        </xdr:cNvSpPr>
      </xdr:nvSpPr>
      <xdr:spPr bwMode="auto">
        <a:xfrm>
          <a:off x="3536950" y="3434715"/>
          <a:ext cx="1406525" cy="42481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NL" sz="1100" b="0" i="0" u="none" strike="noStrike" baseline="0">
              <a:solidFill>
                <a:srgbClr val="000000"/>
              </a:solidFill>
              <a:latin typeface="Comic Sans MS"/>
            </a:rPr>
            <a:t>VWO / GYM  = E8+</a:t>
          </a:r>
          <a:endParaRPr lang="nl-NL"/>
        </a:p>
      </xdr:txBody>
    </xdr:sp>
    <xdr:clientData/>
  </xdr:twoCellAnchor>
  <xdr:twoCellAnchor>
    <xdr:from>
      <xdr:col>5</xdr:col>
      <xdr:colOff>334108</xdr:colOff>
      <xdr:row>5</xdr:row>
      <xdr:rowOff>205155</xdr:rowOff>
    </xdr:from>
    <xdr:to>
      <xdr:col>6</xdr:col>
      <xdr:colOff>550008</xdr:colOff>
      <xdr:row>17</xdr:row>
      <xdr:rowOff>219808</xdr:rowOff>
    </xdr:to>
    <xdr:sp macro="" textlink="">
      <xdr:nvSpPr>
        <xdr:cNvPr id="15" name="PIJL-OMHOOG 20">
          <a:extLst>
            <a:ext uri="{FF2B5EF4-FFF2-40B4-BE49-F238E27FC236}">
              <a16:creationId xmlns:a16="http://schemas.microsoft.com/office/drawing/2014/main" id="{A34E5E11-1A37-4421-BC1E-9508F8A3AE57}"/>
            </a:ext>
          </a:extLst>
        </xdr:cNvPr>
        <xdr:cNvSpPr/>
      </xdr:nvSpPr>
      <xdr:spPr bwMode="auto">
        <a:xfrm>
          <a:off x="5759548" y="3016935"/>
          <a:ext cx="795020" cy="2856913"/>
        </a:xfrm>
        <a:prstGeom prst="upArrow">
          <a:avLst/>
        </a:prstGeom>
        <a:gradFill>
          <a:gsLst>
            <a:gs pos="0">
              <a:srgbClr val="0066FF"/>
            </a:gs>
            <a:gs pos="100000">
              <a:srgbClr val="00206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solidFill>
                <a:schemeClr val="bg1"/>
              </a:solidFill>
              <a:latin typeface="Comic Sans MS" panose="030F0702030302020204" pitchFamily="66" charset="0"/>
            </a:rPr>
            <a:t>2F /</a:t>
          </a:r>
          <a:r>
            <a:rPr lang="nl-NL" sz="1200" baseline="0">
              <a:solidFill>
                <a:schemeClr val="bg1"/>
              </a:solidFill>
              <a:latin typeface="Comic Sans MS" panose="030F0702030302020204" pitchFamily="66" charset="0"/>
            </a:rPr>
            <a:t> 1S</a:t>
          </a:r>
          <a:endParaRPr lang="nl-NL" sz="1200">
            <a:solidFill>
              <a:schemeClr val="bg1"/>
            </a:solidFill>
            <a:latin typeface="Comic Sans MS" panose="030F0702030302020204" pitchFamily="66" charset="0"/>
          </a:endParaRPr>
        </a:p>
      </xdr:txBody>
    </xdr:sp>
    <xdr:clientData/>
  </xdr:twoCellAnchor>
  <xdr:twoCellAnchor>
    <xdr:from>
      <xdr:col>5</xdr:col>
      <xdr:colOff>332154</xdr:colOff>
      <xdr:row>16</xdr:row>
      <xdr:rowOff>14653</xdr:rowOff>
    </xdr:from>
    <xdr:to>
      <xdr:col>6</xdr:col>
      <xdr:colOff>548054</xdr:colOff>
      <xdr:row>30</xdr:row>
      <xdr:rowOff>73269</xdr:rowOff>
    </xdr:to>
    <xdr:sp macro="" textlink="">
      <xdr:nvSpPr>
        <xdr:cNvPr id="16" name="PIJL-OMHOOG 19">
          <a:extLst>
            <a:ext uri="{FF2B5EF4-FFF2-40B4-BE49-F238E27FC236}">
              <a16:creationId xmlns:a16="http://schemas.microsoft.com/office/drawing/2014/main" id="{10D252EC-F40C-4F35-B99D-9E91C5CFEE91}"/>
            </a:ext>
          </a:extLst>
        </xdr:cNvPr>
        <xdr:cNvSpPr/>
      </xdr:nvSpPr>
      <xdr:spPr bwMode="auto">
        <a:xfrm>
          <a:off x="5757594" y="5432473"/>
          <a:ext cx="795020" cy="3281876"/>
        </a:xfrm>
        <a:prstGeom prst="upArrow">
          <a:avLst/>
        </a:prstGeom>
        <a:gradFill>
          <a:gsLst>
            <a:gs pos="83000">
              <a:srgbClr val="CCFFFF"/>
            </a:gs>
            <a:gs pos="53000">
              <a:srgbClr val="CCFFFF"/>
            </a:gs>
            <a:gs pos="0">
              <a:srgbClr val="00FF00"/>
            </a:gs>
            <a:gs pos="100000">
              <a:srgbClr val="0070C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 b="0">
              <a:latin typeface="Comic Sans MS" panose="030F0702030302020204" pitchFamily="66" charset="0"/>
            </a:rPr>
            <a:t>1F</a:t>
          </a:r>
        </a:p>
      </xdr:txBody>
    </xdr:sp>
    <xdr:clientData/>
  </xdr:twoCellAnchor>
  <xdr:twoCellAnchor>
    <xdr:from>
      <xdr:col>5</xdr:col>
      <xdr:colOff>317500</xdr:colOff>
      <xdr:row>28</xdr:row>
      <xdr:rowOff>165100</xdr:rowOff>
    </xdr:from>
    <xdr:to>
      <xdr:col>6</xdr:col>
      <xdr:colOff>533400</xdr:colOff>
      <xdr:row>40</xdr:row>
      <xdr:rowOff>249114</xdr:rowOff>
    </xdr:to>
    <xdr:sp macro="" textlink="">
      <xdr:nvSpPr>
        <xdr:cNvPr id="17" name="PIJL-OMHOOG 21">
          <a:extLst>
            <a:ext uri="{FF2B5EF4-FFF2-40B4-BE49-F238E27FC236}">
              <a16:creationId xmlns:a16="http://schemas.microsoft.com/office/drawing/2014/main" id="{52417FF0-853A-411E-9011-0AB6179F37A4}"/>
            </a:ext>
          </a:extLst>
        </xdr:cNvPr>
        <xdr:cNvSpPr/>
      </xdr:nvSpPr>
      <xdr:spPr bwMode="auto">
        <a:xfrm>
          <a:off x="5742940" y="8371840"/>
          <a:ext cx="795020" cy="2865314"/>
        </a:xfrm>
        <a:prstGeom prst="upArrow">
          <a:avLst/>
        </a:prstGeom>
        <a:gradFill>
          <a:gsLst>
            <a:gs pos="35000">
              <a:srgbClr val="FFFF99"/>
            </a:gs>
            <a:gs pos="0">
              <a:srgbClr val="FFFFCC"/>
            </a:gs>
            <a:gs pos="82000">
              <a:srgbClr val="FFFF99"/>
            </a:gs>
            <a:gs pos="100000">
              <a:srgbClr val="00FF00"/>
            </a:gs>
          </a:gsLst>
        </a:gradFill>
        <a:ln>
          <a:solidFill>
            <a:schemeClr val="tx1"/>
          </a:solidFill>
          <a:headEnd type="none" w="med" len="med"/>
          <a:tailEnd type="none" w="med" len="med"/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vert="vert270" wrap="square" lIns="18288" tIns="0" rIns="0" bIns="0" rtlCol="0" anchor="ctr" upright="1"/>
        <a:lstStyle/>
        <a:p>
          <a:pPr algn="ctr"/>
          <a:r>
            <a:rPr lang="nl-NL" sz="1200">
              <a:latin typeface="Comic Sans MS" panose="030F0702030302020204" pitchFamily="66" charset="0"/>
            </a:rPr>
            <a:t>naar 1F - 2F - 1S</a:t>
          </a:r>
        </a:p>
      </xdr:txBody>
    </xdr:sp>
    <xdr:clientData/>
  </xdr:twoCellAnchor>
  <xdr:twoCellAnchor>
    <xdr:from>
      <xdr:col>7</xdr:col>
      <xdr:colOff>13239</xdr:colOff>
      <xdr:row>5</xdr:row>
      <xdr:rowOff>23448</xdr:rowOff>
    </xdr:from>
    <xdr:to>
      <xdr:col>34</xdr:col>
      <xdr:colOff>262322</xdr:colOff>
      <xdr:row>42</xdr:row>
      <xdr:rowOff>4105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C3ABA773-A31B-4D8C-8450-8E4A616A30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</xdr:row>
      <xdr:rowOff>26276</xdr:rowOff>
    </xdr:from>
    <xdr:to>
      <xdr:col>1</xdr:col>
      <xdr:colOff>879117</xdr:colOff>
      <xdr:row>2</xdr:row>
      <xdr:rowOff>665168</xdr:rowOff>
    </xdr:to>
    <xdr:sp macro="" textlink="">
      <xdr:nvSpPr>
        <xdr:cNvPr id="19" name="Rechthoek: afgeronde hoeken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478260-459C-46DC-8E4E-0EAD7EE7EF40}"/>
            </a:ext>
          </a:extLst>
        </xdr:cNvPr>
        <xdr:cNvSpPr/>
      </xdr:nvSpPr>
      <xdr:spPr>
        <a:xfrm>
          <a:off x="441960" y="1298816"/>
          <a:ext cx="879117" cy="8751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  <a:endParaRPr lang="nl-NL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982969</xdr:colOff>
      <xdr:row>1</xdr:row>
      <xdr:rowOff>21508</xdr:rowOff>
    </xdr:from>
    <xdr:to>
      <xdr:col>1</xdr:col>
      <xdr:colOff>1863969</xdr:colOff>
      <xdr:row>2</xdr:row>
      <xdr:rowOff>660400</xdr:rowOff>
    </xdr:to>
    <xdr:sp macro="" textlink="">
      <xdr:nvSpPr>
        <xdr:cNvPr id="20" name="Rechthoek: afgeronde hoeken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D58C47-14B5-47B9-8707-E8B11FDD03E6}"/>
            </a:ext>
          </a:extLst>
        </xdr:cNvPr>
        <xdr:cNvSpPr/>
      </xdr:nvSpPr>
      <xdr:spPr>
        <a:xfrm>
          <a:off x="1424929" y="1294048"/>
          <a:ext cx="88100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8E7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</xdr:col>
      <xdr:colOff>1979717</xdr:colOff>
      <xdr:row>1</xdr:row>
      <xdr:rowOff>21508</xdr:rowOff>
    </xdr:from>
    <xdr:to>
      <xdr:col>2</xdr:col>
      <xdr:colOff>36147</xdr:colOff>
      <xdr:row>2</xdr:row>
      <xdr:rowOff>660400</xdr:rowOff>
    </xdr:to>
    <xdr:sp macro="" textlink="">
      <xdr:nvSpPr>
        <xdr:cNvPr id="21" name="Rechthoek: afgeronde hoeken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4D14D7-0CB1-4D68-B496-330551591CEE}"/>
            </a:ext>
          </a:extLst>
        </xdr:cNvPr>
        <xdr:cNvSpPr/>
      </xdr:nvSpPr>
      <xdr:spPr>
        <a:xfrm>
          <a:off x="2421677" y="1294048"/>
          <a:ext cx="891070" cy="8751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B8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0</xdr:col>
      <xdr:colOff>419100</xdr:colOff>
      <xdr:row>3</xdr:row>
      <xdr:rowOff>70338</xdr:rowOff>
    </xdr:from>
    <xdr:to>
      <xdr:col>2</xdr:col>
      <xdr:colOff>36147</xdr:colOff>
      <xdr:row>5</xdr:row>
      <xdr:rowOff>103112</xdr:rowOff>
    </xdr:to>
    <xdr:sp macro="" textlink="">
      <xdr:nvSpPr>
        <xdr:cNvPr id="22" name="Rechthoek: afgeronde hoeken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F6A3878-740C-4850-92AB-FA330EA3E378}"/>
            </a:ext>
          </a:extLst>
        </xdr:cNvPr>
        <xdr:cNvSpPr/>
      </xdr:nvSpPr>
      <xdr:spPr>
        <a:xfrm>
          <a:off x="419100" y="2280138"/>
          <a:ext cx="2893647" cy="634754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8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KINDGESPREK</a:t>
          </a:r>
          <a:endParaRPr lang="nl-NL" sz="11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3" name="Tekstvak 22">
          <a:extLst>
            <a:ext uri="{FF2B5EF4-FFF2-40B4-BE49-F238E27FC236}">
              <a16:creationId xmlns:a16="http://schemas.microsoft.com/office/drawing/2014/main" id="{C505D4AC-92A7-4465-BE4C-10EC8CFF16B3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24" name="Rechthoek: afgeronde hoeken 23">
          <a:extLst>
            <a:ext uri="{FF2B5EF4-FFF2-40B4-BE49-F238E27FC236}">
              <a16:creationId xmlns:a16="http://schemas.microsoft.com/office/drawing/2014/main" id="{4C6B7AC8-C61C-4AF8-8022-929F2416CD19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25" name="Rechthoek: afgeronde hoeken 24">
          <a:extLst>
            <a:ext uri="{FF2B5EF4-FFF2-40B4-BE49-F238E27FC236}">
              <a16:creationId xmlns:a16="http://schemas.microsoft.com/office/drawing/2014/main" id="{C52C8307-CE4B-4653-AEE5-A55384DF1B90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26" name="Rechthoek: afgeronde hoeken 25">
          <a:extLst>
            <a:ext uri="{FF2B5EF4-FFF2-40B4-BE49-F238E27FC236}">
              <a16:creationId xmlns:a16="http://schemas.microsoft.com/office/drawing/2014/main" id="{9AF2FAA5-C1E8-4BA3-B1D3-173D8FB368D1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27" name="Tekstvak 26">
          <a:extLst>
            <a:ext uri="{FF2B5EF4-FFF2-40B4-BE49-F238E27FC236}">
              <a16:creationId xmlns:a16="http://schemas.microsoft.com/office/drawing/2014/main" id="{87B3A0E0-622D-41FF-92E9-09EA1F44E7C6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28" name="Tekstvak 27">
          <a:extLst>
            <a:ext uri="{FF2B5EF4-FFF2-40B4-BE49-F238E27FC236}">
              <a16:creationId xmlns:a16="http://schemas.microsoft.com/office/drawing/2014/main" id="{FFF8EC79-BCC1-43F1-8C1B-6715D41624B1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3</xdr:col>
      <xdr:colOff>15240</xdr:colOff>
      <xdr:row>65</xdr:row>
      <xdr:rowOff>124460</xdr:rowOff>
    </xdr:from>
    <xdr:to>
      <xdr:col>12</xdr:col>
      <xdr:colOff>27940</xdr:colOff>
      <xdr:row>92</xdr:row>
      <xdr:rowOff>137160</xdr:rowOff>
    </xdr:to>
    <xdr:sp macro="" textlink="" fLocksText="0">
      <xdr:nvSpPr>
        <xdr:cNvPr id="29" name="Tekstvak 28">
          <a:extLst>
            <a:ext uri="{FF2B5EF4-FFF2-40B4-BE49-F238E27FC236}">
              <a16:creationId xmlns:a16="http://schemas.microsoft.com/office/drawing/2014/main" id="{280128C5-3C87-491F-AD1C-24087A13B854}"/>
            </a:ext>
          </a:extLst>
        </xdr:cNvPr>
        <xdr:cNvSpPr txBox="1"/>
      </xdr:nvSpPr>
      <xdr:spPr>
        <a:xfrm>
          <a:off x="3566160" y="25537160"/>
          <a:ext cx="654304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</xdr:col>
      <xdr:colOff>76200</xdr:colOff>
      <xdr:row>46</xdr:row>
      <xdr:rowOff>1346200</xdr:rowOff>
    </xdr:from>
    <xdr:to>
      <xdr:col>12</xdr:col>
      <xdr:colOff>152400</xdr:colOff>
      <xdr:row>93</xdr:row>
      <xdr:rowOff>45720</xdr:rowOff>
    </xdr:to>
    <xdr:sp macro="" textlink="">
      <xdr:nvSpPr>
        <xdr:cNvPr id="30" name="Rechthoek: afgeronde hoeken 29">
          <a:extLst>
            <a:ext uri="{FF2B5EF4-FFF2-40B4-BE49-F238E27FC236}">
              <a16:creationId xmlns:a16="http://schemas.microsoft.com/office/drawing/2014/main" id="{8B7643AC-4944-4E03-9E34-D03CF597CD2E}"/>
            </a:ext>
          </a:extLst>
        </xdr:cNvPr>
        <xdr:cNvSpPr/>
      </xdr:nvSpPr>
      <xdr:spPr>
        <a:xfrm>
          <a:off x="3352800" y="15687040"/>
          <a:ext cx="6880860" cy="18930620"/>
        </a:xfrm>
        <a:prstGeom prst="roundRect">
          <a:avLst>
            <a:gd name="adj" fmla="val 2178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381000</xdr:colOff>
      <xdr:row>46</xdr:row>
      <xdr:rowOff>1295400</xdr:rowOff>
    </xdr:from>
    <xdr:to>
      <xdr:col>23</xdr:col>
      <xdr:colOff>127000</xdr:colOff>
      <xdr:row>93</xdr:row>
      <xdr:rowOff>38100</xdr:rowOff>
    </xdr:to>
    <xdr:sp macro="" textlink="">
      <xdr:nvSpPr>
        <xdr:cNvPr id="31" name="Rechthoek: afgeronde hoeken 30">
          <a:extLst>
            <a:ext uri="{FF2B5EF4-FFF2-40B4-BE49-F238E27FC236}">
              <a16:creationId xmlns:a16="http://schemas.microsoft.com/office/drawing/2014/main" id="{B6355A57-26E1-4421-BF8E-F26239B5AFA5}"/>
            </a:ext>
          </a:extLst>
        </xdr:cNvPr>
        <xdr:cNvSpPr/>
      </xdr:nvSpPr>
      <xdr:spPr>
        <a:xfrm>
          <a:off x="10462260" y="15636240"/>
          <a:ext cx="6954520" cy="18973800"/>
        </a:xfrm>
        <a:prstGeom prst="roundRect">
          <a:avLst>
            <a:gd name="adj" fmla="val 3800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23</xdr:col>
      <xdr:colOff>411480</xdr:colOff>
      <xdr:row>46</xdr:row>
      <xdr:rowOff>1295400</xdr:rowOff>
    </xdr:from>
    <xdr:to>
      <xdr:col>34</xdr:col>
      <xdr:colOff>304800</xdr:colOff>
      <xdr:row>93</xdr:row>
      <xdr:rowOff>50800</xdr:rowOff>
    </xdr:to>
    <xdr:sp macro="" textlink="">
      <xdr:nvSpPr>
        <xdr:cNvPr id="32" name="Rechthoek: afgeronde hoeken 31">
          <a:extLst>
            <a:ext uri="{FF2B5EF4-FFF2-40B4-BE49-F238E27FC236}">
              <a16:creationId xmlns:a16="http://schemas.microsoft.com/office/drawing/2014/main" id="{EC1D8C84-DC4F-49C9-AD50-7EF3D5073A79}"/>
            </a:ext>
          </a:extLst>
        </xdr:cNvPr>
        <xdr:cNvSpPr/>
      </xdr:nvSpPr>
      <xdr:spPr>
        <a:xfrm>
          <a:off x="17701260" y="15636240"/>
          <a:ext cx="7018020" cy="18986500"/>
        </a:xfrm>
        <a:prstGeom prst="roundRect">
          <a:avLst>
            <a:gd name="adj" fmla="val 2516"/>
          </a:avLst>
        </a:prstGeom>
        <a:noFill/>
        <a:ln w="381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469900</xdr:colOff>
      <xdr:row>65</xdr:row>
      <xdr:rowOff>127000</xdr:rowOff>
    </xdr:from>
    <xdr:to>
      <xdr:col>23</xdr:col>
      <xdr:colOff>63500</xdr:colOff>
      <xdr:row>92</xdr:row>
      <xdr:rowOff>139700</xdr:rowOff>
    </xdr:to>
    <xdr:sp macro="" textlink="" fLocksText="0">
      <xdr:nvSpPr>
        <xdr:cNvPr id="33" name="Tekstvak 32">
          <a:extLst>
            <a:ext uri="{FF2B5EF4-FFF2-40B4-BE49-F238E27FC236}">
              <a16:creationId xmlns:a16="http://schemas.microsoft.com/office/drawing/2014/main" id="{DEA00DC0-1A7D-4C29-A3E8-F1A54C499A8C}"/>
            </a:ext>
          </a:extLst>
        </xdr:cNvPr>
        <xdr:cNvSpPr txBox="1"/>
      </xdr:nvSpPr>
      <xdr:spPr>
        <a:xfrm>
          <a:off x="10551160" y="25539700"/>
          <a:ext cx="680212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  <xdr:twoCellAnchor>
    <xdr:from>
      <xdr:col>23</xdr:col>
      <xdr:colOff>546100</xdr:colOff>
      <xdr:row>65</xdr:row>
      <xdr:rowOff>139700</xdr:rowOff>
    </xdr:from>
    <xdr:to>
      <xdr:col>34</xdr:col>
      <xdr:colOff>127000</xdr:colOff>
      <xdr:row>92</xdr:row>
      <xdr:rowOff>152400</xdr:rowOff>
    </xdr:to>
    <xdr:sp macro="" textlink="" fLocksText="0">
      <xdr:nvSpPr>
        <xdr:cNvPr id="34" name="Tekstvak 33">
          <a:extLst>
            <a:ext uri="{FF2B5EF4-FFF2-40B4-BE49-F238E27FC236}">
              <a16:creationId xmlns:a16="http://schemas.microsoft.com/office/drawing/2014/main" id="{A784596E-2B2A-432D-BC98-58C16C76F9BE}"/>
            </a:ext>
          </a:extLst>
        </xdr:cNvPr>
        <xdr:cNvSpPr txBox="1"/>
      </xdr:nvSpPr>
      <xdr:spPr>
        <a:xfrm>
          <a:off x="17835880" y="25552400"/>
          <a:ext cx="6743700" cy="8928100"/>
        </a:xfrm>
        <a:prstGeom prst="rect">
          <a:avLst/>
        </a:prstGeom>
        <a:solidFill>
          <a:srgbClr val="FFFF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2000">
            <a:latin typeface="+mn-lt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3</xdr:row>
      <xdr:rowOff>314960</xdr:rowOff>
    </xdr:from>
    <xdr:to>
      <xdr:col>40</xdr:col>
      <xdr:colOff>579120</xdr:colOff>
      <xdr:row>28</xdr:row>
      <xdr:rowOff>226060</xdr:rowOff>
    </xdr:to>
    <xdr:graphicFrame macro="">
      <xdr:nvGraphicFramePr>
        <xdr:cNvPr id="18" name="Grafiek 17">
          <a:extLst>
            <a:ext uri="{FF2B5EF4-FFF2-40B4-BE49-F238E27FC236}">
              <a16:creationId xmlns:a16="http://schemas.microsoft.com/office/drawing/2014/main" id="{B76C87BE-36C4-485A-87FE-2778F852B9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12700</xdr:colOff>
      <xdr:row>1</xdr:row>
      <xdr:rowOff>4768</xdr:rowOff>
    </xdr:from>
    <xdr:to>
      <xdr:col>2</xdr:col>
      <xdr:colOff>790450</xdr:colOff>
      <xdr:row>2</xdr:row>
      <xdr:rowOff>505720</xdr:rowOff>
    </xdr:to>
    <xdr:sp macro="" textlink="">
      <xdr:nvSpPr>
        <xdr:cNvPr id="19" name="Rechthoek: afgeronde hoeken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8309C8-D3C4-4B6C-A889-38DE4E66AA6A}"/>
            </a:ext>
          </a:extLst>
        </xdr:cNvPr>
        <xdr:cNvSpPr/>
      </xdr:nvSpPr>
      <xdr:spPr>
        <a:xfrm>
          <a:off x="652780" y="248608"/>
          <a:ext cx="1212090" cy="113341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START</a:t>
          </a:r>
        </a:p>
      </xdr:txBody>
    </xdr:sp>
    <xdr:clientData fPrintsWithSheet="0"/>
  </xdr:twoCellAnchor>
  <xdr:twoCellAnchor>
    <xdr:from>
      <xdr:col>2</xdr:col>
      <xdr:colOff>934709</xdr:colOff>
      <xdr:row>0</xdr:row>
      <xdr:rowOff>228600</xdr:rowOff>
    </xdr:from>
    <xdr:to>
      <xdr:col>2</xdr:col>
      <xdr:colOff>2141759</xdr:colOff>
      <xdr:row>2</xdr:row>
      <xdr:rowOff>485712</xdr:rowOff>
    </xdr:to>
    <xdr:sp macro="" textlink="">
      <xdr:nvSpPr>
        <xdr:cNvPr id="20" name="Rechthoek: afgeronde hoeken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89A710-4859-4705-92BF-6A1180809382}"/>
            </a:ext>
          </a:extLst>
        </xdr:cNvPr>
        <xdr:cNvSpPr/>
      </xdr:nvSpPr>
      <xdr:spPr>
        <a:xfrm>
          <a:off x="2009129" y="228600"/>
          <a:ext cx="1207050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8E7</a:t>
          </a:r>
        </a:p>
      </xdr:txBody>
    </xdr:sp>
    <xdr:clientData fPrintsWithSheet="0"/>
  </xdr:twoCellAnchor>
  <xdr:twoCellAnchor>
    <xdr:from>
      <xdr:col>2</xdr:col>
      <xdr:colOff>2266736</xdr:colOff>
      <xdr:row>0</xdr:row>
      <xdr:rowOff>228600</xdr:rowOff>
    </xdr:from>
    <xdr:to>
      <xdr:col>2</xdr:col>
      <xdr:colOff>3484103</xdr:colOff>
      <xdr:row>2</xdr:row>
      <xdr:rowOff>485712</xdr:rowOff>
    </xdr:to>
    <xdr:sp macro="" textlink="">
      <xdr:nvSpPr>
        <xdr:cNvPr id="21" name="Rechthoek: afgeronde hoeken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A2B148-7AC1-4BE0-9537-5B94542DC1AD}"/>
            </a:ext>
          </a:extLst>
        </xdr:cNvPr>
        <xdr:cNvSpPr/>
      </xdr:nvSpPr>
      <xdr:spPr>
        <a:xfrm>
          <a:off x="3341156" y="228600"/>
          <a:ext cx="1209747" cy="1133412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B8</a:t>
          </a:r>
        </a:p>
      </xdr:txBody>
    </xdr:sp>
    <xdr:clientData fPrintsWithSheet="0"/>
  </xdr:twoCellAnchor>
  <xdr:twoCellAnchor>
    <xdr:from>
      <xdr:col>0</xdr:col>
      <xdr:colOff>624840</xdr:colOff>
      <xdr:row>2</xdr:row>
      <xdr:rowOff>626788</xdr:rowOff>
    </xdr:from>
    <xdr:to>
      <xdr:col>3</xdr:col>
      <xdr:colOff>15240</xdr:colOff>
      <xdr:row>3</xdr:row>
      <xdr:rowOff>441959</xdr:rowOff>
    </xdr:to>
    <xdr:sp macro="" textlink="">
      <xdr:nvSpPr>
        <xdr:cNvPr id="22" name="Rechthoek: afgeronde hoeken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0F71D9-05D0-4913-91D4-CBB0F81440BA}"/>
            </a:ext>
          </a:extLst>
        </xdr:cNvPr>
        <xdr:cNvSpPr/>
      </xdr:nvSpPr>
      <xdr:spPr>
        <a:xfrm>
          <a:off x="624840" y="1503088"/>
          <a:ext cx="3939540" cy="729571"/>
        </a:xfrm>
        <a:prstGeom prst="roundRect">
          <a:avLst/>
        </a:prstGeom>
        <a:solidFill>
          <a:srgbClr val="FFFF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24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TOTAAL</a:t>
          </a:r>
          <a:r>
            <a:rPr lang="nl-NL" sz="2400" b="1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PER LEERLING</a:t>
          </a:r>
          <a:endParaRPr lang="nl-NL" sz="2400" b="1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33</xdr:col>
      <xdr:colOff>584200</xdr:colOff>
      <xdr:row>23</xdr:row>
      <xdr:rowOff>7620</xdr:rowOff>
    </xdr:from>
    <xdr:to>
      <xdr:col>39</xdr:col>
      <xdr:colOff>444500</xdr:colOff>
      <xdr:row>27</xdr:row>
      <xdr:rowOff>139700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0E522BFC-F2E5-4DB2-B8E0-7891B038C9F8}"/>
            </a:ext>
          </a:extLst>
        </xdr:cNvPr>
        <xdr:cNvSpPr txBox="1"/>
      </xdr:nvSpPr>
      <xdr:spPr>
        <a:xfrm>
          <a:off x="22781260" y="6926580"/>
          <a:ext cx="3700780" cy="8940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200">
              <a:solidFill>
                <a:schemeClr val="tx1"/>
              </a:solidFill>
            </a:rPr>
            <a:t>score is één niveau onder de</a:t>
          </a:r>
          <a:r>
            <a:rPr lang="nl-NL" sz="2200" baseline="0">
              <a:solidFill>
                <a:schemeClr val="tx1"/>
              </a:solidFill>
            </a:rPr>
            <a:t> </a:t>
          </a:r>
        </a:p>
        <a:p>
          <a:r>
            <a:rPr lang="nl-NL" sz="2200" baseline="0">
              <a:solidFill>
                <a:schemeClr val="tx1"/>
              </a:solidFill>
            </a:rPr>
            <a:t>gemiddelde score = aandacht</a:t>
          </a:r>
          <a:endParaRPr lang="nl-NL" sz="22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279400</xdr:colOff>
      <xdr:row>30</xdr:row>
      <xdr:rowOff>50800</xdr:rowOff>
    </xdr:from>
    <xdr:to>
      <xdr:col>40</xdr:col>
      <xdr:colOff>406400</xdr:colOff>
      <xdr:row>136</xdr:row>
      <xdr:rowOff>190500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46D9544E-8C3D-43A4-BF91-C00615D59CC3}"/>
            </a:ext>
          </a:extLst>
        </xdr:cNvPr>
        <xdr:cNvSpPr/>
      </xdr:nvSpPr>
      <xdr:spPr>
        <a:xfrm>
          <a:off x="5697220" y="8402320"/>
          <a:ext cx="21386800" cy="25986740"/>
        </a:xfrm>
        <a:prstGeom prst="rect">
          <a:avLst/>
        </a:prstGeom>
        <a:noFill/>
        <a:ln w="3810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6</xdr:col>
      <xdr:colOff>128296</xdr:colOff>
      <xdr:row>118</xdr:row>
      <xdr:rowOff>75396</xdr:rowOff>
    </xdr:from>
    <xdr:to>
      <xdr:col>22</xdr:col>
      <xdr:colOff>196436</xdr:colOff>
      <xdr:row>132</xdr:row>
      <xdr:rowOff>146835</xdr:rowOff>
    </xdr:to>
    <xdr:sp macro="" textlink="">
      <xdr:nvSpPr>
        <xdr:cNvPr id="10" name="Rechthoek 9">
          <a:extLst>
            <a:ext uri="{FF2B5EF4-FFF2-40B4-BE49-F238E27FC236}">
              <a16:creationId xmlns:a16="http://schemas.microsoft.com/office/drawing/2014/main" id="{1DDC1122-40B3-428E-9A2D-AA8DECF647A5}"/>
            </a:ext>
          </a:extLst>
        </xdr:cNvPr>
        <xdr:cNvSpPr/>
      </xdr:nvSpPr>
      <xdr:spPr>
        <a:xfrm rot="21418421">
          <a:off x="6140476" y="29884836"/>
          <a:ext cx="9577900" cy="3485199"/>
        </a:xfrm>
        <a:custGeom>
          <a:avLst/>
          <a:gdLst>
            <a:gd name="connsiteX0" fmla="*/ 0 w 9618540"/>
            <a:gd name="connsiteY0" fmla="*/ 0 h 3449639"/>
            <a:gd name="connsiteX1" fmla="*/ 277240 w 9618540"/>
            <a:gd name="connsiteY1" fmla="*/ 0 h 3449639"/>
            <a:gd name="connsiteX2" fmla="*/ 554481 w 9618540"/>
            <a:gd name="connsiteY2" fmla="*/ 0 h 3449639"/>
            <a:gd name="connsiteX3" fmla="*/ 1120277 w 9618540"/>
            <a:gd name="connsiteY3" fmla="*/ 0 h 3449639"/>
            <a:gd name="connsiteX4" fmla="*/ 1878444 w 9618540"/>
            <a:gd name="connsiteY4" fmla="*/ 0 h 3449639"/>
            <a:gd name="connsiteX5" fmla="*/ 2348055 w 9618540"/>
            <a:gd name="connsiteY5" fmla="*/ 0 h 3449639"/>
            <a:gd name="connsiteX6" fmla="*/ 2913852 w 9618540"/>
            <a:gd name="connsiteY6" fmla="*/ 0 h 3449639"/>
            <a:gd name="connsiteX7" fmla="*/ 3383463 w 9618540"/>
            <a:gd name="connsiteY7" fmla="*/ 0 h 3449639"/>
            <a:gd name="connsiteX8" fmla="*/ 4045445 w 9618540"/>
            <a:gd name="connsiteY8" fmla="*/ 0 h 3449639"/>
            <a:gd name="connsiteX9" fmla="*/ 4418870 w 9618540"/>
            <a:gd name="connsiteY9" fmla="*/ 0 h 3449639"/>
            <a:gd name="connsiteX10" fmla="*/ 5080852 w 9618540"/>
            <a:gd name="connsiteY10" fmla="*/ 0 h 3449639"/>
            <a:gd name="connsiteX11" fmla="*/ 5550463 w 9618540"/>
            <a:gd name="connsiteY11" fmla="*/ 0 h 3449639"/>
            <a:gd name="connsiteX12" fmla="*/ 5923889 w 9618540"/>
            <a:gd name="connsiteY12" fmla="*/ 0 h 3449639"/>
            <a:gd name="connsiteX13" fmla="*/ 6393500 w 9618540"/>
            <a:gd name="connsiteY13" fmla="*/ 0 h 3449639"/>
            <a:gd name="connsiteX14" fmla="*/ 6863111 w 9618540"/>
            <a:gd name="connsiteY14" fmla="*/ 0 h 3449639"/>
            <a:gd name="connsiteX15" fmla="*/ 7236537 w 9618540"/>
            <a:gd name="connsiteY15" fmla="*/ 0 h 3449639"/>
            <a:gd name="connsiteX16" fmla="*/ 7513777 w 9618540"/>
            <a:gd name="connsiteY16" fmla="*/ 0 h 3449639"/>
            <a:gd name="connsiteX17" fmla="*/ 7887203 w 9618540"/>
            <a:gd name="connsiteY17" fmla="*/ 0 h 3449639"/>
            <a:gd name="connsiteX18" fmla="*/ 8260628 w 9618540"/>
            <a:gd name="connsiteY18" fmla="*/ 0 h 3449639"/>
            <a:gd name="connsiteX19" fmla="*/ 8634054 w 9618540"/>
            <a:gd name="connsiteY19" fmla="*/ 0 h 3449639"/>
            <a:gd name="connsiteX20" fmla="*/ 9007480 w 9618540"/>
            <a:gd name="connsiteY20" fmla="*/ 0 h 3449639"/>
            <a:gd name="connsiteX21" fmla="*/ 9618540 w 9618540"/>
            <a:gd name="connsiteY21" fmla="*/ 0 h 3449639"/>
            <a:gd name="connsiteX22" fmla="*/ 9618540 w 9618540"/>
            <a:gd name="connsiteY22" fmla="*/ 574940 h 3449639"/>
            <a:gd name="connsiteX23" fmla="*/ 9618540 w 9618540"/>
            <a:gd name="connsiteY23" fmla="*/ 1184376 h 3449639"/>
            <a:gd name="connsiteX24" fmla="*/ 9618540 w 9618540"/>
            <a:gd name="connsiteY24" fmla="*/ 1793812 h 3449639"/>
            <a:gd name="connsiteX25" fmla="*/ 9618540 w 9618540"/>
            <a:gd name="connsiteY25" fmla="*/ 2334256 h 3449639"/>
            <a:gd name="connsiteX26" fmla="*/ 9618540 w 9618540"/>
            <a:gd name="connsiteY26" fmla="*/ 2909196 h 3449639"/>
            <a:gd name="connsiteX27" fmla="*/ 9618540 w 9618540"/>
            <a:gd name="connsiteY27" fmla="*/ 3449639 h 3449639"/>
            <a:gd name="connsiteX28" fmla="*/ 9148929 w 9618540"/>
            <a:gd name="connsiteY28" fmla="*/ 3449639 h 3449639"/>
            <a:gd name="connsiteX29" fmla="*/ 8390762 w 9618540"/>
            <a:gd name="connsiteY29" fmla="*/ 3449639 h 3449639"/>
            <a:gd name="connsiteX30" fmla="*/ 8113521 w 9618540"/>
            <a:gd name="connsiteY30" fmla="*/ 3449639 h 3449639"/>
            <a:gd name="connsiteX31" fmla="*/ 7740096 w 9618540"/>
            <a:gd name="connsiteY31" fmla="*/ 3449639 h 3449639"/>
            <a:gd name="connsiteX32" fmla="*/ 7366670 w 9618540"/>
            <a:gd name="connsiteY32" fmla="*/ 3449639 h 3449639"/>
            <a:gd name="connsiteX33" fmla="*/ 6993244 w 9618540"/>
            <a:gd name="connsiteY33" fmla="*/ 3449639 h 3449639"/>
            <a:gd name="connsiteX34" fmla="*/ 6427448 w 9618540"/>
            <a:gd name="connsiteY34" fmla="*/ 3449639 h 3449639"/>
            <a:gd name="connsiteX35" fmla="*/ 5861651 w 9618540"/>
            <a:gd name="connsiteY35" fmla="*/ 3449639 h 3449639"/>
            <a:gd name="connsiteX36" fmla="*/ 5584411 w 9618540"/>
            <a:gd name="connsiteY36" fmla="*/ 3449639 h 3449639"/>
            <a:gd name="connsiteX37" fmla="*/ 5018615 w 9618540"/>
            <a:gd name="connsiteY37" fmla="*/ 3449639 h 3449639"/>
            <a:gd name="connsiteX38" fmla="*/ 4260447 w 9618540"/>
            <a:gd name="connsiteY38" fmla="*/ 3449639 h 3449639"/>
            <a:gd name="connsiteX39" fmla="*/ 3790836 w 9618540"/>
            <a:gd name="connsiteY39" fmla="*/ 3449639 h 3449639"/>
            <a:gd name="connsiteX40" fmla="*/ 3032669 w 9618540"/>
            <a:gd name="connsiteY40" fmla="*/ 3449639 h 3449639"/>
            <a:gd name="connsiteX41" fmla="*/ 2370687 w 9618540"/>
            <a:gd name="connsiteY41" fmla="*/ 3449639 h 3449639"/>
            <a:gd name="connsiteX42" fmla="*/ 1708705 w 9618540"/>
            <a:gd name="connsiteY42" fmla="*/ 3449639 h 3449639"/>
            <a:gd name="connsiteX43" fmla="*/ 1239094 w 9618540"/>
            <a:gd name="connsiteY43" fmla="*/ 3449639 h 3449639"/>
            <a:gd name="connsiteX44" fmla="*/ 961854 w 9618540"/>
            <a:gd name="connsiteY44" fmla="*/ 3449639 h 3449639"/>
            <a:gd name="connsiteX45" fmla="*/ 0 w 9618540"/>
            <a:gd name="connsiteY45" fmla="*/ 3449639 h 3449639"/>
            <a:gd name="connsiteX46" fmla="*/ 0 w 9618540"/>
            <a:gd name="connsiteY46" fmla="*/ 2874699 h 3449639"/>
            <a:gd name="connsiteX47" fmla="*/ 0 w 9618540"/>
            <a:gd name="connsiteY47" fmla="*/ 2368752 h 3449639"/>
            <a:gd name="connsiteX48" fmla="*/ 0 w 9618540"/>
            <a:gd name="connsiteY48" fmla="*/ 1862805 h 3449639"/>
            <a:gd name="connsiteX49" fmla="*/ 0 w 9618540"/>
            <a:gd name="connsiteY49" fmla="*/ 1356858 h 3449639"/>
            <a:gd name="connsiteX50" fmla="*/ 0 w 9618540"/>
            <a:gd name="connsiteY50" fmla="*/ 885407 h 3449639"/>
            <a:gd name="connsiteX51" fmla="*/ 0 w 9618540"/>
            <a:gd name="connsiteY51" fmla="*/ 0 h 34496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9618540" h="3449639" extrusionOk="0">
              <a:moveTo>
                <a:pt x="0" y="0"/>
              </a:moveTo>
              <a:cubicBezTo>
                <a:pt x="65392" y="-27580"/>
                <a:pt x="141261" y="27298"/>
                <a:pt x="277240" y="0"/>
              </a:cubicBezTo>
              <a:cubicBezTo>
                <a:pt x="413219" y="-27298"/>
                <a:pt x="484482" y="2315"/>
                <a:pt x="554481" y="0"/>
              </a:cubicBezTo>
              <a:cubicBezTo>
                <a:pt x="624480" y="-2315"/>
                <a:pt x="876597" y="56984"/>
                <a:pt x="1120277" y="0"/>
              </a:cubicBezTo>
              <a:cubicBezTo>
                <a:pt x="1363957" y="-56984"/>
                <a:pt x="1522923" y="22457"/>
                <a:pt x="1878444" y="0"/>
              </a:cubicBezTo>
              <a:cubicBezTo>
                <a:pt x="2233965" y="-22457"/>
                <a:pt x="2242142" y="33937"/>
                <a:pt x="2348055" y="0"/>
              </a:cubicBezTo>
              <a:cubicBezTo>
                <a:pt x="2453968" y="-33937"/>
                <a:pt x="2689704" y="51351"/>
                <a:pt x="2913852" y="0"/>
              </a:cubicBezTo>
              <a:cubicBezTo>
                <a:pt x="3138000" y="-51351"/>
                <a:pt x="3222883" y="29591"/>
                <a:pt x="3383463" y="0"/>
              </a:cubicBezTo>
              <a:cubicBezTo>
                <a:pt x="3544043" y="-29591"/>
                <a:pt x="3773514" y="77579"/>
                <a:pt x="4045445" y="0"/>
              </a:cubicBezTo>
              <a:cubicBezTo>
                <a:pt x="4317376" y="-77579"/>
                <a:pt x="4258438" y="33635"/>
                <a:pt x="4418870" y="0"/>
              </a:cubicBezTo>
              <a:cubicBezTo>
                <a:pt x="4579303" y="-33635"/>
                <a:pt x="4761821" y="46718"/>
                <a:pt x="5080852" y="0"/>
              </a:cubicBezTo>
              <a:cubicBezTo>
                <a:pt x="5399883" y="-46718"/>
                <a:pt x="5347976" y="40035"/>
                <a:pt x="5550463" y="0"/>
              </a:cubicBezTo>
              <a:cubicBezTo>
                <a:pt x="5752950" y="-40035"/>
                <a:pt x="5810211" y="23912"/>
                <a:pt x="5923889" y="0"/>
              </a:cubicBezTo>
              <a:cubicBezTo>
                <a:pt x="6037567" y="-23912"/>
                <a:pt x="6247386" y="42077"/>
                <a:pt x="6393500" y="0"/>
              </a:cubicBezTo>
              <a:cubicBezTo>
                <a:pt x="6539614" y="-42077"/>
                <a:pt x="6758417" y="12344"/>
                <a:pt x="6863111" y="0"/>
              </a:cubicBezTo>
              <a:cubicBezTo>
                <a:pt x="6967805" y="-12344"/>
                <a:pt x="7073363" y="43351"/>
                <a:pt x="7236537" y="0"/>
              </a:cubicBezTo>
              <a:cubicBezTo>
                <a:pt x="7399711" y="-43351"/>
                <a:pt x="7417856" y="6333"/>
                <a:pt x="7513777" y="0"/>
              </a:cubicBezTo>
              <a:cubicBezTo>
                <a:pt x="7609698" y="-6333"/>
                <a:pt x="7763936" y="29920"/>
                <a:pt x="7887203" y="0"/>
              </a:cubicBezTo>
              <a:cubicBezTo>
                <a:pt x="8010470" y="-29920"/>
                <a:pt x="8109038" y="2374"/>
                <a:pt x="8260628" y="0"/>
              </a:cubicBezTo>
              <a:cubicBezTo>
                <a:pt x="8412218" y="-2374"/>
                <a:pt x="8516237" y="29878"/>
                <a:pt x="8634054" y="0"/>
              </a:cubicBezTo>
              <a:cubicBezTo>
                <a:pt x="8751871" y="-29878"/>
                <a:pt x="8825331" y="31019"/>
                <a:pt x="9007480" y="0"/>
              </a:cubicBezTo>
              <a:cubicBezTo>
                <a:pt x="9189629" y="-31019"/>
                <a:pt x="9481043" y="16383"/>
                <a:pt x="9618540" y="0"/>
              </a:cubicBezTo>
              <a:cubicBezTo>
                <a:pt x="9639811" y="167785"/>
                <a:pt x="9593548" y="451346"/>
                <a:pt x="9618540" y="574940"/>
              </a:cubicBezTo>
              <a:cubicBezTo>
                <a:pt x="9643532" y="698534"/>
                <a:pt x="9594466" y="891369"/>
                <a:pt x="9618540" y="1184376"/>
              </a:cubicBezTo>
              <a:cubicBezTo>
                <a:pt x="9642614" y="1477383"/>
                <a:pt x="9579294" y="1645558"/>
                <a:pt x="9618540" y="1793812"/>
              </a:cubicBezTo>
              <a:cubicBezTo>
                <a:pt x="9657786" y="1942066"/>
                <a:pt x="9563122" y="2111989"/>
                <a:pt x="9618540" y="2334256"/>
              </a:cubicBezTo>
              <a:cubicBezTo>
                <a:pt x="9673958" y="2556523"/>
                <a:pt x="9561887" y="2709192"/>
                <a:pt x="9618540" y="2909196"/>
              </a:cubicBezTo>
              <a:cubicBezTo>
                <a:pt x="9675193" y="3109200"/>
                <a:pt x="9610948" y="3221208"/>
                <a:pt x="9618540" y="3449639"/>
              </a:cubicBezTo>
              <a:cubicBezTo>
                <a:pt x="9513153" y="3479539"/>
                <a:pt x="9265055" y="3399471"/>
                <a:pt x="9148929" y="3449639"/>
              </a:cubicBezTo>
              <a:cubicBezTo>
                <a:pt x="9032803" y="3499807"/>
                <a:pt x="8653250" y="3386298"/>
                <a:pt x="8390762" y="3449639"/>
              </a:cubicBezTo>
              <a:cubicBezTo>
                <a:pt x="8128274" y="3512980"/>
                <a:pt x="8202881" y="3440766"/>
                <a:pt x="8113521" y="3449639"/>
              </a:cubicBezTo>
              <a:cubicBezTo>
                <a:pt x="8024161" y="3458512"/>
                <a:pt x="7850460" y="3411919"/>
                <a:pt x="7740096" y="3449639"/>
              </a:cubicBezTo>
              <a:cubicBezTo>
                <a:pt x="7629732" y="3487359"/>
                <a:pt x="7444514" y="3411002"/>
                <a:pt x="7366670" y="3449639"/>
              </a:cubicBezTo>
              <a:cubicBezTo>
                <a:pt x="7288826" y="3488276"/>
                <a:pt x="7082649" y="3439165"/>
                <a:pt x="6993244" y="3449639"/>
              </a:cubicBezTo>
              <a:cubicBezTo>
                <a:pt x="6903839" y="3460113"/>
                <a:pt x="6579459" y="3395191"/>
                <a:pt x="6427448" y="3449639"/>
              </a:cubicBezTo>
              <a:cubicBezTo>
                <a:pt x="6275437" y="3504087"/>
                <a:pt x="6046961" y="3398612"/>
                <a:pt x="5861651" y="3449639"/>
              </a:cubicBezTo>
              <a:cubicBezTo>
                <a:pt x="5676341" y="3500666"/>
                <a:pt x="5714380" y="3417518"/>
                <a:pt x="5584411" y="3449639"/>
              </a:cubicBezTo>
              <a:cubicBezTo>
                <a:pt x="5454442" y="3481760"/>
                <a:pt x="5166357" y="3388013"/>
                <a:pt x="5018615" y="3449639"/>
              </a:cubicBezTo>
              <a:cubicBezTo>
                <a:pt x="4870873" y="3511265"/>
                <a:pt x="4518472" y="3388359"/>
                <a:pt x="4260447" y="3449639"/>
              </a:cubicBezTo>
              <a:cubicBezTo>
                <a:pt x="4002422" y="3510919"/>
                <a:pt x="4007236" y="3429304"/>
                <a:pt x="3790836" y="3449639"/>
              </a:cubicBezTo>
              <a:cubicBezTo>
                <a:pt x="3574436" y="3469974"/>
                <a:pt x="3341046" y="3414307"/>
                <a:pt x="3032669" y="3449639"/>
              </a:cubicBezTo>
              <a:cubicBezTo>
                <a:pt x="2724292" y="3484971"/>
                <a:pt x="2531957" y="3405843"/>
                <a:pt x="2370687" y="3449639"/>
              </a:cubicBezTo>
              <a:cubicBezTo>
                <a:pt x="2209417" y="3493435"/>
                <a:pt x="2007632" y="3390948"/>
                <a:pt x="1708705" y="3449639"/>
              </a:cubicBezTo>
              <a:cubicBezTo>
                <a:pt x="1409778" y="3508330"/>
                <a:pt x="1442802" y="3449625"/>
                <a:pt x="1239094" y="3449639"/>
              </a:cubicBezTo>
              <a:cubicBezTo>
                <a:pt x="1035386" y="3449653"/>
                <a:pt x="1048155" y="3432024"/>
                <a:pt x="961854" y="3449639"/>
              </a:cubicBezTo>
              <a:cubicBezTo>
                <a:pt x="875553" y="3467254"/>
                <a:pt x="240029" y="3356750"/>
                <a:pt x="0" y="3449639"/>
              </a:cubicBezTo>
              <a:cubicBezTo>
                <a:pt x="-37543" y="3252424"/>
                <a:pt x="48446" y="3130526"/>
                <a:pt x="0" y="2874699"/>
              </a:cubicBezTo>
              <a:cubicBezTo>
                <a:pt x="-48446" y="2618872"/>
                <a:pt x="8606" y="2471949"/>
                <a:pt x="0" y="2368752"/>
              </a:cubicBezTo>
              <a:cubicBezTo>
                <a:pt x="-8606" y="2265555"/>
                <a:pt x="19026" y="1987535"/>
                <a:pt x="0" y="1862805"/>
              </a:cubicBezTo>
              <a:cubicBezTo>
                <a:pt x="-19026" y="1738075"/>
                <a:pt x="24336" y="1466280"/>
                <a:pt x="0" y="1356858"/>
              </a:cubicBezTo>
              <a:cubicBezTo>
                <a:pt x="-24336" y="1247436"/>
                <a:pt x="35247" y="1044814"/>
                <a:pt x="0" y="885407"/>
              </a:cubicBezTo>
              <a:cubicBezTo>
                <a:pt x="-35247" y="726000"/>
                <a:pt x="38973" y="42813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22</xdr:col>
      <xdr:colOff>320040</xdr:colOff>
      <xdr:row>83</xdr:row>
      <xdr:rowOff>15240</xdr:rowOff>
    </xdr:from>
    <xdr:to>
      <xdr:col>39</xdr:col>
      <xdr:colOff>0</xdr:colOff>
      <xdr:row>97</xdr:row>
      <xdr:rowOff>190500</xdr:rowOff>
    </xdr:to>
    <xdr:sp macro="" textlink="">
      <xdr:nvSpPr>
        <xdr:cNvPr id="27" name="Rechthoek: afgeronde hoeken 26">
          <a:extLst>
            <a:ext uri="{FF2B5EF4-FFF2-40B4-BE49-F238E27FC236}">
              <a16:creationId xmlns:a16="http://schemas.microsoft.com/office/drawing/2014/main" id="{932C1201-5DD3-4A6E-9944-591160D46D83}"/>
            </a:ext>
          </a:extLst>
        </xdr:cNvPr>
        <xdr:cNvSpPr/>
      </xdr:nvSpPr>
      <xdr:spPr>
        <a:xfrm>
          <a:off x="15841980" y="21290280"/>
          <a:ext cx="10195560" cy="3589020"/>
        </a:xfrm>
        <a:custGeom>
          <a:avLst/>
          <a:gdLst>
            <a:gd name="connsiteX0" fmla="*/ 0 w 10195560"/>
            <a:gd name="connsiteY0" fmla="*/ 598182 h 3589020"/>
            <a:gd name="connsiteX1" fmla="*/ 598182 w 10195560"/>
            <a:gd name="connsiteY1" fmla="*/ 0 h 3589020"/>
            <a:gd name="connsiteX2" fmla="*/ 928153 w 10195560"/>
            <a:gd name="connsiteY2" fmla="*/ 0 h 3589020"/>
            <a:gd name="connsiteX3" fmla="*/ 1618091 w 10195560"/>
            <a:gd name="connsiteY3" fmla="*/ 0 h 3589020"/>
            <a:gd name="connsiteX4" fmla="*/ 2218037 w 10195560"/>
            <a:gd name="connsiteY4" fmla="*/ 0 h 3589020"/>
            <a:gd name="connsiteX5" fmla="*/ 2997968 w 10195560"/>
            <a:gd name="connsiteY5" fmla="*/ 0 h 3589020"/>
            <a:gd name="connsiteX6" fmla="*/ 3777898 w 10195560"/>
            <a:gd name="connsiteY6" fmla="*/ 0 h 3589020"/>
            <a:gd name="connsiteX7" fmla="*/ 4467836 w 10195560"/>
            <a:gd name="connsiteY7" fmla="*/ 0 h 3589020"/>
            <a:gd name="connsiteX8" fmla="*/ 4977791 w 10195560"/>
            <a:gd name="connsiteY8" fmla="*/ 0 h 3589020"/>
            <a:gd name="connsiteX9" fmla="*/ 5397753 w 10195560"/>
            <a:gd name="connsiteY9" fmla="*/ 0 h 3589020"/>
            <a:gd name="connsiteX10" fmla="*/ 5997700 w 10195560"/>
            <a:gd name="connsiteY10" fmla="*/ 0 h 3589020"/>
            <a:gd name="connsiteX11" fmla="*/ 6507654 w 10195560"/>
            <a:gd name="connsiteY11" fmla="*/ 0 h 3589020"/>
            <a:gd name="connsiteX12" fmla="*/ 7107600 w 10195560"/>
            <a:gd name="connsiteY12" fmla="*/ 0 h 3589020"/>
            <a:gd name="connsiteX13" fmla="*/ 7437571 w 10195560"/>
            <a:gd name="connsiteY13" fmla="*/ 0 h 3589020"/>
            <a:gd name="connsiteX14" fmla="*/ 7767541 w 10195560"/>
            <a:gd name="connsiteY14" fmla="*/ 0 h 3589020"/>
            <a:gd name="connsiteX15" fmla="*/ 8457480 w 10195560"/>
            <a:gd name="connsiteY15" fmla="*/ 0 h 3589020"/>
            <a:gd name="connsiteX16" fmla="*/ 9057426 w 10195560"/>
            <a:gd name="connsiteY16" fmla="*/ 0 h 3589020"/>
            <a:gd name="connsiteX17" fmla="*/ 9597378 w 10195560"/>
            <a:gd name="connsiteY17" fmla="*/ 0 h 3589020"/>
            <a:gd name="connsiteX18" fmla="*/ 10195560 w 10195560"/>
            <a:gd name="connsiteY18" fmla="*/ 598182 h 3589020"/>
            <a:gd name="connsiteX19" fmla="*/ 10195560 w 10195560"/>
            <a:gd name="connsiteY19" fmla="*/ 1220273 h 3589020"/>
            <a:gd name="connsiteX20" fmla="*/ 10195560 w 10195560"/>
            <a:gd name="connsiteY20" fmla="*/ 1770583 h 3589020"/>
            <a:gd name="connsiteX21" fmla="*/ 10195560 w 10195560"/>
            <a:gd name="connsiteY21" fmla="*/ 2344821 h 3589020"/>
            <a:gd name="connsiteX22" fmla="*/ 10195560 w 10195560"/>
            <a:gd name="connsiteY22" fmla="*/ 2990838 h 3589020"/>
            <a:gd name="connsiteX23" fmla="*/ 9597378 w 10195560"/>
            <a:gd name="connsiteY23" fmla="*/ 3589020 h 3589020"/>
            <a:gd name="connsiteX24" fmla="*/ 8997432 w 10195560"/>
            <a:gd name="connsiteY24" fmla="*/ 3589020 h 3589020"/>
            <a:gd name="connsiteX25" fmla="*/ 8667461 w 10195560"/>
            <a:gd name="connsiteY25" fmla="*/ 3589020 h 3589020"/>
            <a:gd name="connsiteX26" fmla="*/ 8247499 w 10195560"/>
            <a:gd name="connsiteY26" fmla="*/ 3589020 h 3589020"/>
            <a:gd name="connsiteX27" fmla="*/ 7647552 w 10195560"/>
            <a:gd name="connsiteY27" fmla="*/ 3589020 h 3589020"/>
            <a:gd name="connsiteX28" fmla="*/ 7317582 w 10195560"/>
            <a:gd name="connsiteY28" fmla="*/ 3589020 h 3589020"/>
            <a:gd name="connsiteX29" fmla="*/ 6717635 w 10195560"/>
            <a:gd name="connsiteY29" fmla="*/ 3589020 h 3589020"/>
            <a:gd name="connsiteX30" fmla="*/ 6387665 w 10195560"/>
            <a:gd name="connsiteY30" fmla="*/ 3589020 h 3589020"/>
            <a:gd name="connsiteX31" fmla="*/ 5787718 w 10195560"/>
            <a:gd name="connsiteY31" fmla="*/ 3589020 h 3589020"/>
            <a:gd name="connsiteX32" fmla="*/ 5187772 w 10195560"/>
            <a:gd name="connsiteY32" fmla="*/ 3589020 h 3589020"/>
            <a:gd name="connsiteX33" fmla="*/ 4497834 w 10195560"/>
            <a:gd name="connsiteY33" fmla="*/ 3589020 h 3589020"/>
            <a:gd name="connsiteX34" fmla="*/ 3987879 w 10195560"/>
            <a:gd name="connsiteY34" fmla="*/ 3589020 h 3589020"/>
            <a:gd name="connsiteX35" fmla="*/ 3387933 w 10195560"/>
            <a:gd name="connsiteY35" fmla="*/ 3589020 h 3589020"/>
            <a:gd name="connsiteX36" fmla="*/ 2877978 w 10195560"/>
            <a:gd name="connsiteY36" fmla="*/ 3589020 h 3589020"/>
            <a:gd name="connsiteX37" fmla="*/ 2458016 w 10195560"/>
            <a:gd name="connsiteY37" fmla="*/ 3589020 h 3589020"/>
            <a:gd name="connsiteX38" fmla="*/ 2038053 w 10195560"/>
            <a:gd name="connsiteY38" fmla="*/ 3589020 h 3589020"/>
            <a:gd name="connsiteX39" fmla="*/ 1708083 w 10195560"/>
            <a:gd name="connsiteY39" fmla="*/ 3589020 h 3589020"/>
            <a:gd name="connsiteX40" fmla="*/ 1288120 w 10195560"/>
            <a:gd name="connsiteY40" fmla="*/ 3589020 h 3589020"/>
            <a:gd name="connsiteX41" fmla="*/ 598182 w 10195560"/>
            <a:gd name="connsiteY41" fmla="*/ 3589020 h 3589020"/>
            <a:gd name="connsiteX42" fmla="*/ 0 w 10195560"/>
            <a:gd name="connsiteY42" fmla="*/ 2990838 h 3589020"/>
            <a:gd name="connsiteX43" fmla="*/ 0 w 10195560"/>
            <a:gd name="connsiteY43" fmla="*/ 2440527 h 3589020"/>
            <a:gd name="connsiteX44" fmla="*/ 0 w 10195560"/>
            <a:gd name="connsiteY44" fmla="*/ 1914143 h 3589020"/>
            <a:gd name="connsiteX45" fmla="*/ 0 w 10195560"/>
            <a:gd name="connsiteY45" fmla="*/ 1363832 h 3589020"/>
            <a:gd name="connsiteX46" fmla="*/ 0 w 10195560"/>
            <a:gd name="connsiteY46" fmla="*/ 598182 h 3589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95560" h="3589020" extrusionOk="0">
              <a:moveTo>
                <a:pt x="0" y="598182"/>
              </a:moveTo>
              <a:cubicBezTo>
                <a:pt x="-43977" y="340424"/>
                <a:pt x="283223" y="4120"/>
                <a:pt x="598182" y="0"/>
              </a:cubicBezTo>
              <a:cubicBezTo>
                <a:pt x="713265" y="-12226"/>
                <a:pt x="797501" y="29080"/>
                <a:pt x="928153" y="0"/>
              </a:cubicBezTo>
              <a:cubicBezTo>
                <a:pt x="1058805" y="-29080"/>
                <a:pt x="1320868" y="78176"/>
                <a:pt x="1618091" y="0"/>
              </a:cubicBezTo>
              <a:cubicBezTo>
                <a:pt x="1915314" y="-78176"/>
                <a:pt x="1949759" y="57011"/>
                <a:pt x="2218037" y="0"/>
              </a:cubicBezTo>
              <a:cubicBezTo>
                <a:pt x="2486315" y="-57011"/>
                <a:pt x="2736212" y="35743"/>
                <a:pt x="2997968" y="0"/>
              </a:cubicBezTo>
              <a:cubicBezTo>
                <a:pt x="3259724" y="-35743"/>
                <a:pt x="3531992" y="68831"/>
                <a:pt x="3777898" y="0"/>
              </a:cubicBezTo>
              <a:cubicBezTo>
                <a:pt x="4023804" y="-68831"/>
                <a:pt x="4260708" y="60307"/>
                <a:pt x="4467836" y="0"/>
              </a:cubicBezTo>
              <a:cubicBezTo>
                <a:pt x="4674964" y="-60307"/>
                <a:pt x="4820954" y="58506"/>
                <a:pt x="4977791" y="0"/>
              </a:cubicBezTo>
              <a:cubicBezTo>
                <a:pt x="5134628" y="-58506"/>
                <a:pt x="5229870" y="37839"/>
                <a:pt x="5397753" y="0"/>
              </a:cubicBezTo>
              <a:cubicBezTo>
                <a:pt x="5565636" y="-37839"/>
                <a:pt x="5873456" y="20080"/>
                <a:pt x="5997700" y="0"/>
              </a:cubicBezTo>
              <a:cubicBezTo>
                <a:pt x="6121944" y="-20080"/>
                <a:pt x="6286406" y="55111"/>
                <a:pt x="6507654" y="0"/>
              </a:cubicBezTo>
              <a:cubicBezTo>
                <a:pt x="6728902" y="-55111"/>
                <a:pt x="6971661" y="45787"/>
                <a:pt x="7107600" y="0"/>
              </a:cubicBezTo>
              <a:cubicBezTo>
                <a:pt x="7243539" y="-45787"/>
                <a:pt x="7351538" y="20216"/>
                <a:pt x="7437571" y="0"/>
              </a:cubicBezTo>
              <a:cubicBezTo>
                <a:pt x="7523604" y="-20216"/>
                <a:pt x="7644160" y="39175"/>
                <a:pt x="7767541" y="0"/>
              </a:cubicBezTo>
              <a:cubicBezTo>
                <a:pt x="7890922" y="-39175"/>
                <a:pt x="8142721" y="56482"/>
                <a:pt x="8457480" y="0"/>
              </a:cubicBezTo>
              <a:cubicBezTo>
                <a:pt x="8772239" y="-56482"/>
                <a:pt x="8857447" y="5506"/>
                <a:pt x="9057426" y="0"/>
              </a:cubicBezTo>
              <a:cubicBezTo>
                <a:pt x="9257405" y="-5506"/>
                <a:pt x="9383153" y="34922"/>
                <a:pt x="9597378" y="0"/>
              </a:cubicBezTo>
              <a:cubicBezTo>
                <a:pt x="9885321" y="-18644"/>
                <a:pt x="10218936" y="255230"/>
                <a:pt x="10195560" y="598182"/>
              </a:cubicBezTo>
              <a:cubicBezTo>
                <a:pt x="10257207" y="801413"/>
                <a:pt x="10192253" y="936265"/>
                <a:pt x="10195560" y="1220273"/>
              </a:cubicBezTo>
              <a:cubicBezTo>
                <a:pt x="10198867" y="1504281"/>
                <a:pt x="10154180" y="1568093"/>
                <a:pt x="10195560" y="1770583"/>
              </a:cubicBezTo>
              <a:cubicBezTo>
                <a:pt x="10236940" y="1973073"/>
                <a:pt x="10181940" y="2134665"/>
                <a:pt x="10195560" y="2344821"/>
              </a:cubicBezTo>
              <a:cubicBezTo>
                <a:pt x="10209180" y="2554977"/>
                <a:pt x="10136152" y="2749108"/>
                <a:pt x="10195560" y="2990838"/>
              </a:cubicBezTo>
              <a:cubicBezTo>
                <a:pt x="10278008" y="3367320"/>
                <a:pt x="9924293" y="3582408"/>
                <a:pt x="9597378" y="3589020"/>
              </a:cubicBezTo>
              <a:cubicBezTo>
                <a:pt x="9462546" y="3659436"/>
                <a:pt x="9276063" y="3566053"/>
                <a:pt x="8997432" y="3589020"/>
              </a:cubicBezTo>
              <a:cubicBezTo>
                <a:pt x="8718801" y="3611987"/>
                <a:pt x="8815711" y="3569531"/>
                <a:pt x="8667461" y="3589020"/>
              </a:cubicBezTo>
              <a:cubicBezTo>
                <a:pt x="8519211" y="3608509"/>
                <a:pt x="8389017" y="3560063"/>
                <a:pt x="8247499" y="3589020"/>
              </a:cubicBezTo>
              <a:cubicBezTo>
                <a:pt x="8105981" y="3617977"/>
                <a:pt x="7923372" y="3517186"/>
                <a:pt x="7647552" y="3589020"/>
              </a:cubicBezTo>
              <a:cubicBezTo>
                <a:pt x="7371732" y="3660854"/>
                <a:pt x="7461698" y="3583393"/>
                <a:pt x="7317582" y="3589020"/>
              </a:cubicBezTo>
              <a:cubicBezTo>
                <a:pt x="7173466" y="3594647"/>
                <a:pt x="6970731" y="3526033"/>
                <a:pt x="6717635" y="3589020"/>
              </a:cubicBezTo>
              <a:cubicBezTo>
                <a:pt x="6464539" y="3652007"/>
                <a:pt x="6478562" y="3558188"/>
                <a:pt x="6387665" y="3589020"/>
              </a:cubicBezTo>
              <a:cubicBezTo>
                <a:pt x="6296768" y="3619852"/>
                <a:pt x="6055702" y="3540375"/>
                <a:pt x="5787718" y="3589020"/>
              </a:cubicBezTo>
              <a:cubicBezTo>
                <a:pt x="5519734" y="3637665"/>
                <a:pt x="5343585" y="3518379"/>
                <a:pt x="5187772" y="3589020"/>
              </a:cubicBezTo>
              <a:cubicBezTo>
                <a:pt x="5031959" y="3659661"/>
                <a:pt x="4736071" y="3562976"/>
                <a:pt x="4497834" y="3589020"/>
              </a:cubicBezTo>
              <a:cubicBezTo>
                <a:pt x="4259597" y="3615064"/>
                <a:pt x="4242216" y="3552105"/>
                <a:pt x="3987879" y="3589020"/>
              </a:cubicBezTo>
              <a:cubicBezTo>
                <a:pt x="3733543" y="3625935"/>
                <a:pt x="3631852" y="3575596"/>
                <a:pt x="3387933" y="3589020"/>
              </a:cubicBezTo>
              <a:cubicBezTo>
                <a:pt x="3144014" y="3602444"/>
                <a:pt x="3108258" y="3555906"/>
                <a:pt x="2877978" y="3589020"/>
              </a:cubicBezTo>
              <a:cubicBezTo>
                <a:pt x="2647698" y="3622134"/>
                <a:pt x="2661793" y="3546170"/>
                <a:pt x="2458016" y="3589020"/>
              </a:cubicBezTo>
              <a:cubicBezTo>
                <a:pt x="2254239" y="3631870"/>
                <a:pt x="2136542" y="3580454"/>
                <a:pt x="2038053" y="3589020"/>
              </a:cubicBezTo>
              <a:cubicBezTo>
                <a:pt x="1939564" y="3597586"/>
                <a:pt x="1805439" y="3571938"/>
                <a:pt x="1708083" y="3589020"/>
              </a:cubicBezTo>
              <a:cubicBezTo>
                <a:pt x="1610727" y="3606102"/>
                <a:pt x="1492190" y="3584996"/>
                <a:pt x="1288120" y="3589020"/>
              </a:cubicBezTo>
              <a:cubicBezTo>
                <a:pt x="1084050" y="3593044"/>
                <a:pt x="793331" y="3532854"/>
                <a:pt x="598182" y="3589020"/>
              </a:cubicBezTo>
              <a:cubicBezTo>
                <a:pt x="273041" y="3662945"/>
                <a:pt x="-68834" y="3283138"/>
                <a:pt x="0" y="2990838"/>
              </a:cubicBezTo>
              <a:cubicBezTo>
                <a:pt x="-59350" y="2767884"/>
                <a:pt x="51391" y="2619109"/>
                <a:pt x="0" y="2440527"/>
              </a:cubicBezTo>
              <a:cubicBezTo>
                <a:pt x="-51391" y="2261945"/>
                <a:pt x="61047" y="2115799"/>
                <a:pt x="0" y="1914143"/>
              </a:cubicBezTo>
              <a:cubicBezTo>
                <a:pt x="-61047" y="1712487"/>
                <a:pt x="23963" y="1578049"/>
                <a:pt x="0" y="1363832"/>
              </a:cubicBezTo>
              <a:cubicBezTo>
                <a:pt x="-23963" y="1149615"/>
                <a:pt x="45984" y="879693"/>
                <a:pt x="0" y="598182"/>
              </a:cubicBezTo>
              <a:close/>
            </a:path>
          </a:pathLst>
        </a:custGeom>
        <a:noFill/>
        <a:ln w="127000" cmpd="dbl">
          <a:solidFill>
            <a:srgbClr val="FFC000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>
    <xdr:from>
      <xdr:col>23</xdr:col>
      <xdr:colOff>104140</xdr:colOff>
      <xdr:row>113</xdr:row>
      <xdr:rowOff>213360</xdr:rowOff>
    </xdr:from>
    <xdr:to>
      <xdr:col>39</xdr:col>
      <xdr:colOff>317500</xdr:colOff>
      <xdr:row>132</xdr:row>
      <xdr:rowOff>0</xdr:rowOff>
    </xdr:to>
    <xdr:sp macro="" textlink="">
      <xdr:nvSpPr>
        <xdr:cNvPr id="28" name="Rechthoek: afgeronde hoeken 27">
          <a:extLst>
            <a:ext uri="{FF2B5EF4-FFF2-40B4-BE49-F238E27FC236}">
              <a16:creationId xmlns:a16="http://schemas.microsoft.com/office/drawing/2014/main" id="{66F14F74-1585-478D-88F6-903CBC868E57}"/>
            </a:ext>
          </a:extLst>
        </xdr:cNvPr>
        <xdr:cNvSpPr/>
      </xdr:nvSpPr>
      <xdr:spPr>
        <a:xfrm>
          <a:off x="16220440" y="28803600"/>
          <a:ext cx="10134600" cy="4419600"/>
        </a:xfrm>
        <a:custGeom>
          <a:avLst/>
          <a:gdLst>
            <a:gd name="connsiteX0" fmla="*/ 0 w 10134600"/>
            <a:gd name="connsiteY0" fmla="*/ 736615 h 4419600"/>
            <a:gd name="connsiteX1" fmla="*/ 736615 w 10134600"/>
            <a:gd name="connsiteY1" fmla="*/ 0 h 4419600"/>
            <a:gd name="connsiteX2" fmla="*/ 1487267 w 10134600"/>
            <a:gd name="connsiteY2" fmla="*/ 0 h 4419600"/>
            <a:gd name="connsiteX3" fmla="*/ 1804851 w 10134600"/>
            <a:gd name="connsiteY3" fmla="*/ 0 h 4419600"/>
            <a:gd name="connsiteX4" fmla="*/ 2122434 w 10134600"/>
            <a:gd name="connsiteY4" fmla="*/ 0 h 4419600"/>
            <a:gd name="connsiteX5" fmla="*/ 2440018 w 10134600"/>
            <a:gd name="connsiteY5" fmla="*/ 0 h 4419600"/>
            <a:gd name="connsiteX6" fmla="*/ 3190670 w 10134600"/>
            <a:gd name="connsiteY6" fmla="*/ 0 h 4419600"/>
            <a:gd name="connsiteX7" fmla="*/ 3768095 w 10134600"/>
            <a:gd name="connsiteY7" fmla="*/ 0 h 4419600"/>
            <a:gd name="connsiteX8" fmla="*/ 4345519 w 10134600"/>
            <a:gd name="connsiteY8" fmla="*/ 0 h 4419600"/>
            <a:gd name="connsiteX9" fmla="*/ 4663103 w 10134600"/>
            <a:gd name="connsiteY9" fmla="*/ 0 h 4419600"/>
            <a:gd name="connsiteX10" fmla="*/ 5327141 w 10134600"/>
            <a:gd name="connsiteY10" fmla="*/ 0 h 4419600"/>
            <a:gd name="connsiteX11" fmla="*/ 5991179 w 10134600"/>
            <a:gd name="connsiteY11" fmla="*/ 0 h 4419600"/>
            <a:gd name="connsiteX12" fmla="*/ 6481990 w 10134600"/>
            <a:gd name="connsiteY12" fmla="*/ 0 h 4419600"/>
            <a:gd name="connsiteX13" fmla="*/ 6799574 w 10134600"/>
            <a:gd name="connsiteY13" fmla="*/ 0 h 4419600"/>
            <a:gd name="connsiteX14" fmla="*/ 7117158 w 10134600"/>
            <a:gd name="connsiteY14" fmla="*/ 0 h 4419600"/>
            <a:gd name="connsiteX15" fmla="*/ 7521355 w 10134600"/>
            <a:gd name="connsiteY15" fmla="*/ 0 h 4419600"/>
            <a:gd name="connsiteX16" fmla="*/ 8272007 w 10134600"/>
            <a:gd name="connsiteY16" fmla="*/ 0 h 4419600"/>
            <a:gd name="connsiteX17" fmla="*/ 8589590 w 10134600"/>
            <a:gd name="connsiteY17" fmla="*/ 0 h 4419600"/>
            <a:gd name="connsiteX18" fmla="*/ 9397985 w 10134600"/>
            <a:gd name="connsiteY18" fmla="*/ 0 h 4419600"/>
            <a:gd name="connsiteX19" fmla="*/ 10134600 w 10134600"/>
            <a:gd name="connsiteY19" fmla="*/ 736615 h 4419600"/>
            <a:gd name="connsiteX20" fmla="*/ 10134600 w 10134600"/>
            <a:gd name="connsiteY20" fmla="*/ 1384816 h 4419600"/>
            <a:gd name="connsiteX21" fmla="*/ 10134600 w 10134600"/>
            <a:gd name="connsiteY21" fmla="*/ 2033018 h 4419600"/>
            <a:gd name="connsiteX22" fmla="*/ 10134600 w 10134600"/>
            <a:gd name="connsiteY22" fmla="*/ 2681219 h 4419600"/>
            <a:gd name="connsiteX23" fmla="*/ 10134600 w 10134600"/>
            <a:gd name="connsiteY23" fmla="*/ 3682985 h 4419600"/>
            <a:gd name="connsiteX24" fmla="*/ 9397985 w 10134600"/>
            <a:gd name="connsiteY24" fmla="*/ 4419600 h 4419600"/>
            <a:gd name="connsiteX25" fmla="*/ 8993788 w 10134600"/>
            <a:gd name="connsiteY25" fmla="*/ 4419600 h 4419600"/>
            <a:gd name="connsiteX26" fmla="*/ 8243136 w 10134600"/>
            <a:gd name="connsiteY26" fmla="*/ 4419600 h 4419600"/>
            <a:gd name="connsiteX27" fmla="*/ 7579097 w 10134600"/>
            <a:gd name="connsiteY27" fmla="*/ 4419600 h 4419600"/>
            <a:gd name="connsiteX28" fmla="*/ 6828445 w 10134600"/>
            <a:gd name="connsiteY28" fmla="*/ 4419600 h 4419600"/>
            <a:gd name="connsiteX29" fmla="*/ 6337634 w 10134600"/>
            <a:gd name="connsiteY29" fmla="*/ 4419600 h 4419600"/>
            <a:gd name="connsiteX30" fmla="*/ 5933437 w 10134600"/>
            <a:gd name="connsiteY30" fmla="*/ 4419600 h 4419600"/>
            <a:gd name="connsiteX31" fmla="*/ 5442626 w 10134600"/>
            <a:gd name="connsiteY31" fmla="*/ 4419600 h 4419600"/>
            <a:gd name="connsiteX32" fmla="*/ 5125042 w 10134600"/>
            <a:gd name="connsiteY32" fmla="*/ 4419600 h 4419600"/>
            <a:gd name="connsiteX33" fmla="*/ 4634232 w 10134600"/>
            <a:gd name="connsiteY33" fmla="*/ 4419600 h 4419600"/>
            <a:gd name="connsiteX34" fmla="*/ 4316648 w 10134600"/>
            <a:gd name="connsiteY34" fmla="*/ 4419600 h 4419600"/>
            <a:gd name="connsiteX35" fmla="*/ 3999064 w 10134600"/>
            <a:gd name="connsiteY35" fmla="*/ 4419600 h 4419600"/>
            <a:gd name="connsiteX36" fmla="*/ 3335026 w 10134600"/>
            <a:gd name="connsiteY36" fmla="*/ 4419600 h 4419600"/>
            <a:gd name="connsiteX37" fmla="*/ 2930829 w 10134600"/>
            <a:gd name="connsiteY37" fmla="*/ 4419600 h 4419600"/>
            <a:gd name="connsiteX38" fmla="*/ 2180177 w 10134600"/>
            <a:gd name="connsiteY38" fmla="*/ 4419600 h 4419600"/>
            <a:gd name="connsiteX39" fmla="*/ 1775979 w 10134600"/>
            <a:gd name="connsiteY39" fmla="*/ 4419600 h 4419600"/>
            <a:gd name="connsiteX40" fmla="*/ 736615 w 10134600"/>
            <a:gd name="connsiteY40" fmla="*/ 4419600 h 4419600"/>
            <a:gd name="connsiteX41" fmla="*/ 0 w 10134600"/>
            <a:gd name="connsiteY41" fmla="*/ 3682985 h 4419600"/>
            <a:gd name="connsiteX42" fmla="*/ 0 w 10134600"/>
            <a:gd name="connsiteY42" fmla="*/ 3123175 h 4419600"/>
            <a:gd name="connsiteX43" fmla="*/ 0 w 10134600"/>
            <a:gd name="connsiteY43" fmla="*/ 2622292 h 4419600"/>
            <a:gd name="connsiteX44" fmla="*/ 0 w 10134600"/>
            <a:gd name="connsiteY44" fmla="*/ 2062481 h 4419600"/>
            <a:gd name="connsiteX45" fmla="*/ 0 w 10134600"/>
            <a:gd name="connsiteY45" fmla="*/ 1443744 h 4419600"/>
            <a:gd name="connsiteX46" fmla="*/ 0 w 10134600"/>
            <a:gd name="connsiteY46" fmla="*/ 736615 h 4419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0134600" h="4419600" extrusionOk="0">
              <a:moveTo>
                <a:pt x="0" y="736615"/>
              </a:moveTo>
              <a:cubicBezTo>
                <a:pt x="-28749" y="317840"/>
                <a:pt x="324677" y="-88023"/>
                <a:pt x="736615" y="0"/>
              </a:cubicBezTo>
              <a:cubicBezTo>
                <a:pt x="1046534" y="-25154"/>
                <a:pt x="1284803" y="83195"/>
                <a:pt x="1487267" y="0"/>
              </a:cubicBezTo>
              <a:cubicBezTo>
                <a:pt x="1689731" y="-83195"/>
                <a:pt x="1656066" y="2950"/>
                <a:pt x="1804851" y="0"/>
              </a:cubicBezTo>
              <a:cubicBezTo>
                <a:pt x="1953636" y="-2950"/>
                <a:pt x="2000860" y="9243"/>
                <a:pt x="2122434" y="0"/>
              </a:cubicBezTo>
              <a:cubicBezTo>
                <a:pt x="2244008" y="-9243"/>
                <a:pt x="2323377" y="14686"/>
                <a:pt x="2440018" y="0"/>
              </a:cubicBezTo>
              <a:cubicBezTo>
                <a:pt x="2556659" y="-14686"/>
                <a:pt x="2864441" y="11638"/>
                <a:pt x="3190670" y="0"/>
              </a:cubicBezTo>
              <a:cubicBezTo>
                <a:pt x="3516899" y="-11638"/>
                <a:pt x="3644825" y="29726"/>
                <a:pt x="3768095" y="0"/>
              </a:cubicBezTo>
              <a:cubicBezTo>
                <a:pt x="3891365" y="-29726"/>
                <a:pt x="4206697" y="16896"/>
                <a:pt x="4345519" y="0"/>
              </a:cubicBezTo>
              <a:cubicBezTo>
                <a:pt x="4484341" y="-16896"/>
                <a:pt x="4543139" y="14386"/>
                <a:pt x="4663103" y="0"/>
              </a:cubicBezTo>
              <a:cubicBezTo>
                <a:pt x="4783067" y="-14386"/>
                <a:pt x="5184101" y="63082"/>
                <a:pt x="5327141" y="0"/>
              </a:cubicBezTo>
              <a:cubicBezTo>
                <a:pt x="5470181" y="-63082"/>
                <a:pt x="5808474" y="25270"/>
                <a:pt x="5991179" y="0"/>
              </a:cubicBezTo>
              <a:cubicBezTo>
                <a:pt x="6173884" y="-25270"/>
                <a:pt x="6246198" y="24309"/>
                <a:pt x="6481990" y="0"/>
              </a:cubicBezTo>
              <a:cubicBezTo>
                <a:pt x="6717782" y="-24309"/>
                <a:pt x="6723341" y="4057"/>
                <a:pt x="6799574" y="0"/>
              </a:cubicBezTo>
              <a:cubicBezTo>
                <a:pt x="6875807" y="-4057"/>
                <a:pt x="6990233" y="22998"/>
                <a:pt x="7117158" y="0"/>
              </a:cubicBezTo>
              <a:cubicBezTo>
                <a:pt x="7244083" y="-22998"/>
                <a:pt x="7401405" y="17161"/>
                <a:pt x="7521355" y="0"/>
              </a:cubicBezTo>
              <a:cubicBezTo>
                <a:pt x="7641305" y="-17161"/>
                <a:pt x="7944349" y="5330"/>
                <a:pt x="8272007" y="0"/>
              </a:cubicBezTo>
              <a:cubicBezTo>
                <a:pt x="8599665" y="-5330"/>
                <a:pt x="8450034" y="10230"/>
                <a:pt x="8589590" y="0"/>
              </a:cubicBezTo>
              <a:cubicBezTo>
                <a:pt x="8729146" y="-10230"/>
                <a:pt x="9223424" y="47018"/>
                <a:pt x="9397985" y="0"/>
              </a:cubicBezTo>
              <a:cubicBezTo>
                <a:pt x="9778557" y="78000"/>
                <a:pt x="10120723" y="347908"/>
                <a:pt x="10134600" y="736615"/>
              </a:cubicBezTo>
              <a:cubicBezTo>
                <a:pt x="10195243" y="891922"/>
                <a:pt x="10084288" y="1124554"/>
                <a:pt x="10134600" y="1384816"/>
              </a:cubicBezTo>
              <a:cubicBezTo>
                <a:pt x="10184912" y="1645078"/>
                <a:pt x="10101704" y="1756024"/>
                <a:pt x="10134600" y="2033018"/>
              </a:cubicBezTo>
              <a:cubicBezTo>
                <a:pt x="10167496" y="2310012"/>
                <a:pt x="10070801" y="2369625"/>
                <a:pt x="10134600" y="2681219"/>
              </a:cubicBezTo>
              <a:cubicBezTo>
                <a:pt x="10198399" y="2992813"/>
                <a:pt x="10133307" y="3449192"/>
                <a:pt x="10134600" y="3682985"/>
              </a:cubicBezTo>
              <a:cubicBezTo>
                <a:pt x="10106088" y="3997348"/>
                <a:pt x="9832807" y="4435237"/>
                <a:pt x="9397985" y="4419600"/>
              </a:cubicBezTo>
              <a:cubicBezTo>
                <a:pt x="9271613" y="4429977"/>
                <a:pt x="9154718" y="4376594"/>
                <a:pt x="8993788" y="4419600"/>
              </a:cubicBezTo>
              <a:cubicBezTo>
                <a:pt x="8832858" y="4462606"/>
                <a:pt x="8398596" y="4407157"/>
                <a:pt x="8243136" y="4419600"/>
              </a:cubicBezTo>
              <a:cubicBezTo>
                <a:pt x="8087676" y="4432043"/>
                <a:pt x="7855090" y="4418546"/>
                <a:pt x="7579097" y="4419600"/>
              </a:cubicBezTo>
              <a:cubicBezTo>
                <a:pt x="7303104" y="4420654"/>
                <a:pt x="7084393" y="4374676"/>
                <a:pt x="6828445" y="4419600"/>
              </a:cubicBezTo>
              <a:cubicBezTo>
                <a:pt x="6572497" y="4464524"/>
                <a:pt x="6533204" y="4415880"/>
                <a:pt x="6337634" y="4419600"/>
              </a:cubicBezTo>
              <a:cubicBezTo>
                <a:pt x="6142064" y="4423320"/>
                <a:pt x="6043891" y="4418522"/>
                <a:pt x="5933437" y="4419600"/>
              </a:cubicBezTo>
              <a:cubicBezTo>
                <a:pt x="5822983" y="4420678"/>
                <a:pt x="5658702" y="4396511"/>
                <a:pt x="5442626" y="4419600"/>
              </a:cubicBezTo>
              <a:cubicBezTo>
                <a:pt x="5226550" y="4442689"/>
                <a:pt x="5274228" y="4385892"/>
                <a:pt x="5125042" y="4419600"/>
              </a:cubicBezTo>
              <a:cubicBezTo>
                <a:pt x="4975856" y="4453308"/>
                <a:pt x="4797623" y="4367420"/>
                <a:pt x="4634232" y="4419600"/>
              </a:cubicBezTo>
              <a:cubicBezTo>
                <a:pt x="4470841" y="4471780"/>
                <a:pt x="4471213" y="4403387"/>
                <a:pt x="4316648" y="4419600"/>
              </a:cubicBezTo>
              <a:cubicBezTo>
                <a:pt x="4162083" y="4435813"/>
                <a:pt x="4126378" y="4415165"/>
                <a:pt x="3999064" y="4419600"/>
              </a:cubicBezTo>
              <a:cubicBezTo>
                <a:pt x="3871750" y="4424035"/>
                <a:pt x="3516825" y="4393426"/>
                <a:pt x="3335026" y="4419600"/>
              </a:cubicBezTo>
              <a:cubicBezTo>
                <a:pt x="3153227" y="4445774"/>
                <a:pt x="3093493" y="4384579"/>
                <a:pt x="2930829" y="4419600"/>
              </a:cubicBezTo>
              <a:cubicBezTo>
                <a:pt x="2768165" y="4454621"/>
                <a:pt x="2529681" y="4368720"/>
                <a:pt x="2180177" y="4419600"/>
              </a:cubicBezTo>
              <a:cubicBezTo>
                <a:pt x="1830673" y="4470480"/>
                <a:pt x="1905840" y="4375630"/>
                <a:pt x="1775979" y="4419600"/>
              </a:cubicBezTo>
              <a:cubicBezTo>
                <a:pt x="1646118" y="4463570"/>
                <a:pt x="1125362" y="4312110"/>
                <a:pt x="736615" y="4419600"/>
              </a:cubicBezTo>
              <a:cubicBezTo>
                <a:pt x="409787" y="4397304"/>
                <a:pt x="-24325" y="4082753"/>
                <a:pt x="0" y="3682985"/>
              </a:cubicBezTo>
              <a:cubicBezTo>
                <a:pt x="-60513" y="3500123"/>
                <a:pt x="66327" y="3331791"/>
                <a:pt x="0" y="3123175"/>
              </a:cubicBezTo>
              <a:cubicBezTo>
                <a:pt x="-66327" y="2914559"/>
                <a:pt x="42001" y="2736115"/>
                <a:pt x="0" y="2622292"/>
              </a:cubicBezTo>
              <a:cubicBezTo>
                <a:pt x="-42001" y="2508469"/>
                <a:pt x="16093" y="2182513"/>
                <a:pt x="0" y="2062481"/>
              </a:cubicBezTo>
              <a:cubicBezTo>
                <a:pt x="-16093" y="1942449"/>
                <a:pt x="1423" y="1599910"/>
                <a:pt x="0" y="1443744"/>
              </a:cubicBezTo>
              <a:cubicBezTo>
                <a:pt x="-1423" y="1287578"/>
                <a:pt x="31793" y="950346"/>
                <a:pt x="0" y="736615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381000</xdr:colOff>
      <xdr:row>40</xdr:row>
      <xdr:rowOff>101600</xdr:rowOff>
    </xdr:from>
    <xdr:to>
      <xdr:col>39</xdr:col>
      <xdr:colOff>393700</xdr:colOff>
      <xdr:row>62</xdr:row>
      <xdr:rowOff>124460</xdr:rowOff>
    </xdr:to>
    <xdr:sp macro="" textlink="">
      <xdr:nvSpPr>
        <xdr:cNvPr id="29" name="Rechthoek: afgeronde hoeken 28">
          <a:extLst>
            <a:ext uri="{FF2B5EF4-FFF2-40B4-BE49-F238E27FC236}">
              <a16:creationId xmlns:a16="http://schemas.microsoft.com/office/drawing/2014/main" id="{6697862B-4D67-4332-B98A-E72A1BD6F5DD}"/>
            </a:ext>
          </a:extLst>
        </xdr:cNvPr>
        <xdr:cNvSpPr/>
      </xdr:nvSpPr>
      <xdr:spPr>
        <a:xfrm>
          <a:off x="15308580" y="10891520"/>
          <a:ext cx="11122660" cy="5387340"/>
        </a:xfrm>
        <a:custGeom>
          <a:avLst/>
          <a:gdLst>
            <a:gd name="connsiteX0" fmla="*/ 0 w 11122660"/>
            <a:gd name="connsiteY0" fmla="*/ 897908 h 5387340"/>
            <a:gd name="connsiteX1" fmla="*/ 897908 w 11122660"/>
            <a:gd name="connsiteY1" fmla="*/ 0 h 5387340"/>
            <a:gd name="connsiteX2" fmla="*/ 1667373 w 11122660"/>
            <a:gd name="connsiteY2" fmla="*/ 0 h 5387340"/>
            <a:gd name="connsiteX3" fmla="*/ 1970495 w 11122660"/>
            <a:gd name="connsiteY3" fmla="*/ 0 h 5387340"/>
            <a:gd name="connsiteX4" fmla="*/ 2273617 w 11122660"/>
            <a:gd name="connsiteY4" fmla="*/ 0 h 5387340"/>
            <a:gd name="connsiteX5" fmla="*/ 2576740 w 11122660"/>
            <a:gd name="connsiteY5" fmla="*/ 0 h 5387340"/>
            <a:gd name="connsiteX6" fmla="*/ 3346205 w 11122660"/>
            <a:gd name="connsiteY6" fmla="*/ 0 h 5387340"/>
            <a:gd name="connsiteX7" fmla="*/ 3929132 w 11122660"/>
            <a:gd name="connsiteY7" fmla="*/ 0 h 5387340"/>
            <a:gd name="connsiteX8" fmla="*/ 4512060 w 11122660"/>
            <a:gd name="connsiteY8" fmla="*/ 0 h 5387340"/>
            <a:gd name="connsiteX9" fmla="*/ 4815182 w 11122660"/>
            <a:gd name="connsiteY9" fmla="*/ 0 h 5387340"/>
            <a:gd name="connsiteX10" fmla="*/ 5491379 w 11122660"/>
            <a:gd name="connsiteY10" fmla="*/ 0 h 5387340"/>
            <a:gd name="connsiteX11" fmla="*/ 6167575 w 11122660"/>
            <a:gd name="connsiteY11" fmla="*/ 0 h 5387340"/>
            <a:gd name="connsiteX12" fmla="*/ 6657234 w 11122660"/>
            <a:gd name="connsiteY12" fmla="*/ 0 h 5387340"/>
            <a:gd name="connsiteX13" fmla="*/ 6960357 w 11122660"/>
            <a:gd name="connsiteY13" fmla="*/ 0 h 5387340"/>
            <a:gd name="connsiteX14" fmla="*/ 7263479 w 11122660"/>
            <a:gd name="connsiteY14" fmla="*/ 0 h 5387340"/>
            <a:gd name="connsiteX15" fmla="*/ 7659870 w 11122660"/>
            <a:gd name="connsiteY15" fmla="*/ 0 h 5387340"/>
            <a:gd name="connsiteX16" fmla="*/ 8429335 w 11122660"/>
            <a:gd name="connsiteY16" fmla="*/ 0 h 5387340"/>
            <a:gd name="connsiteX17" fmla="*/ 8732457 w 11122660"/>
            <a:gd name="connsiteY17" fmla="*/ 0 h 5387340"/>
            <a:gd name="connsiteX18" fmla="*/ 9222116 w 11122660"/>
            <a:gd name="connsiteY18" fmla="*/ 0 h 5387340"/>
            <a:gd name="connsiteX19" fmla="*/ 9711776 w 11122660"/>
            <a:gd name="connsiteY19" fmla="*/ 0 h 5387340"/>
            <a:gd name="connsiteX20" fmla="*/ 10224752 w 11122660"/>
            <a:gd name="connsiteY20" fmla="*/ 0 h 5387340"/>
            <a:gd name="connsiteX21" fmla="*/ 11122660 w 11122660"/>
            <a:gd name="connsiteY21" fmla="*/ 897908 h 5387340"/>
            <a:gd name="connsiteX22" fmla="*/ 11122660 w 11122660"/>
            <a:gd name="connsiteY22" fmla="*/ 1388750 h 5387340"/>
            <a:gd name="connsiteX23" fmla="*/ 11122660 w 11122660"/>
            <a:gd name="connsiteY23" fmla="*/ 2059167 h 5387340"/>
            <a:gd name="connsiteX24" fmla="*/ 11122660 w 11122660"/>
            <a:gd name="connsiteY24" fmla="*/ 2550009 h 5387340"/>
            <a:gd name="connsiteX25" fmla="*/ 11122660 w 11122660"/>
            <a:gd name="connsiteY25" fmla="*/ 3220427 h 5387340"/>
            <a:gd name="connsiteX26" fmla="*/ 11122660 w 11122660"/>
            <a:gd name="connsiteY26" fmla="*/ 3854929 h 5387340"/>
            <a:gd name="connsiteX27" fmla="*/ 11122660 w 11122660"/>
            <a:gd name="connsiteY27" fmla="*/ 4489432 h 5387340"/>
            <a:gd name="connsiteX28" fmla="*/ 10224752 w 11122660"/>
            <a:gd name="connsiteY28" fmla="*/ 5387340 h 5387340"/>
            <a:gd name="connsiteX29" fmla="*/ 9828361 w 11122660"/>
            <a:gd name="connsiteY29" fmla="*/ 5387340 h 5387340"/>
            <a:gd name="connsiteX30" fmla="*/ 9431970 w 11122660"/>
            <a:gd name="connsiteY30" fmla="*/ 5387340 h 5387340"/>
            <a:gd name="connsiteX31" fmla="*/ 8942311 w 11122660"/>
            <a:gd name="connsiteY31" fmla="*/ 5387340 h 5387340"/>
            <a:gd name="connsiteX32" fmla="*/ 8639189 w 11122660"/>
            <a:gd name="connsiteY32" fmla="*/ 5387340 h 5387340"/>
            <a:gd name="connsiteX33" fmla="*/ 8149529 w 11122660"/>
            <a:gd name="connsiteY33" fmla="*/ 5387340 h 5387340"/>
            <a:gd name="connsiteX34" fmla="*/ 7846407 w 11122660"/>
            <a:gd name="connsiteY34" fmla="*/ 5387340 h 5387340"/>
            <a:gd name="connsiteX35" fmla="*/ 7543284 w 11122660"/>
            <a:gd name="connsiteY35" fmla="*/ 5387340 h 5387340"/>
            <a:gd name="connsiteX36" fmla="*/ 6867088 w 11122660"/>
            <a:gd name="connsiteY36" fmla="*/ 5387340 h 5387340"/>
            <a:gd name="connsiteX37" fmla="*/ 6470697 w 11122660"/>
            <a:gd name="connsiteY37" fmla="*/ 5387340 h 5387340"/>
            <a:gd name="connsiteX38" fmla="*/ 5701233 w 11122660"/>
            <a:gd name="connsiteY38" fmla="*/ 5387340 h 5387340"/>
            <a:gd name="connsiteX39" fmla="*/ 5304842 w 11122660"/>
            <a:gd name="connsiteY39" fmla="*/ 5387340 h 5387340"/>
            <a:gd name="connsiteX40" fmla="*/ 4535377 w 11122660"/>
            <a:gd name="connsiteY40" fmla="*/ 5387340 h 5387340"/>
            <a:gd name="connsiteX41" fmla="*/ 3952449 w 11122660"/>
            <a:gd name="connsiteY41" fmla="*/ 5387340 h 5387340"/>
            <a:gd name="connsiteX42" fmla="*/ 3556059 w 11122660"/>
            <a:gd name="connsiteY42" fmla="*/ 5387340 h 5387340"/>
            <a:gd name="connsiteX43" fmla="*/ 2879862 w 11122660"/>
            <a:gd name="connsiteY43" fmla="*/ 5387340 h 5387340"/>
            <a:gd name="connsiteX44" fmla="*/ 2576740 w 11122660"/>
            <a:gd name="connsiteY44" fmla="*/ 5387340 h 5387340"/>
            <a:gd name="connsiteX45" fmla="*/ 2087081 w 11122660"/>
            <a:gd name="connsiteY45" fmla="*/ 5387340 h 5387340"/>
            <a:gd name="connsiteX46" fmla="*/ 1410884 w 11122660"/>
            <a:gd name="connsiteY46" fmla="*/ 5387340 h 5387340"/>
            <a:gd name="connsiteX47" fmla="*/ 897908 w 11122660"/>
            <a:gd name="connsiteY47" fmla="*/ 5387340 h 5387340"/>
            <a:gd name="connsiteX48" fmla="*/ 0 w 11122660"/>
            <a:gd name="connsiteY48" fmla="*/ 4489432 h 5387340"/>
            <a:gd name="connsiteX49" fmla="*/ 0 w 11122660"/>
            <a:gd name="connsiteY49" fmla="*/ 3890845 h 5387340"/>
            <a:gd name="connsiteX50" fmla="*/ 0 w 11122660"/>
            <a:gd name="connsiteY50" fmla="*/ 3364088 h 5387340"/>
            <a:gd name="connsiteX51" fmla="*/ 0 w 11122660"/>
            <a:gd name="connsiteY51" fmla="*/ 2873246 h 5387340"/>
            <a:gd name="connsiteX52" fmla="*/ 0 w 11122660"/>
            <a:gd name="connsiteY52" fmla="*/ 2202828 h 5387340"/>
            <a:gd name="connsiteX53" fmla="*/ 0 w 11122660"/>
            <a:gd name="connsiteY53" fmla="*/ 1676072 h 5387340"/>
            <a:gd name="connsiteX54" fmla="*/ 0 w 11122660"/>
            <a:gd name="connsiteY54" fmla="*/ 897908 h 53873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</a:cxnLst>
          <a:rect l="l" t="t" r="r" b="b"/>
          <a:pathLst>
            <a:path w="11122660" h="5387340" extrusionOk="0">
              <a:moveTo>
                <a:pt x="0" y="897908"/>
              </a:moveTo>
              <a:cubicBezTo>
                <a:pt x="-122875" y="350916"/>
                <a:pt x="393562" y="-145254"/>
                <a:pt x="897908" y="0"/>
              </a:cubicBezTo>
              <a:cubicBezTo>
                <a:pt x="1191042" y="-5878"/>
                <a:pt x="1368446" y="42332"/>
                <a:pt x="1667373" y="0"/>
              </a:cubicBezTo>
              <a:cubicBezTo>
                <a:pt x="1966300" y="-42332"/>
                <a:pt x="1821014" y="1781"/>
                <a:pt x="1970495" y="0"/>
              </a:cubicBezTo>
              <a:cubicBezTo>
                <a:pt x="2119976" y="-1781"/>
                <a:pt x="2134429" y="29613"/>
                <a:pt x="2273617" y="0"/>
              </a:cubicBezTo>
              <a:cubicBezTo>
                <a:pt x="2412805" y="-29613"/>
                <a:pt x="2485871" y="30811"/>
                <a:pt x="2576740" y="0"/>
              </a:cubicBezTo>
              <a:cubicBezTo>
                <a:pt x="2667609" y="-30811"/>
                <a:pt x="3117722" y="78355"/>
                <a:pt x="3346205" y="0"/>
              </a:cubicBezTo>
              <a:cubicBezTo>
                <a:pt x="3574688" y="-78355"/>
                <a:pt x="3772105" y="26463"/>
                <a:pt x="3929132" y="0"/>
              </a:cubicBezTo>
              <a:cubicBezTo>
                <a:pt x="4086159" y="-26463"/>
                <a:pt x="4332966" y="14968"/>
                <a:pt x="4512060" y="0"/>
              </a:cubicBezTo>
              <a:cubicBezTo>
                <a:pt x="4691154" y="-14968"/>
                <a:pt x="4698015" y="15331"/>
                <a:pt x="4815182" y="0"/>
              </a:cubicBezTo>
              <a:cubicBezTo>
                <a:pt x="4932349" y="-15331"/>
                <a:pt x="5179186" y="60527"/>
                <a:pt x="5491379" y="0"/>
              </a:cubicBezTo>
              <a:cubicBezTo>
                <a:pt x="5803572" y="-60527"/>
                <a:pt x="5960337" y="78505"/>
                <a:pt x="6167575" y="0"/>
              </a:cubicBezTo>
              <a:cubicBezTo>
                <a:pt x="6374813" y="-78505"/>
                <a:pt x="6482207" y="31490"/>
                <a:pt x="6657234" y="0"/>
              </a:cubicBezTo>
              <a:cubicBezTo>
                <a:pt x="6832261" y="-31490"/>
                <a:pt x="6859096" y="34087"/>
                <a:pt x="6960357" y="0"/>
              </a:cubicBezTo>
              <a:cubicBezTo>
                <a:pt x="7061618" y="-34087"/>
                <a:pt x="7152708" y="342"/>
                <a:pt x="7263479" y="0"/>
              </a:cubicBezTo>
              <a:cubicBezTo>
                <a:pt x="7374250" y="-342"/>
                <a:pt x="7528056" y="46240"/>
                <a:pt x="7659870" y="0"/>
              </a:cubicBezTo>
              <a:cubicBezTo>
                <a:pt x="7791684" y="-46240"/>
                <a:pt x="8098863" y="73025"/>
                <a:pt x="8429335" y="0"/>
              </a:cubicBezTo>
              <a:cubicBezTo>
                <a:pt x="8759808" y="-73025"/>
                <a:pt x="8618820" y="21905"/>
                <a:pt x="8732457" y="0"/>
              </a:cubicBezTo>
              <a:cubicBezTo>
                <a:pt x="8846094" y="-21905"/>
                <a:pt x="9094841" y="20345"/>
                <a:pt x="9222116" y="0"/>
              </a:cubicBezTo>
              <a:cubicBezTo>
                <a:pt x="9349391" y="-20345"/>
                <a:pt x="9590908" y="10075"/>
                <a:pt x="9711776" y="0"/>
              </a:cubicBezTo>
              <a:cubicBezTo>
                <a:pt x="9832644" y="-10075"/>
                <a:pt x="10114271" y="23677"/>
                <a:pt x="10224752" y="0"/>
              </a:cubicBezTo>
              <a:cubicBezTo>
                <a:pt x="10741191" y="12188"/>
                <a:pt x="11084303" y="525344"/>
                <a:pt x="11122660" y="897908"/>
              </a:cubicBezTo>
              <a:cubicBezTo>
                <a:pt x="11140526" y="1041044"/>
                <a:pt x="11082575" y="1250647"/>
                <a:pt x="11122660" y="1388750"/>
              </a:cubicBezTo>
              <a:cubicBezTo>
                <a:pt x="11162745" y="1526853"/>
                <a:pt x="11109364" y="1785685"/>
                <a:pt x="11122660" y="2059167"/>
              </a:cubicBezTo>
              <a:cubicBezTo>
                <a:pt x="11135956" y="2332649"/>
                <a:pt x="11120311" y="2338679"/>
                <a:pt x="11122660" y="2550009"/>
              </a:cubicBezTo>
              <a:cubicBezTo>
                <a:pt x="11125009" y="2761339"/>
                <a:pt x="11043207" y="2967026"/>
                <a:pt x="11122660" y="3220427"/>
              </a:cubicBezTo>
              <a:cubicBezTo>
                <a:pt x="11202113" y="3473828"/>
                <a:pt x="11046834" y="3584318"/>
                <a:pt x="11122660" y="3854929"/>
              </a:cubicBezTo>
              <a:cubicBezTo>
                <a:pt x="11198486" y="4125540"/>
                <a:pt x="11087989" y="4232086"/>
                <a:pt x="11122660" y="4489432"/>
              </a:cubicBezTo>
              <a:cubicBezTo>
                <a:pt x="11255483" y="4919039"/>
                <a:pt x="10681688" y="5357977"/>
                <a:pt x="10224752" y="5387340"/>
              </a:cubicBezTo>
              <a:cubicBezTo>
                <a:pt x="10125477" y="5422264"/>
                <a:pt x="9989004" y="5366586"/>
                <a:pt x="9828361" y="5387340"/>
              </a:cubicBezTo>
              <a:cubicBezTo>
                <a:pt x="9667718" y="5408094"/>
                <a:pt x="9585212" y="5358806"/>
                <a:pt x="9431970" y="5387340"/>
              </a:cubicBezTo>
              <a:cubicBezTo>
                <a:pt x="9278728" y="5415874"/>
                <a:pt x="9163715" y="5379478"/>
                <a:pt x="8942311" y="5387340"/>
              </a:cubicBezTo>
              <a:cubicBezTo>
                <a:pt x="8720907" y="5395202"/>
                <a:pt x="8754959" y="5379401"/>
                <a:pt x="8639189" y="5387340"/>
              </a:cubicBezTo>
              <a:cubicBezTo>
                <a:pt x="8523419" y="5395279"/>
                <a:pt x="8356262" y="5330197"/>
                <a:pt x="8149529" y="5387340"/>
              </a:cubicBezTo>
              <a:cubicBezTo>
                <a:pt x="7942796" y="5444483"/>
                <a:pt x="7974431" y="5360068"/>
                <a:pt x="7846407" y="5387340"/>
              </a:cubicBezTo>
              <a:cubicBezTo>
                <a:pt x="7718383" y="5414612"/>
                <a:pt x="7686616" y="5352586"/>
                <a:pt x="7543284" y="5387340"/>
              </a:cubicBezTo>
              <a:cubicBezTo>
                <a:pt x="7399952" y="5422094"/>
                <a:pt x="7034691" y="5385601"/>
                <a:pt x="6867088" y="5387340"/>
              </a:cubicBezTo>
              <a:cubicBezTo>
                <a:pt x="6699485" y="5389079"/>
                <a:pt x="6563667" y="5379772"/>
                <a:pt x="6470697" y="5387340"/>
              </a:cubicBezTo>
              <a:cubicBezTo>
                <a:pt x="6377727" y="5394908"/>
                <a:pt x="6067383" y="5365774"/>
                <a:pt x="5701233" y="5387340"/>
              </a:cubicBezTo>
              <a:cubicBezTo>
                <a:pt x="5335083" y="5408906"/>
                <a:pt x="5445265" y="5365663"/>
                <a:pt x="5304842" y="5387340"/>
              </a:cubicBezTo>
              <a:cubicBezTo>
                <a:pt x="5164419" y="5409017"/>
                <a:pt x="4720643" y="5378466"/>
                <a:pt x="4535377" y="5387340"/>
              </a:cubicBezTo>
              <a:cubicBezTo>
                <a:pt x="4350112" y="5396214"/>
                <a:pt x="4086179" y="5381154"/>
                <a:pt x="3952449" y="5387340"/>
              </a:cubicBezTo>
              <a:cubicBezTo>
                <a:pt x="3818719" y="5393526"/>
                <a:pt x="3697756" y="5374394"/>
                <a:pt x="3556059" y="5387340"/>
              </a:cubicBezTo>
              <a:cubicBezTo>
                <a:pt x="3414362" y="5400286"/>
                <a:pt x="3027413" y="5312945"/>
                <a:pt x="2879862" y="5387340"/>
              </a:cubicBezTo>
              <a:cubicBezTo>
                <a:pt x="2732311" y="5461735"/>
                <a:pt x="2725060" y="5352121"/>
                <a:pt x="2576740" y="5387340"/>
              </a:cubicBezTo>
              <a:cubicBezTo>
                <a:pt x="2428420" y="5422559"/>
                <a:pt x="2306159" y="5331238"/>
                <a:pt x="2087081" y="5387340"/>
              </a:cubicBezTo>
              <a:cubicBezTo>
                <a:pt x="1868003" y="5443442"/>
                <a:pt x="1585130" y="5357290"/>
                <a:pt x="1410884" y="5387340"/>
              </a:cubicBezTo>
              <a:cubicBezTo>
                <a:pt x="1236638" y="5417390"/>
                <a:pt x="1119787" y="5344285"/>
                <a:pt x="897908" y="5387340"/>
              </a:cubicBezTo>
              <a:cubicBezTo>
                <a:pt x="342630" y="5315582"/>
                <a:pt x="63436" y="5046872"/>
                <a:pt x="0" y="4489432"/>
              </a:cubicBezTo>
              <a:cubicBezTo>
                <a:pt x="-25171" y="4351766"/>
                <a:pt x="63423" y="4036905"/>
                <a:pt x="0" y="3890845"/>
              </a:cubicBezTo>
              <a:cubicBezTo>
                <a:pt x="-63423" y="3744785"/>
                <a:pt x="4605" y="3501512"/>
                <a:pt x="0" y="3364088"/>
              </a:cubicBezTo>
              <a:cubicBezTo>
                <a:pt x="-4605" y="3226664"/>
                <a:pt x="16503" y="3083293"/>
                <a:pt x="0" y="2873246"/>
              </a:cubicBezTo>
              <a:cubicBezTo>
                <a:pt x="-16503" y="2663199"/>
                <a:pt x="10950" y="2379777"/>
                <a:pt x="0" y="2202828"/>
              </a:cubicBezTo>
              <a:cubicBezTo>
                <a:pt x="-10950" y="2025879"/>
                <a:pt x="27693" y="1840012"/>
                <a:pt x="0" y="1676072"/>
              </a:cubicBezTo>
              <a:cubicBezTo>
                <a:pt x="-27693" y="1512132"/>
                <a:pt x="9477" y="1057620"/>
                <a:pt x="0" y="897908"/>
              </a:cubicBezTo>
              <a:close/>
            </a:path>
          </a:pathLst>
        </a:custGeom>
        <a:noFill/>
        <a:ln w="127000" cap="flat" cmpd="sng" algn="ctr">
          <a:solidFill>
            <a:srgbClr val="00CC99"/>
          </a:solidFill>
          <a:prstDash val="solid"/>
          <a:miter lim="800000"/>
          <a:extLst>
            <a:ext uri="{C807C97D-BFC1-408E-A445-0C87EB9F89A2}">
              <ask:lineSketchStyleProps xmlns:ask="http://schemas.microsoft.com/office/drawing/2018/sketchyshapes" sd="2970887918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20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  <a:buNone/>
          </a:pPr>
          <a:r>
            <a:rPr lang="nl-NL" sz="1100">
              <a:solidFill>
                <a:srgbClr val="00CC99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22</xdr:col>
      <xdr:colOff>455285</xdr:colOff>
      <xdr:row>64</xdr:row>
      <xdr:rowOff>66989</xdr:rowOff>
    </xdr:from>
    <xdr:to>
      <xdr:col>38</xdr:col>
      <xdr:colOff>145046</xdr:colOff>
      <xdr:row>81</xdr:row>
      <xdr:rowOff>67894</xdr:rowOff>
    </xdr:to>
    <xdr:sp macro="" textlink="">
      <xdr:nvSpPr>
        <xdr:cNvPr id="30" name="Rechthoek 29">
          <a:extLst>
            <a:ext uri="{FF2B5EF4-FFF2-40B4-BE49-F238E27FC236}">
              <a16:creationId xmlns:a16="http://schemas.microsoft.com/office/drawing/2014/main" id="{F85C0730-D9D8-4FCC-9F5C-1D49425C9FDF}"/>
            </a:ext>
          </a:extLst>
        </xdr:cNvPr>
        <xdr:cNvSpPr/>
      </xdr:nvSpPr>
      <xdr:spPr>
        <a:xfrm rot="243365">
          <a:off x="15977225" y="16709069"/>
          <a:ext cx="9565281" cy="4146185"/>
        </a:xfrm>
        <a:custGeom>
          <a:avLst/>
          <a:gdLst>
            <a:gd name="connsiteX0" fmla="*/ 0 w 9565281"/>
            <a:gd name="connsiteY0" fmla="*/ 0 h 4732925"/>
            <a:gd name="connsiteX1" fmla="*/ 9565281 w 9565281"/>
            <a:gd name="connsiteY1" fmla="*/ 0 h 4732925"/>
            <a:gd name="connsiteX2" fmla="*/ 9565281 w 9565281"/>
            <a:gd name="connsiteY2" fmla="*/ 4732925 h 4732925"/>
            <a:gd name="connsiteX3" fmla="*/ 0 w 9565281"/>
            <a:gd name="connsiteY3" fmla="*/ 4732925 h 4732925"/>
            <a:gd name="connsiteX4" fmla="*/ 0 w 9565281"/>
            <a:gd name="connsiteY4" fmla="*/ 0 h 47329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565281" h="4732925" extrusionOk="0">
              <a:moveTo>
                <a:pt x="0" y="0"/>
              </a:moveTo>
              <a:cubicBezTo>
                <a:pt x="4039313" y="-74274"/>
                <a:pt x="6685206" y="-120669"/>
                <a:pt x="9565281" y="0"/>
              </a:cubicBezTo>
              <a:cubicBezTo>
                <a:pt x="9718380" y="690525"/>
                <a:pt x="9413287" y="3634630"/>
                <a:pt x="9565281" y="4732925"/>
              </a:cubicBezTo>
              <a:cubicBezTo>
                <a:pt x="8439840" y="4856063"/>
                <a:pt x="2860745" y="4793910"/>
                <a:pt x="0" y="4732925"/>
              </a:cubicBezTo>
              <a:cubicBezTo>
                <a:pt x="-129013" y="3470291"/>
                <a:pt x="-29966" y="2261176"/>
                <a:pt x="0" y="0"/>
              </a:cubicBezTo>
              <a:close/>
            </a:path>
          </a:pathLst>
        </a:custGeom>
        <a:noFill/>
        <a:ln w="127000">
          <a:solidFill>
            <a:schemeClr val="accent6"/>
          </a:solidFill>
          <a:prstDash val="sysDash"/>
          <a:extLst>
            <a:ext uri="{C807C97D-BFC1-408E-A445-0C87EB9F89A2}">
              <ask:lineSketchStyleProps xmlns:ask="http://schemas.microsoft.com/office/drawing/2018/sketchyshapes" sd="484595453">
                <a:prstGeom prst="rect">
                  <a:avLst/>
                </a:prstGeom>
                <ask:type>
                  <ask:lineSketchCurve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83820</xdr:colOff>
      <xdr:row>41</xdr:row>
      <xdr:rowOff>40641</xdr:rowOff>
    </xdr:from>
    <xdr:ext cx="3304623" cy="7848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59636220-8445-4274-ACA3-B82179E6A1D2}"/>
            </a:ext>
          </a:extLst>
        </xdr:cNvPr>
        <xdr:cNvSpPr txBox="1"/>
      </xdr:nvSpPr>
      <xdr:spPr>
        <a:xfrm>
          <a:off x="15605760" y="11074401"/>
          <a:ext cx="3304623" cy="7848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 ik</a:t>
          </a:r>
          <a:r>
            <a:rPr lang="nl-NL" sz="4000" baseline="0"/>
            <a:t> leren: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364120</xdr:colOff>
      <xdr:row>63</xdr:row>
      <xdr:rowOff>105380</xdr:rowOff>
    </xdr:from>
    <xdr:ext cx="3886513" cy="833109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F084A7DB-E569-42FC-96D3-82DE9D03D19A}"/>
            </a:ext>
          </a:extLst>
        </xdr:cNvPr>
        <xdr:cNvSpPr txBox="1"/>
      </xdr:nvSpPr>
      <xdr:spPr>
        <a:xfrm rot="200800">
          <a:off x="16480420" y="16503620"/>
          <a:ext cx="3886513" cy="8331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ga ik dat doen:</a:t>
          </a:r>
        </a:p>
        <a:p>
          <a:endParaRPr lang="nl-NL" sz="4000"/>
        </a:p>
      </xdr:txBody>
    </xdr:sp>
    <xdr:clientData/>
  </xdr:oneCellAnchor>
  <xdr:oneCellAnchor>
    <xdr:from>
      <xdr:col>7</xdr:col>
      <xdr:colOff>165099</xdr:colOff>
      <xdr:row>101</xdr:row>
      <xdr:rowOff>109220</xdr:rowOff>
    </xdr:from>
    <xdr:ext cx="4394793" cy="76200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37F9051D-F114-421C-B4EB-E2828C58B25E}"/>
            </a:ext>
          </a:extLst>
        </xdr:cNvPr>
        <xdr:cNvSpPr txBox="1"/>
      </xdr:nvSpPr>
      <xdr:spPr>
        <a:xfrm rot="292280">
          <a:off x="6771639" y="25773380"/>
          <a:ext cx="4394793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Leuke opdracht(en):</a:t>
          </a:r>
        </a:p>
        <a:p>
          <a:endParaRPr lang="nl-NL" sz="4000"/>
        </a:p>
      </xdr:txBody>
    </xdr:sp>
    <xdr:clientData/>
  </xdr:oneCellAnchor>
  <xdr:oneCellAnchor>
    <xdr:from>
      <xdr:col>6</xdr:col>
      <xdr:colOff>149861</xdr:colOff>
      <xdr:row>119</xdr:row>
      <xdr:rowOff>144781</xdr:rowOff>
    </xdr:from>
    <xdr:ext cx="4137864" cy="7467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F4D2D5FA-F9AC-493D-8221-870762BE84FC}"/>
            </a:ext>
          </a:extLst>
        </xdr:cNvPr>
        <xdr:cNvSpPr txBox="1"/>
      </xdr:nvSpPr>
      <xdr:spPr>
        <a:xfrm rot="21378443">
          <a:off x="6162041" y="30198061"/>
          <a:ext cx="4137864" cy="7467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wil</a:t>
          </a:r>
          <a:r>
            <a:rPr lang="nl-NL" sz="4000" baseline="0"/>
            <a:t> ik nog kwijt:</a:t>
          </a:r>
        </a:p>
        <a:p>
          <a:endParaRPr lang="nl-NL" sz="4000"/>
        </a:p>
      </xdr:txBody>
    </xdr:sp>
    <xdr:clientData/>
  </xdr:oneCellAnchor>
  <xdr:oneCellAnchor>
    <xdr:from>
      <xdr:col>24</xdr:col>
      <xdr:colOff>172565</xdr:colOff>
      <xdr:row>100</xdr:row>
      <xdr:rowOff>237322</xdr:rowOff>
    </xdr:from>
    <xdr:ext cx="5055936" cy="836922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51358747-06C6-4BC1-8FF9-4E54C91BD0CF}"/>
            </a:ext>
          </a:extLst>
        </xdr:cNvPr>
        <xdr:cNvSpPr txBox="1"/>
      </xdr:nvSpPr>
      <xdr:spPr>
        <a:xfrm rot="21279912">
          <a:off x="16883225" y="25657642"/>
          <a:ext cx="5055936" cy="8369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Ik word geholpen door:</a:t>
          </a:r>
        </a:p>
        <a:p>
          <a:endParaRPr lang="nl-NL" sz="4000"/>
        </a:p>
      </xdr:txBody>
    </xdr:sp>
    <xdr:clientData/>
  </xdr:oneCellAnchor>
  <xdr:oneCellAnchor>
    <xdr:from>
      <xdr:col>23</xdr:col>
      <xdr:colOff>355600</xdr:colOff>
      <xdr:row>114</xdr:row>
      <xdr:rowOff>167640</xdr:rowOff>
    </xdr:from>
    <xdr:ext cx="6630661" cy="38963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2E79F072-3245-4EE2-A74E-D52A46A7680F}"/>
            </a:ext>
          </a:extLst>
        </xdr:cNvPr>
        <xdr:cNvSpPr txBox="1"/>
      </xdr:nvSpPr>
      <xdr:spPr>
        <a:xfrm>
          <a:off x="16471900" y="29001720"/>
          <a:ext cx="6630661" cy="3896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Zo kun je zien dat het is gelukt:</a:t>
          </a:r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endParaRPr lang="nl-NL" sz="4000" baseline="0"/>
        </a:p>
        <a:p>
          <a:r>
            <a:rPr lang="nl-NL" sz="4000" baseline="0"/>
            <a:t>Datum:</a:t>
          </a:r>
        </a:p>
        <a:p>
          <a:endParaRPr lang="nl-NL" sz="4000"/>
        </a:p>
      </xdr:txBody>
    </xdr:sp>
    <xdr:clientData/>
  </xdr:oneCellAnchor>
  <xdr:twoCellAnchor>
    <xdr:from>
      <xdr:col>24</xdr:col>
      <xdr:colOff>118568</xdr:colOff>
      <xdr:row>99</xdr:row>
      <xdr:rowOff>164243</xdr:rowOff>
    </xdr:from>
    <xdr:to>
      <xdr:col>39</xdr:col>
      <xdr:colOff>445064</xdr:colOff>
      <xdr:row>111</xdr:row>
      <xdr:rowOff>25829</xdr:rowOff>
    </xdr:to>
    <xdr:sp macro="" textlink="">
      <xdr:nvSpPr>
        <xdr:cNvPr id="51" name="Rechthoek 50">
          <a:extLst>
            <a:ext uri="{FF2B5EF4-FFF2-40B4-BE49-F238E27FC236}">
              <a16:creationId xmlns:a16="http://schemas.microsoft.com/office/drawing/2014/main" id="{35EF7C14-5C34-4F12-B469-BE98B5F64FF9}"/>
            </a:ext>
          </a:extLst>
        </xdr:cNvPr>
        <xdr:cNvSpPr/>
      </xdr:nvSpPr>
      <xdr:spPr>
        <a:xfrm rot="21299729">
          <a:off x="16829228" y="25340723"/>
          <a:ext cx="9653376" cy="2787666"/>
        </a:xfrm>
        <a:custGeom>
          <a:avLst/>
          <a:gdLst>
            <a:gd name="connsiteX0" fmla="*/ 0 w 9653376"/>
            <a:gd name="connsiteY0" fmla="*/ 0 h 2787666"/>
            <a:gd name="connsiteX1" fmla="*/ 278244 w 9653376"/>
            <a:gd name="connsiteY1" fmla="*/ 0 h 2787666"/>
            <a:gd name="connsiteX2" fmla="*/ 556489 w 9653376"/>
            <a:gd name="connsiteY2" fmla="*/ 0 h 2787666"/>
            <a:gd name="connsiteX3" fmla="*/ 931267 w 9653376"/>
            <a:gd name="connsiteY3" fmla="*/ 0 h 2787666"/>
            <a:gd name="connsiteX4" fmla="*/ 1209511 w 9653376"/>
            <a:gd name="connsiteY4" fmla="*/ 0 h 2787666"/>
            <a:gd name="connsiteX5" fmla="*/ 1777357 w 9653376"/>
            <a:gd name="connsiteY5" fmla="*/ 0 h 2787666"/>
            <a:gd name="connsiteX6" fmla="*/ 2055601 w 9653376"/>
            <a:gd name="connsiteY6" fmla="*/ 0 h 2787666"/>
            <a:gd name="connsiteX7" fmla="*/ 2430379 w 9653376"/>
            <a:gd name="connsiteY7" fmla="*/ 0 h 2787666"/>
            <a:gd name="connsiteX8" fmla="*/ 2998225 w 9653376"/>
            <a:gd name="connsiteY8" fmla="*/ 0 h 2787666"/>
            <a:gd name="connsiteX9" fmla="*/ 3373003 w 9653376"/>
            <a:gd name="connsiteY9" fmla="*/ 0 h 2787666"/>
            <a:gd name="connsiteX10" fmla="*/ 3651248 w 9653376"/>
            <a:gd name="connsiteY10" fmla="*/ 0 h 2787666"/>
            <a:gd name="connsiteX11" fmla="*/ 4315627 w 9653376"/>
            <a:gd name="connsiteY11" fmla="*/ 0 h 2787666"/>
            <a:gd name="connsiteX12" fmla="*/ 4980006 w 9653376"/>
            <a:gd name="connsiteY12" fmla="*/ 0 h 2787666"/>
            <a:gd name="connsiteX13" fmla="*/ 5451318 w 9653376"/>
            <a:gd name="connsiteY13" fmla="*/ 0 h 2787666"/>
            <a:gd name="connsiteX14" fmla="*/ 6212231 w 9653376"/>
            <a:gd name="connsiteY14" fmla="*/ 0 h 2787666"/>
            <a:gd name="connsiteX15" fmla="*/ 6780077 w 9653376"/>
            <a:gd name="connsiteY15" fmla="*/ 0 h 2787666"/>
            <a:gd name="connsiteX16" fmla="*/ 7154855 w 9653376"/>
            <a:gd name="connsiteY16" fmla="*/ 0 h 2787666"/>
            <a:gd name="connsiteX17" fmla="*/ 7722701 w 9653376"/>
            <a:gd name="connsiteY17" fmla="*/ 0 h 2787666"/>
            <a:gd name="connsiteX18" fmla="*/ 8483614 w 9653376"/>
            <a:gd name="connsiteY18" fmla="*/ 0 h 2787666"/>
            <a:gd name="connsiteX19" fmla="*/ 8858392 w 9653376"/>
            <a:gd name="connsiteY19" fmla="*/ 0 h 2787666"/>
            <a:gd name="connsiteX20" fmla="*/ 9653376 w 9653376"/>
            <a:gd name="connsiteY20" fmla="*/ 0 h 2787666"/>
            <a:gd name="connsiteX21" fmla="*/ 9653376 w 9653376"/>
            <a:gd name="connsiteY21" fmla="*/ 613287 h 2787666"/>
            <a:gd name="connsiteX22" fmla="*/ 9653376 w 9653376"/>
            <a:gd name="connsiteY22" fmla="*/ 1087190 h 2787666"/>
            <a:gd name="connsiteX23" fmla="*/ 9653376 w 9653376"/>
            <a:gd name="connsiteY23" fmla="*/ 1700476 h 2787666"/>
            <a:gd name="connsiteX24" fmla="*/ 9653376 w 9653376"/>
            <a:gd name="connsiteY24" fmla="*/ 2285886 h 2787666"/>
            <a:gd name="connsiteX25" fmla="*/ 9653376 w 9653376"/>
            <a:gd name="connsiteY25" fmla="*/ 2787666 h 2787666"/>
            <a:gd name="connsiteX26" fmla="*/ 9278598 w 9653376"/>
            <a:gd name="connsiteY26" fmla="*/ 2787666 h 2787666"/>
            <a:gd name="connsiteX27" fmla="*/ 9000354 w 9653376"/>
            <a:gd name="connsiteY27" fmla="*/ 2787666 h 2787666"/>
            <a:gd name="connsiteX28" fmla="*/ 8529042 w 9653376"/>
            <a:gd name="connsiteY28" fmla="*/ 2787666 h 2787666"/>
            <a:gd name="connsiteX29" fmla="*/ 8057730 w 9653376"/>
            <a:gd name="connsiteY29" fmla="*/ 2787666 h 2787666"/>
            <a:gd name="connsiteX30" fmla="*/ 7779485 w 9653376"/>
            <a:gd name="connsiteY30" fmla="*/ 2787666 h 2787666"/>
            <a:gd name="connsiteX31" fmla="*/ 7404707 w 9653376"/>
            <a:gd name="connsiteY31" fmla="*/ 2787666 h 2787666"/>
            <a:gd name="connsiteX32" fmla="*/ 7029929 w 9653376"/>
            <a:gd name="connsiteY32" fmla="*/ 2787666 h 2787666"/>
            <a:gd name="connsiteX33" fmla="*/ 6655151 w 9653376"/>
            <a:gd name="connsiteY33" fmla="*/ 2787666 h 2787666"/>
            <a:gd name="connsiteX34" fmla="*/ 5894238 w 9653376"/>
            <a:gd name="connsiteY34" fmla="*/ 2787666 h 2787666"/>
            <a:gd name="connsiteX35" fmla="*/ 5615993 w 9653376"/>
            <a:gd name="connsiteY35" fmla="*/ 2787666 h 2787666"/>
            <a:gd name="connsiteX36" fmla="*/ 4855080 w 9653376"/>
            <a:gd name="connsiteY36" fmla="*/ 2787666 h 2787666"/>
            <a:gd name="connsiteX37" fmla="*/ 4094167 w 9653376"/>
            <a:gd name="connsiteY37" fmla="*/ 2787666 h 2787666"/>
            <a:gd name="connsiteX38" fmla="*/ 3333254 w 9653376"/>
            <a:gd name="connsiteY38" fmla="*/ 2787666 h 2787666"/>
            <a:gd name="connsiteX39" fmla="*/ 3055010 w 9653376"/>
            <a:gd name="connsiteY39" fmla="*/ 2787666 h 2787666"/>
            <a:gd name="connsiteX40" fmla="*/ 2294096 w 9653376"/>
            <a:gd name="connsiteY40" fmla="*/ 2787666 h 2787666"/>
            <a:gd name="connsiteX41" fmla="*/ 1822785 w 9653376"/>
            <a:gd name="connsiteY41" fmla="*/ 2787666 h 2787666"/>
            <a:gd name="connsiteX42" fmla="*/ 1351473 w 9653376"/>
            <a:gd name="connsiteY42" fmla="*/ 2787666 h 2787666"/>
            <a:gd name="connsiteX43" fmla="*/ 880161 w 9653376"/>
            <a:gd name="connsiteY43" fmla="*/ 2787666 h 2787666"/>
            <a:gd name="connsiteX44" fmla="*/ 0 w 9653376"/>
            <a:gd name="connsiteY44" fmla="*/ 2787666 h 2787666"/>
            <a:gd name="connsiteX45" fmla="*/ 0 w 9653376"/>
            <a:gd name="connsiteY45" fmla="*/ 2174379 h 2787666"/>
            <a:gd name="connsiteX46" fmla="*/ 0 w 9653376"/>
            <a:gd name="connsiteY46" fmla="*/ 1588970 h 2787666"/>
            <a:gd name="connsiteX47" fmla="*/ 0 w 9653376"/>
            <a:gd name="connsiteY47" fmla="*/ 1059313 h 2787666"/>
            <a:gd name="connsiteX48" fmla="*/ 0 w 9653376"/>
            <a:gd name="connsiteY48" fmla="*/ 585410 h 2787666"/>
            <a:gd name="connsiteX49" fmla="*/ 0 w 9653376"/>
            <a:gd name="connsiteY49" fmla="*/ 0 h 2787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</a:cxnLst>
          <a:rect l="l" t="t" r="r" b="b"/>
          <a:pathLst>
            <a:path w="9653376" h="2787666" extrusionOk="0">
              <a:moveTo>
                <a:pt x="0" y="0"/>
              </a:moveTo>
              <a:cubicBezTo>
                <a:pt x="82383" y="-9463"/>
                <a:pt x="210619" y="16817"/>
                <a:pt x="278244" y="0"/>
              </a:cubicBezTo>
              <a:cubicBezTo>
                <a:pt x="345869" y="-16817"/>
                <a:pt x="433520" y="18274"/>
                <a:pt x="556489" y="0"/>
              </a:cubicBezTo>
              <a:cubicBezTo>
                <a:pt x="679459" y="-18274"/>
                <a:pt x="819797" y="36870"/>
                <a:pt x="931267" y="0"/>
              </a:cubicBezTo>
              <a:cubicBezTo>
                <a:pt x="1042737" y="-36870"/>
                <a:pt x="1084506" y="18879"/>
                <a:pt x="1209511" y="0"/>
              </a:cubicBezTo>
              <a:cubicBezTo>
                <a:pt x="1334516" y="-18879"/>
                <a:pt x="1638432" y="31270"/>
                <a:pt x="1777357" y="0"/>
              </a:cubicBezTo>
              <a:cubicBezTo>
                <a:pt x="1916282" y="-31270"/>
                <a:pt x="1975361" y="18267"/>
                <a:pt x="2055601" y="0"/>
              </a:cubicBezTo>
              <a:cubicBezTo>
                <a:pt x="2135841" y="-18267"/>
                <a:pt x="2257651" y="40699"/>
                <a:pt x="2430379" y="0"/>
              </a:cubicBezTo>
              <a:cubicBezTo>
                <a:pt x="2603107" y="-40699"/>
                <a:pt x="2838956" y="61973"/>
                <a:pt x="2998225" y="0"/>
              </a:cubicBezTo>
              <a:cubicBezTo>
                <a:pt x="3157494" y="-61973"/>
                <a:pt x="3207729" y="26637"/>
                <a:pt x="3373003" y="0"/>
              </a:cubicBezTo>
              <a:cubicBezTo>
                <a:pt x="3538277" y="-26637"/>
                <a:pt x="3587131" y="15771"/>
                <a:pt x="3651248" y="0"/>
              </a:cubicBezTo>
              <a:cubicBezTo>
                <a:pt x="3715366" y="-15771"/>
                <a:pt x="4149336" y="57626"/>
                <a:pt x="4315627" y="0"/>
              </a:cubicBezTo>
              <a:cubicBezTo>
                <a:pt x="4481918" y="-57626"/>
                <a:pt x="4688402" y="72566"/>
                <a:pt x="4980006" y="0"/>
              </a:cubicBezTo>
              <a:cubicBezTo>
                <a:pt x="5271610" y="-72566"/>
                <a:pt x="5275075" y="49531"/>
                <a:pt x="5451318" y="0"/>
              </a:cubicBezTo>
              <a:cubicBezTo>
                <a:pt x="5627561" y="-49531"/>
                <a:pt x="6048163" y="30501"/>
                <a:pt x="6212231" y="0"/>
              </a:cubicBezTo>
              <a:cubicBezTo>
                <a:pt x="6376299" y="-30501"/>
                <a:pt x="6575373" y="37565"/>
                <a:pt x="6780077" y="0"/>
              </a:cubicBezTo>
              <a:cubicBezTo>
                <a:pt x="6984781" y="-37565"/>
                <a:pt x="7027545" y="42767"/>
                <a:pt x="7154855" y="0"/>
              </a:cubicBezTo>
              <a:cubicBezTo>
                <a:pt x="7282165" y="-42767"/>
                <a:pt x="7443104" y="45027"/>
                <a:pt x="7722701" y="0"/>
              </a:cubicBezTo>
              <a:cubicBezTo>
                <a:pt x="8002298" y="-45027"/>
                <a:pt x="8115157" y="59094"/>
                <a:pt x="8483614" y="0"/>
              </a:cubicBezTo>
              <a:cubicBezTo>
                <a:pt x="8852071" y="-59094"/>
                <a:pt x="8677304" y="41787"/>
                <a:pt x="8858392" y="0"/>
              </a:cubicBezTo>
              <a:cubicBezTo>
                <a:pt x="9039480" y="-41787"/>
                <a:pt x="9458557" y="69128"/>
                <a:pt x="9653376" y="0"/>
              </a:cubicBezTo>
              <a:cubicBezTo>
                <a:pt x="9671950" y="212773"/>
                <a:pt x="9607999" y="343341"/>
                <a:pt x="9653376" y="613287"/>
              </a:cubicBezTo>
              <a:cubicBezTo>
                <a:pt x="9698753" y="883233"/>
                <a:pt x="9619270" y="926932"/>
                <a:pt x="9653376" y="1087190"/>
              </a:cubicBezTo>
              <a:cubicBezTo>
                <a:pt x="9687482" y="1247448"/>
                <a:pt x="9591047" y="1563459"/>
                <a:pt x="9653376" y="1700476"/>
              </a:cubicBezTo>
              <a:cubicBezTo>
                <a:pt x="9715705" y="1837493"/>
                <a:pt x="9606652" y="2103485"/>
                <a:pt x="9653376" y="2285886"/>
              </a:cubicBezTo>
              <a:cubicBezTo>
                <a:pt x="9700100" y="2468287"/>
                <a:pt x="9607214" y="2541307"/>
                <a:pt x="9653376" y="2787666"/>
              </a:cubicBezTo>
              <a:cubicBezTo>
                <a:pt x="9509610" y="2806065"/>
                <a:pt x="9441560" y="2769200"/>
                <a:pt x="9278598" y="2787666"/>
              </a:cubicBezTo>
              <a:cubicBezTo>
                <a:pt x="9115636" y="2806132"/>
                <a:pt x="9079220" y="2769140"/>
                <a:pt x="9000354" y="2787666"/>
              </a:cubicBezTo>
              <a:cubicBezTo>
                <a:pt x="8921488" y="2806192"/>
                <a:pt x="8648635" y="2732287"/>
                <a:pt x="8529042" y="2787666"/>
              </a:cubicBezTo>
              <a:cubicBezTo>
                <a:pt x="8409449" y="2843045"/>
                <a:pt x="8257889" y="2778673"/>
                <a:pt x="8057730" y="2787666"/>
              </a:cubicBezTo>
              <a:cubicBezTo>
                <a:pt x="7857571" y="2796659"/>
                <a:pt x="7873418" y="2781610"/>
                <a:pt x="7779485" y="2787666"/>
              </a:cubicBezTo>
              <a:cubicBezTo>
                <a:pt x="7685552" y="2793722"/>
                <a:pt x="7573148" y="2764298"/>
                <a:pt x="7404707" y="2787666"/>
              </a:cubicBezTo>
              <a:cubicBezTo>
                <a:pt x="7236266" y="2811034"/>
                <a:pt x="7152883" y="2770147"/>
                <a:pt x="7029929" y="2787666"/>
              </a:cubicBezTo>
              <a:cubicBezTo>
                <a:pt x="6906975" y="2805185"/>
                <a:pt x="6744164" y="2784417"/>
                <a:pt x="6655151" y="2787666"/>
              </a:cubicBezTo>
              <a:cubicBezTo>
                <a:pt x="6566138" y="2790915"/>
                <a:pt x="6108416" y="2761111"/>
                <a:pt x="5894238" y="2787666"/>
              </a:cubicBezTo>
              <a:cubicBezTo>
                <a:pt x="5680060" y="2814221"/>
                <a:pt x="5685052" y="2771044"/>
                <a:pt x="5615993" y="2787666"/>
              </a:cubicBezTo>
              <a:cubicBezTo>
                <a:pt x="5546934" y="2804288"/>
                <a:pt x="5086835" y="2742816"/>
                <a:pt x="4855080" y="2787666"/>
              </a:cubicBezTo>
              <a:cubicBezTo>
                <a:pt x="4623325" y="2832516"/>
                <a:pt x="4271269" y="2773850"/>
                <a:pt x="4094167" y="2787666"/>
              </a:cubicBezTo>
              <a:cubicBezTo>
                <a:pt x="3917065" y="2801482"/>
                <a:pt x="3693115" y="2724077"/>
                <a:pt x="3333254" y="2787666"/>
              </a:cubicBezTo>
              <a:cubicBezTo>
                <a:pt x="2973393" y="2851255"/>
                <a:pt x="3193768" y="2756889"/>
                <a:pt x="3055010" y="2787666"/>
              </a:cubicBezTo>
              <a:cubicBezTo>
                <a:pt x="2916252" y="2818443"/>
                <a:pt x="2631382" y="2747110"/>
                <a:pt x="2294096" y="2787666"/>
              </a:cubicBezTo>
              <a:cubicBezTo>
                <a:pt x="1956810" y="2828222"/>
                <a:pt x="1969568" y="2778122"/>
                <a:pt x="1822785" y="2787666"/>
              </a:cubicBezTo>
              <a:cubicBezTo>
                <a:pt x="1676002" y="2797210"/>
                <a:pt x="1585607" y="2780153"/>
                <a:pt x="1351473" y="2787666"/>
              </a:cubicBezTo>
              <a:cubicBezTo>
                <a:pt x="1117339" y="2795179"/>
                <a:pt x="990444" y="2741571"/>
                <a:pt x="880161" y="2787666"/>
              </a:cubicBezTo>
              <a:cubicBezTo>
                <a:pt x="769878" y="2833761"/>
                <a:pt x="269407" y="2763572"/>
                <a:pt x="0" y="2787666"/>
              </a:cubicBezTo>
              <a:cubicBezTo>
                <a:pt x="-17263" y="2527327"/>
                <a:pt x="45050" y="2304874"/>
                <a:pt x="0" y="2174379"/>
              </a:cubicBezTo>
              <a:cubicBezTo>
                <a:pt x="-45050" y="2043884"/>
                <a:pt x="66693" y="1873048"/>
                <a:pt x="0" y="1588970"/>
              </a:cubicBezTo>
              <a:cubicBezTo>
                <a:pt x="-66693" y="1304892"/>
                <a:pt x="62887" y="1210923"/>
                <a:pt x="0" y="1059313"/>
              </a:cubicBezTo>
              <a:cubicBezTo>
                <a:pt x="-62887" y="907703"/>
                <a:pt x="24757" y="740329"/>
                <a:pt x="0" y="585410"/>
              </a:cubicBezTo>
              <a:cubicBezTo>
                <a:pt x="-24757" y="430491"/>
                <a:pt x="11072" y="143584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23</xdr:col>
      <xdr:colOff>157480</xdr:colOff>
      <xdr:row>83</xdr:row>
      <xdr:rowOff>81281</xdr:rowOff>
    </xdr:from>
    <xdr:ext cx="3588931" cy="764540"/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58F2DF32-549A-4561-A0E6-82176056ADEB}"/>
            </a:ext>
          </a:extLst>
        </xdr:cNvPr>
        <xdr:cNvSpPr txBox="1"/>
      </xdr:nvSpPr>
      <xdr:spPr>
        <a:xfrm>
          <a:off x="16273780" y="21356321"/>
          <a:ext cx="3588931" cy="764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/>
            <a:t>Dit heb</a:t>
          </a:r>
          <a:r>
            <a:rPr lang="nl-NL" sz="4000" baseline="0"/>
            <a:t> ik nodig:</a:t>
          </a:r>
        </a:p>
        <a:p>
          <a:endParaRPr lang="nl-NL" sz="4000"/>
        </a:p>
      </xdr:txBody>
    </xdr:sp>
    <xdr:clientData/>
  </xdr:oneCellAnchor>
  <xdr:twoCellAnchor>
    <xdr:from>
      <xdr:col>21</xdr:col>
      <xdr:colOff>546100</xdr:colOff>
      <xdr:row>32</xdr:row>
      <xdr:rowOff>60960</xdr:rowOff>
    </xdr:from>
    <xdr:to>
      <xdr:col>39</xdr:col>
      <xdr:colOff>495300</xdr:colOff>
      <xdr:row>38</xdr:row>
      <xdr:rowOff>203200</xdr:rowOff>
    </xdr:to>
    <xdr:sp macro="" textlink="">
      <xdr:nvSpPr>
        <xdr:cNvPr id="53" name="Rechthoek 52">
          <a:extLst>
            <a:ext uri="{FF2B5EF4-FFF2-40B4-BE49-F238E27FC236}">
              <a16:creationId xmlns:a16="http://schemas.microsoft.com/office/drawing/2014/main" id="{4528655A-28DA-409C-A1C6-8A307DBBC0D9}"/>
            </a:ext>
          </a:extLst>
        </xdr:cNvPr>
        <xdr:cNvSpPr/>
      </xdr:nvSpPr>
      <xdr:spPr>
        <a:xfrm>
          <a:off x="15473680" y="8900160"/>
          <a:ext cx="11059160" cy="1605280"/>
        </a:xfrm>
        <a:custGeom>
          <a:avLst/>
          <a:gdLst>
            <a:gd name="connsiteX0" fmla="*/ 0 w 11059160"/>
            <a:gd name="connsiteY0" fmla="*/ 0 h 1521460"/>
            <a:gd name="connsiteX1" fmla="*/ 250286 w 11059160"/>
            <a:gd name="connsiteY1" fmla="*/ 0 h 1521460"/>
            <a:gd name="connsiteX2" fmla="*/ 500573 w 11059160"/>
            <a:gd name="connsiteY2" fmla="*/ 0 h 1521460"/>
            <a:gd name="connsiteX3" fmla="*/ 1082634 w 11059160"/>
            <a:gd name="connsiteY3" fmla="*/ 0 h 1521460"/>
            <a:gd name="connsiteX4" fmla="*/ 1885878 w 11059160"/>
            <a:gd name="connsiteY4" fmla="*/ 0 h 1521460"/>
            <a:gd name="connsiteX5" fmla="*/ 2357347 w 11059160"/>
            <a:gd name="connsiteY5" fmla="*/ 0 h 1521460"/>
            <a:gd name="connsiteX6" fmla="*/ 2939408 w 11059160"/>
            <a:gd name="connsiteY6" fmla="*/ 0 h 1521460"/>
            <a:gd name="connsiteX7" fmla="*/ 3410878 w 11059160"/>
            <a:gd name="connsiteY7" fmla="*/ 0 h 1521460"/>
            <a:gd name="connsiteX8" fmla="*/ 4103530 w 11059160"/>
            <a:gd name="connsiteY8" fmla="*/ 0 h 1521460"/>
            <a:gd name="connsiteX9" fmla="*/ 4464408 w 11059160"/>
            <a:gd name="connsiteY9" fmla="*/ 0 h 1521460"/>
            <a:gd name="connsiteX10" fmla="*/ 5157061 w 11059160"/>
            <a:gd name="connsiteY10" fmla="*/ 0 h 1521460"/>
            <a:gd name="connsiteX11" fmla="*/ 5628530 w 11059160"/>
            <a:gd name="connsiteY11" fmla="*/ 0 h 1521460"/>
            <a:gd name="connsiteX12" fmla="*/ 5989408 w 11059160"/>
            <a:gd name="connsiteY12" fmla="*/ 0 h 1521460"/>
            <a:gd name="connsiteX13" fmla="*/ 6460878 w 11059160"/>
            <a:gd name="connsiteY13" fmla="*/ 0 h 1521460"/>
            <a:gd name="connsiteX14" fmla="*/ 6932347 w 11059160"/>
            <a:gd name="connsiteY14" fmla="*/ 0 h 1521460"/>
            <a:gd name="connsiteX15" fmla="*/ 7293225 w 11059160"/>
            <a:gd name="connsiteY15" fmla="*/ 0 h 1521460"/>
            <a:gd name="connsiteX16" fmla="*/ 7543511 w 11059160"/>
            <a:gd name="connsiteY16" fmla="*/ 0 h 1521460"/>
            <a:gd name="connsiteX17" fmla="*/ 7904389 w 11059160"/>
            <a:gd name="connsiteY17" fmla="*/ 0 h 1521460"/>
            <a:gd name="connsiteX18" fmla="*/ 8265267 w 11059160"/>
            <a:gd name="connsiteY18" fmla="*/ 0 h 1521460"/>
            <a:gd name="connsiteX19" fmla="*/ 8626145 w 11059160"/>
            <a:gd name="connsiteY19" fmla="*/ 0 h 1521460"/>
            <a:gd name="connsiteX20" fmla="*/ 8987023 w 11059160"/>
            <a:gd name="connsiteY20" fmla="*/ 0 h 1521460"/>
            <a:gd name="connsiteX21" fmla="*/ 9569084 w 11059160"/>
            <a:gd name="connsiteY21" fmla="*/ 0 h 1521460"/>
            <a:gd name="connsiteX22" fmla="*/ 10151145 w 11059160"/>
            <a:gd name="connsiteY22" fmla="*/ 0 h 1521460"/>
            <a:gd name="connsiteX23" fmla="*/ 10401431 w 11059160"/>
            <a:gd name="connsiteY23" fmla="*/ 0 h 1521460"/>
            <a:gd name="connsiteX24" fmla="*/ 11059160 w 11059160"/>
            <a:gd name="connsiteY24" fmla="*/ 0 h 1521460"/>
            <a:gd name="connsiteX25" fmla="*/ 11059160 w 11059160"/>
            <a:gd name="connsiteY25" fmla="*/ 476724 h 1521460"/>
            <a:gd name="connsiteX26" fmla="*/ 11059160 w 11059160"/>
            <a:gd name="connsiteY26" fmla="*/ 983877 h 1521460"/>
            <a:gd name="connsiteX27" fmla="*/ 11059160 w 11059160"/>
            <a:gd name="connsiteY27" fmla="*/ 1521460 h 1521460"/>
            <a:gd name="connsiteX28" fmla="*/ 10587691 w 11059160"/>
            <a:gd name="connsiteY28" fmla="*/ 1521460 h 1521460"/>
            <a:gd name="connsiteX29" fmla="*/ 9784446 w 11059160"/>
            <a:gd name="connsiteY29" fmla="*/ 1521460 h 1521460"/>
            <a:gd name="connsiteX30" fmla="*/ 9534160 w 11059160"/>
            <a:gd name="connsiteY30" fmla="*/ 1521460 h 1521460"/>
            <a:gd name="connsiteX31" fmla="*/ 9173282 w 11059160"/>
            <a:gd name="connsiteY31" fmla="*/ 1521460 h 1521460"/>
            <a:gd name="connsiteX32" fmla="*/ 8812404 w 11059160"/>
            <a:gd name="connsiteY32" fmla="*/ 1521460 h 1521460"/>
            <a:gd name="connsiteX33" fmla="*/ 8451526 w 11059160"/>
            <a:gd name="connsiteY33" fmla="*/ 1521460 h 1521460"/>
            <a:gd name="connsiteX34" fmla="*/ 7869465 w 11059160"/>
            <a:gd name="connsiteY34" fmla="*/ 1521460 h 1521460"/>
            <a:gd name="connsiteX35" fmla="*/ 7287404 w 11059160"/>
            <a:gd name="connsiteY35" fmla="*/ 1521460 h 1521460"/>
            <a:gd name="connsiteX36" fmla="*/ 7037118 w 11059160"/>
            <a:gd name="connsiteY36" fmla="*/ 1521460 h 1521460"/>
            <a:gd name="connsiteX37" fmla="*/ 6455057 w 11059160"/>
            <a:gd name="connsiteY37" fmla="*/ 1521460 h 1521460"/>
            <a:gd name="connsiteX38" fmla="*/ 5651813 w 11059160"/>
            <a:gd name="connsiteY38" fmla="*/ 1521460 h 1521460"/>
            <a:gd name="connsiteX39" fmla="*/ 5180343 w 11059160"/>
            <a:gd name="connsiteY39" fmla="*/ 1521460 h 1521460"/>
            <a:gd name="connsiteX40" fmla="*/ 4377099 w 11059160"/>
            <a:gd name="connsiteY40" fmla="*/ 1521460 h 1521460"/>
            <a:gd name="connsiteX41" fmla="*/ 3684446 w 11059160"/>
            <a:gd name="connsiteY41" fmla="*/ 1521460 h 1521460"/>
            <a:gd name="connsiteX42" fmla="*/ 2991794 w 11059160"/>
            <a:gd name="connsiteY42" fmla="*/ 1521460 h 1521460"/>
            <a:gd name="connsiteX43" fmla="*/ 2520324 w 11059160"/>
            <a:gd name="connsiteY43" fmla="*/ 1521460 h 1521460"/>
            <a:gd name="connsiteX44" fmla="*/ 2270038 w 11059160"/>
            <a:gd name="connsiteY44" fmla="*/ 1521460 h 1521460"/>
            <a:gd name="connsiteX45" fmla="*/ 1687977 w 11059160"/>
            <a:gd name="connsiteY45" fmla="*/ 1521460 h 1521460"/>
            <a:gd name="connsiteX46" fmla="*/ 1105916 w 11059160"/>
            <a:gd name="connsiteY46" fmla="*/ 1521460 h 1521460"/>
            <a:gd name="connsiteX47" fmla="*/ 523855 w 11059160"/>
            <a:gd name="connsiteY47" fmla="*/ 1521460 h 1521460"/>
            <a:gd name="connsiteX48" fmla="*/ 0 w 11059160"/>
            <a:gd name="connsiteY48" fmla="*/ 1521460 h 1521460"/>
            <a:gd name="connsiteX49" fmla="*/ 0 w 11059160"/>
            <a:gd name="connsiteY49" fmla="*/ 1044736 h 1521460"/>
            <a:gd name="connsiteX50" fmla="*/ 0 w 11059160"/>
            <a:gd name="connsiteY50" fmla="*/ 583226 h 1521460"/>
            <a:gd name="connsiteX51" fmla="*/ 0 w 11059160"/>
            <a:gd name="connsiteY51" fmla="*/ 0 h 15214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</a:cxnLst>
          <a:rect l="l" t="t" r="r" b="b"/>
          <a:pathLst>
            <a:path w="11059160" h="1521460" extrusionOk="0">
              <a:moveTo>
                <a:pt x="0" y="0"/>
              </a:moveTo>
              <a:cubicBezTo>
                <a:pt x="113266" y="-11556"/>
                <a:pt x="145598" y="17643"/>
                <a:pt x="250286" y="0"/>
              </a:cubicBezTo>
              <a:cubicBezTo>
                <a:pt x="354974" y="-17643"/>
                <a:pt x="404893" y="22770"/>
                <a:pt x="500573" y="0"/>
              </a:cubicBezTo>
              <a:cubicBezTo>
                <a:pt x="596253" y="-22770"/>
                <a:pt x="806285" y="53772"/>
                <a:pt x="1082634" y="0"/>
              </a:cubicBezTo>
              <a:cubicBezTo>
                <a:pt x="1358983" y="-53772"/>
                <a:pt x="1540130" y="44128"/>
                <a:pt x="1885878" y="0"/>
              </a:cubicBezTo>
              <a:cubicBezTo>
                <a:pt x="2231626" y="-44128"/>
                <a:pt x="2132647" y="26128"/>
                <a:pt x="2357347" y="0"/>
              </a:cubicBezTo>
              <a:cubicBezTo>
                <a:pt x="2582047" y="-26128"/>
                <a:pt x="2724692" y="65554"/>
                <a:pt x="2939408" y="0"/>
              </a:cubicBezTo>
              <a:cubicBezTo>
                <a:pt x="3154124" y="-65554"/>
                <a:pt x="3279641" y="11906"/>
                <a:pt x="3410878" y="0"/>
              </a:cubicBezTo>
              <a:cubicBezTo>
                <a:pt x="3542115" y="-11906"/>
                <a:pt x="3777887" y="1486"/>
                <a:pt x="4103530" y="0"/>
              </a:cubicBezTo>
              <a:cubicBezTo>
                <a:pt x="4429173" y="-1486"/>
                <a:pt x="4350988" y="14275"/>
                <a:pt x="4464408" y="0"/>
              </a:cubicBezTo>
              <a:cubicBezTo>
                <a:pt x="4577828" y="-14275"/>
                <a:pt x="4819586" y="71788"/>
                <a:pt x="5157061" y="0"/>
              </a:cubicBezTo>
              <a:cubicBezTo>
                <a:pt x="5494536" y="-71788"/>
                <a:pt x="5452634" y="54170"/>
                <a:pt x="5628530" y="0"/>
              </a:cubicBezTo>
              <a:cubicBezTo>
                <a:pt x="5804426" y="-54170"/>
                <a:pt x="5895219" y="321"/>
                <a:pt x="5989408" y="0"/>
              </a:cubicBezTo>
              <a:cubicBezTo>
                <a:pt x="6083597" y="-321"/>
                <a:pt x="6302085" y="15638"/>
                <a:pt x="6460878" y="0"/>
              </a:cubicBezTo>
              <a:cubicBezTo>
                <a:pt x="6619671" y="-15638"/>
                <a:pt x="6808664" y="49979"/>
                <a:pt x="6932347" y="0"/>
              </a:cubicBezTo>
              <a:cubicBezTo>
                <a:pt x="7056030" y="-49979"/>
                <a:pt x="7141238" y="24781"/>
                <a:pt x="7293225" y="0"/>
              </a:cubicBezTo>
              <a:cubicBezTo>
                <a:pt x="7445212" y="-24781"/>
                <a:pt x="7489948" y="20269"/>
                <a:pt x="7543511" y="0"/>
              </a:cubicBezTo>
              <a:cubicBezTo>
                <a:pt x="7597074" y="-20269"/>
                <a:pt x="7791985" y="31187"/>
                <a:pt x="7904389" y="0"/>
              </a:cubicBezTo>
              <a:cubicBezTo>
                <a:pt x="8016793" y="-31187"/>
                <a:pt x="8141581" y="23804"/>
                <a:pt x="8265267" y="0"/>
              </a:cubicBezTo>
              <a:cubicBezTo>
                <a:pt x="8388953" y="-23804"/>
                <a:pt x="8484006" y="22422"/>
                <a:pt x="8626145" y="0"/>
              </a:cubicBezTo>
              <a:cubicBezTo>
                <a:pt x="8768284" y="-22422"/>
                <a:pt x="8834042" y="2153"/>
                <a:pt x="8987023" y="0"/>
              </a:cubicBezTo>
              <a:cubicBezTo>
                <a:pt x="9140004" y="-2153"/>
                <a:pt x="9428822" y="62575"/>
                <a:pt x="9569084" y="0"/>
              </a:cubicBezTo>
              <a:cubicBezTo>
                <a:pt x="9709346" y="-62575"/>
                <a:pt x="10024927" y="11570"/>
                <a:pt x="10151145" y="0"/>
              </a:cubicBezTo>
              <a:cubicBezTo>
                <a:pt x="10277363" y="-11570"/>
                <a:pt x="10346153" y="7614"/>
                <a:pt x="10401431" y="0"/>
              </a:cubicBezTo>
              <a:cubicBezTo>
                <a:pt x="10456709" y="-7614"/>
                <a:pt x="10910463" y="78112"/>
                <a:pt x="11059160" y="0"/>
              </a:cubicBezTo>
              <a:cubicBezTo>
                <a:pt x="11096167" y="113125"/>
                <a:pt x="11054470" y="358001"/>
                <a:pt x="11059160" y="476724"/>
              </a:cubicBezTo>
              <a:cubicBezTo>
                <a:pt x="11063850" y="595447"/>
                <a:pt x="11047679" y="823021"/>
                <a:pt x="11059160" y="983877"/>
              </a:cubicBezTo>
              <a:cubicBezTo>
                <a:pt x="11070641" y="1144733"/>
                <a:pt x="11049444" y="1359916"/>
                <a:pt x="11059160" y="1521460"/>
              </a:cubicBezTo>
              <a:cubicBezTo>
                <a:pt x="10834656" y="1555859"/>
                <a:pt x="10820575" y="1491699"/>
                <a:pt x="10587691" y="1521460"/>
              </a:cubicBezTo>
              <a:cubicBezTo>
                <a:pt x="10354807" y="1551221"/>
                <a:pt x="10078953" y="1483480"/>
                <a:pt x="9784446" y="1521460"/>
              </a:cubicBezTo>
              <a:cubicBezTo>
                <a:pt x="9489940" y="1559440"/>
                <a:pt x="9630608" y="1499472"/>
                <a:pt x="9534160" y="1521460"/>
              </a:cubicBezTo>
              <a:cubicBezTo>
                <a:pt x="9437712" y="1543448"/>
                <a:pt x="9297969" y="1481915"/>
                <a:pt x="9173282" y="1521460"/>
              </a:cubicBezTo>
              <a:cubicBezTo>
                <a:pt x="9048595" y="1561005"/>
                <a:pt x="8906864" y="1500821"/>
                <a:pt x="8812404" y="1521460"/>
              </a:cubicBezTo>
              <a:cubicBezTo>
                <a:pt x="8717944" y="1542099"/>
                <a:pt x="8597076" y="1513803"/>
                <a:pt x="8451526" y="1521460"/>
              </a:cubicBezTo>
              <a:cubicBezTo>
                <a:pt x="8305976" y="1529117"/>
                <a:pt x="8065141" y="1512500"/>
                <a:pt x="7869465" y="1521460"/>
              </a:cubicBezTo>
              <a:cubicBezTo>
                <a:pt x="7673789" y="1530420"/>
                <a:pt x="7409533" y="1462516"/>
                <a:pt x="7287404" y="1521460"/>
              </a:cubicBezTo>
              <a:cubicBezTo>
                <a:pt x="7165275" y="1580404"/>
                <a:pt x="7151483" y="1503697"/>
                <a:pt x="7037118" y="1521460"/>
              </a:cubicBezTo>
              <a:cubicBezTo>
                <a:pt x="6922753" y="1539223"/>
                <a:pt x="6703692" y="1479885"/>
                <a:pt x="6455057" y="1521460"/>
              </a:cubicBezTo>
              <a:cubicBezTo>
                <a:pt x="6206422" y="1563035"/>
                <a:pt x="5984307" y="1517446"/>
                <a:pt x="5651813" y="1521460"/>
              </a:cubicBezTo>
              <a:cubicBezTo>
                <a:pt x="5319319" y="1525474"/>
                <a:pt x="5394950" y="1471945"/>
                <a:pt x="5180343" y="1521460"/>
              </a:cubicBezTo>
              <a:cubicBezTo>
                <a:pt x="4965736" y="1570975"/>
                <a:pt x="4641668" y="1486504"/>
                <a:pt x="4377099" y="1521460"/>
              </a:cubicBezTo>
              <a:cubicBezTo>
                <a:pt x="4112530" y="1556416"/>
                <a:pt x="3987194" y="1452874"/>
                <a:pt x="3684446" y="1521460"/>
              </a:cubicBezTo>
              <a:cubicBezTo>
                <a:pt x="3381698" y="1590046"/>
                <a:pt x="3203546" y="1445423"/>
                <a:pt x="2991794" y="1521460"/>
              </a:cubicBezTo>
              <a:cubicBezTo>
                <a:pt x="2780042" y="1597497"/>
                <a:pt x="2752800" y="1517003"/>
                <a:pt x="2520324" y="1521460"/>
              </a:cubicBezTo>
              <a:cubicBezTo>
                <a:pt x="2287848" y="1525917"/>
                <a:pt x="2361669" y="1510183"/>
                <a:pt x="2270038" y="1521460"/>
              </a:cubicBezTo>
              <a:cubicBezTo>
                <a:pt x="2178407" y="1532737"/>
                <a:pt x="1804433" y="1458380"/>
                <a:pt x="1687977" y="1521460"/>
              </a:cubicBezTo>
              <a:cubicBezTo>
                <a:pt x="1571521" y="1584540"/>
                <a:pt x="1342678" y="1476600"/>
                <a:pt x="1105916" y="1521460"/>
              </a:cubicBezTo>
              <a:cubicBezTo>
                <a:pt x="869154" y="1566320"/>
                <a:pt x="754603" y="1520506"/>
                <a:pt x="523855" y="1521460"/>
              </a:cubicBezTo>
              <a:cubicBezTo>
                <a:pt x="293107" y="1522414"/>
                <a:pt x="190991" y="1489958"/>
                <a:pt x="0" y="1521460"/>
              </a:cubicBezTo>
              <a:cubicBezTo>
                <a:pt x="-37843" y="1410121"/>
                <a:pt x="42752" y="1188330"/>
                <a:pt x="0" y="1044736"/>
              </a:cubicBezTo>
              <a:cubicBezTo>
                <a:pt x="-42752" y="901142"/>
                <a:pt x="557" y="755764"/>
                <a:pt x="0" y="583226"/>
              </a:cubicBezTo>
              <a:cubicBezTo>
                <a:pt x="-557" y="410688"/>
                <a:pt x="28386" y="267375"/>
                <a:pt x="0" y="0"/>
              </a:cubicBezTo>
              <a:close/>
            </a:path>
          </a:pathLst>
        </a:custGeom>
        <a:noFill/>
        <a:ln w="127000">
          <a:solidFill>
            <a:srgbClr val="00B0F0"/>
          </a:solidFill>
          <a:extLst>
            <a:ext uri="{C807C97D-BFC1-408E-A445-0C87EB9F89A2}">
              <ask:lineSketchStyleProps xmlns:ask="http://schemas.microsoft.com/office/drawing/2018/sketchyshapes" sd="681359694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22</xdr:col>
      <xdr:colOff>208280</xdr:colOff>
      <xdr:row>32</xdr:row>
      <xdr:rowOff>91440</xdr:rowOff>
    </xdr:from>
    <xdr:ext cx="6746142" cy="1343660"/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D9FBC418-E550-4F68-B58E-101171C04885}"/>
            </a:ext>
          </a:extLst>
        </xdr:cNvPr>
        <xdr:cNvSpPr txBox="1"/>
      </xdr:nvSpPr>
      <xdr:spPr>
        <a:xfrm>
          <a:off x="15730220" y="8930640"/>
          <a:ext cx="6746142" cy="134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Hoe goed kun je leren? </a:t>
          </a:r>
        </a:p>
        <a:p>
          <a:r>
            <a:rPr lang="nl-NL" sz="4000" baseline="0"/>
            <a:t>Geef jezelf een cijfer van 1 - 10:</a:t>
          </a:r>
        </a:p>
        <a:p>
          <a:endParaRPr lang="nl-NL" sz="4000"/>
        </a:p>
      </xdr:txBody>
    </xdr:sp>
    <xdr:clientData/>
  </xdr:oneCellAnchor>
  <xdr:twoCellAnchor>
    <xdr:from>
      <xdr:col>6</xdr:col>
      <xdr:colOff>339876</xdr:colOff>
      <xdr:row>101</xdr:row>
      <xdr:rowOff>85814</xdr:rowOff>
    </xdr:from>
    <xdr:to>
      <xdr:col>22</xdr:col>
      <xdr:colOff>370356</xdr:colOff>
      <xdr:row>115</xdr:row>
      <xdr:rowOff>180301</xdr:rowOff>
    </xdr:to>
    <xdr:sp macro="" textlink="">
      <xdr:nvSpPr>
        <xdr:cNvPr id="55" name="Rechthoek: afgeronde hoeken 54">
          <a:extLst>
            <a:ext uri="{FF2B5EF4-FFF2-40B4-BE49-F238E27FC236}">
              <a16:creationId xmlns:a16="http://schemas.microsoft.com/office/drawing/2014/main" id="{744D6F3F-7913-4519-8999-20F6CBCF1896}"/>
            </a:ext>
          </a:extLst>
        </xdr:cNvPr>
        <xdr:cNvSpPr/>
      </xdr:nvSpPr>
      <xdr:spPr>
        <a:xfrm rot="226963">
          <a:off x="6352056" y="25749974"/>
          <a:ext cx="9540240" cy="3508247"/>
        </a:xfrm>
        <a:custGeom>
          <a:avLst/>
          <a:gdLst>
            <a:gd name="connsiteX0" fmla="*/ 0 w 9540240"/>
            <a:gd name="connsiteY0" fmla="*/ 584720 h 3508247"/>
            <a:gd name="connsiteX1" fmla="*/ 584720 w 9540240"/>
            <a:gd name="connsiteY1" fmla="*/ 0 h 3508247"/>
            <a:gd name="connsiteX2" fmla="*/ 931510 w 9540240"/>
            <a:gd name="connsiteY2" fmla="*/ 0 h 3508247"/>
            <a:gd name="connsiteX3" fmla="*/ 1613133 w 9540240"/>
            <a:gd name="connsiteY3" fmla="*/ 0 h 3508247"/>
            <a:gd name="connsiteX4" fmla="*/ 2211047 w 9540240"/>
            <a:gd name="connsiteY4" fmla="*/ 0 h 3508247"/>
            <a:gd name="connsiteX5" fmla="*/ 2976377 w 9540240"/>
            <a:gd name="connsiteY5" fmla="*/ 0 h 3508247"/>
            <a:gd name="connsiteX6" fmla="*/ 3741707 w 9540240"/>
            <a:gd name="connsiteY6" fmla="*/ 0 h 3508247"/>
            <a:gd name="connsiteX7" fmla="*/ 4423330 w 9540240"/>
            <a:gd name="connsiteY7" fmla="*/ 0 h 3508247"/>
            <a:gd name="connsiteX8" fmla="*/ 4937536 w 9540240"/>
            <a:gd name="connsiteY8" fmla="*/ 0 h 3508247"/>
            <a:gd name="connsiteX9" fmla="*/ 5368034 w 9540240"/>
            <a:gd name="connsiteY9" fmla="*/ 0 h 3508247"/>
            <a:gd name="connsiteX10" fmla="*/ 5965949 w 9540240"/>
            <a:gd name="connsiteY10" fmla="*/ 0 h 3508247"/>
            <a:gd name="connsiteX11" fmla="*/ 6480155 w 9540240"/>
            <a:gd name="connsiteY11" fmla="*/ 0 h 3508247"/>
            <a:gd name="connsiteX12" fmla="*/ 7078069 w 9540240"/>
            <a:gd name="connsiteY12" fmla="*/ 0 h 3508247"/>
            <a:gd name="connsiteX13" fmla="*/ 7424859 w 9540240"/>
            <a:gd name="connsiteY13" fmla="*/ 0 h 3508247"/>
            <a:gd name="connsiteX14" fmla="*/ 7771650 w 9540240"/>
            <a:gd name="connsiteY14" fmla="*/ 0 h 3508247"/>
            <a:gd name="connsiteX15" fmla="*/ 8955520 w 9540240"/>
            <a:gd name="connsiteY15" fmla="*/ 0 h 3508247"/>
            <a:gd name="connsiteX16" fmla="*/ 9540240 w 9540240"/>
            <a:gd name="connsiteY16" fmla="*/ 584720 h 3508247"/>
            <a:gd name="connsiteX17" fmla="*/ 9540240 w 9540240"/>
            <a:gd name="connsiteY17" fmla="*/ 1146034 h 3508247"/>
            <a:gd name="connsiteX18" fmla="*/ 9540240 w 9540240"/>
            <a:gd name="connsiteY18" fmla="*/ 1660571 h 3508247"/>
            <a:gd name="connsiteX19" fmla="*/ 9540240 w 9540240"/>
            <a:gd name="connsiteY19" fmla="*/ 2268661 h 3508247"/>
            <a:gd name="connsiteX20" fmla="*/ 9540240 w 9540240"/>
            <a:gd name="connsiteY20" fmla="*/ 2923527 h 3508247"/>
            <a:gd name="connsiteX21" fmla="*/ 8955520 w 9540240"/>
            <a:gd name="connsiteY21" fmla="*/ 3508247 h 3508247"/>
            <a:gd name="connsiteX22" fmla="*/ 8357606 w 9540240"/>
            <a:gd name="connsiteY22" fmla="*/ 3508247 h 3508247"/>
            <a:gd name="connsiteX23" fmla="*/ 7843399 w 9540240"/>
            <a:gd name="connsiteY23" fmla="*/ 3508247 h 3508247"/>
            <a:gd name="connsiteX24" fmla="*/ 7161777 w 9540240"/>
            <a:gd name="connsiteY24" fmla="*/ 3508247 h 3508247"/>
            <a:gd name="connsiteX25" fmla="*/ 6814987 w 9540240"/>
            <a:gd name="connsiteY25" fmla="*/ 3508247 h 3508247"/>
            <a:gd name="connsiteX26" fmla="*/ 6384489 w 9540240"/>
            <a:gd name="connsiteY26" fmla="*/ 3508247 h 3508247"/>
            <a:gd name="connsiteX27" fmla="*/ 5786574 w 9540240"/>
            <a:gd name="connsiteY27" fmla="*/ 3508247 h 3508247"/>
            <a:gd name="connsiteX28" fmla="*/ 5439784 w 9540240"/>
            <a:gd name="connsiteY28" fmla="*/ 3508247 h 3508247"/>
            <a:gd name="connsiteX29" fmla="*/ 4841870 w 9540240"/>
            <a:gd name="connsiteY29" fmla="*/ 3508247 h 3508247"/>
            <a:gd name="connsiteX30" fmla="*/ 4495079 w 9540240"/>
            <a:gd name="connsiteY30" fmla="*/ 3508247 h 3508247"/>
            <a:gd name="connsiteX31" fmla="*/ 3897165 w 9540240"/>
            <a:gd name="connsiteY31" fmla="*/ 3508247 h 3508247"/>
            <a:gd name="connsiteX32" fmla="*/ 3299251 w 9540240"/>
            <a:gd name="connsiteY32" fmla="*/ 3508247 h 3508247"/>
            <a:gd name="connsiteX33" fmla="*/ 2617629 w 9540240"/>
            <a:gd name="connsiteY33" fmla="*/ 3508247 h 3508247"/>
            <a:gd name="connsiteX34" fmla="*/ 2103422 w 9540240"/>
            <a:gd name="connsiteY34" fmla="*/ 3508247 h 3508247"/>
            <a:gd name="connsiteX35" fmla="*/ 1505508 w 9540240"/>
            <a:gd name="connsiteY35" fmla="*/ 3508247 h 3508247"/>
            <a:gd name="connsiteX36" fmla="*/ 584720 w 9540240"/>
            <a:gd name="connsiteY36" fmla="*/ 3508247 h 3508247"/>
            <a:gd name="connsiteX37" fmla="*/ 0 w 9540240"/>
            <a:gd name="connsiteY37" fmla="*/ 2923527 h 3508247"/>
            <a:gd name="connsiteX38" fmla="*/ 0 w 9540240"/>
            <a:gd name="connsiteY38" fmla="*/ 2292049 h 3508247"/>
            <a:gd name="connsiteX39" fmla="*/ 0 w 9540240"/>
            <a:gd name="connsiteY39" fmla="*/ 1754124 h 3508247"/>
            <a:gd name="connsiteX40" fmla="*/ 0 w 9540240"/>
            <a:gd name="connsiteY40" fmla="*/ 1122646 h 3508247"/>
            <a:gd name="connsiteX41" fmla="*/ 0 w 9540240"/>
            <a:gd name="connsiteY41" fmla="*/ 584720 h 35082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9540240" h="3508247" extrusionOk="0">
              <a:moveTo>
                <a:pt x="0" y="584720"/>
              </a:moveTo>
              <a:cubicBezTo>
                <a:pt x="-19155" y="293414"/>
                <a:pt x="311012" y="13161"/>
                <a:pt x="584720" y="0"/>
              </a:cubicBezTo>
              <a:cubicBezTo>
                <a:pt x="681822" y="-28318"/>
                <a:pt x="784142" y="3127"/>
                <a:pt x="931510" y="0"/>
              </a:cubicBezTo>
              <a:cubicBezTo>
                <a:pt x="1078878" y="-3127"/>
                <a:pt x="1406052" y="3109"/>
                <a:pt x="1613133" y="0"/>
              </a:cubicBezTo>
              <a:cubicBezTo>
                <a:pt x="1820214" y="-3109"/>
                <a:pt x="2030791" y="14927"/>
                <a:pt x="2211047" y="0"/>
              </a:cubicBezTo>
              <a:cubicBezTo>
                <a:pt x="2391303" y="-14927"/>
                <a:pt x="2645366" y="80031"/>
                <a:pt x="2976377" y="0"/>
              </a:cubicBezTo>
              <a:cubicBezTo>
                <a:pt x="3307388" y="-80031"/>
                <a:pt x="3587541" y="54049"/>
                <a:pt x="3741707" y="0"/>
              </a:cubicBezTo>
              <a:cubicBezTo>
                <a:pt x="3895873" y="-54049"/>
                <a:pt x="4237152" y="19902"/>
                <a:pt x="4423330" y="0"/>
              </a:cubicBezTo>
              <a:cubicBezTo>
                <a:pt x="4609508" y="-19902"/>
                <a:pt x="4769858" y="16985"/>
                <a:pt x="4937536" y="0"/>
              </a:cubicBezTo>
              <a:cubicBezTo>
                <a:pt x="5105214" y="-16985"/>
                <a:pt x="5271713" y="32564"/>
                <a:pt x="5368034" y="0"/>
              </a:cubicBezTo>
              <a:cubicBezTo>
                <a:pt x="5464355" y="-32564"/>
                <a:pt x="5781279" y="43145"/>
                <a:pt x="5965949" y="0"/>
              </a:cubicBezTo>
              <a:cubicBezTo>
                <a:pt x="6150619" y="-43145"/>
                <a:pt x="6227073" y="2966"/>
                <a:pt x="6480155" y="0"/>
              </a:cubicBezTo>
              <a:cubicBezTo>
                <a:pt x="6733237" y="-2966"/>
                <a:pt x="6819693" y="71038"/>
                <a:pt x="7078069" y="0"/>
              </a:cubicBezTo>
              <a:cubicBezTo>
                <a:pt x="7336445" y="-71038"/>
                <a:pt x="7273893" y="41293"/>
                <a:pt x="7424859" y="0"/>
              </a:cubicBezTo>
              <a:cubicBezTo>
                <a:pt x="7575825" y="-41293"/>
                <a:pt x="7662655" y="14366"/>
                <a:pt x="7771650" y="0"/>
              </a:cubicBezTo>
              <a:cubicBezTo>
                <a:pt x="7880645" y="-14366"/>
                <a:pt x="8669488" y="90520"/>
                <a:pt x="8955520" y="0"/>
              </a:cubicBezTo>
              <a:cubicBezTo>
                <a:pt x="9281497" y="-18922"/>
                <a:pt x="9562158" y="172026"/>
                <a:pt x="9540240" y="584720"/>
              </a:cubicBezTo>
              <a:cubicBezTo>
                <a:pt x="9558839" y="747009"/>
                <a:pt x="9500615" y="942396"/>
                <a:pt x="9540240" y="1146034"/>
              </a:cubicBezTo>
              <a:cubicBezTo>
                <a:pt x="9579865" y="1349672"/>
                <a:pt x="9494635" y="1538672"/>
                <a:pt x="9540240" y="1660571"/>
              </a:cubicBezTo>
              <a:cubicBezTo>
                <a:pt x="9585845" y="1782470"/>
                <a:pt x="9497364" y="2043893"/>
                <a:pt x="9540240" y="2268661"/>
              </a:cubicBezTo>
              <a:cubicBezTo>
                <a:pt x="9583116" y="2493429"/>
                <a:pt x="9464695" y="2770803"/>
                <a:pt x="9540240" y="2923527"/>
              </a:cubicBezTo>
              <a:cubicBezTo>
                <a:pt x="9597911" y="3243556"/>
                <a:pt x="9303524" y="3540598"/>
                <a:pt x="8955520" y="3508247"/>
              </a:cubicBezTo>
              <a:cubicBezTo>
                <a:pt x="8760172" y="3528069"/>
                <a:pt x="8501371" y="3479659"/>
                <a:pt x="8357606" y="3508247"/>
              </a:cubicBezTo>
              <a:cubicBezTo>
                <a:pt x="8213841" y="3536835"/>
                <a:pt x="8083687" y="3495970"/>
                <a:pt x="7843399" y="3508247"/>
              </a:cubicBezTo>
              <a:cubicBezTo>
                <a:pt x="7603111" y="3520524"/>
                <a:pt x="7455784" y="3508039"/>
                <a:pt x="7161777" y="3508247"/>
              </a:cubicBezTo>
              <a:cubicBezTo>
                <a:pt x="6867770" y="3508455"/>
                <a:pt x="6923040" y="3480800"/>
                <a:pt x="6814987" y="3508247"/>
              </a:cubicBezTo>
              <a:cubicBezTo>
                <a:pt x="6706934" y="3535694"/>
                <a:pt x="6482835" y="3462639"/>
                <a:pt x="6384489" y="3508247"/>
              </a:cubicBezTo>
              <a:cubicBezTo>
                <a:pt x="6286143" y="3553855"/>
                <a:pt x="6064780" y="3452747"/>
                <a:pt x="5786574" y="3508247"/>
              </a:cubicBezTo>
              <a:cubicBezTo>
                <a:pt x="5508369" y="3563747"/>
                <a:pt x="5592388" y="3493616"/>
                <a:pt x="5439784" y="3508247"/>
              </a:cubicBezTo>
              <a:cubicBezTo>
                <a:pt x="5287180" y="3522878"/>
                <a:pt x="5087715" y="3479132"/>
                <a:pt x="4841870" y="3508247"/>
              </a:cubicBezTo>
              <a:cubicBezTo>
                <a:pt x="4596025" y="3537362"/>
                <a:pt x="4618836" y="3500073"/>
                <a:pt x="4495079" y="3508247"/>
              </a:cubicBezTo>
              <a:cubicBezTo>
                <a:pt x="4371322" y="3516421"/>
                <a:pt x="4112184" y="3492328"/>
                <a:pt x="3897165" y="3508247"/>
              </a:cubicBezTo>
              <a:cubicBezTo>
                <a:pt x="3682146" y="3524166"/>
                <a:pt x="3528747" y="3444335"/>
                <a:pt x="3299251" y="3508247"/>
              </a:cubicBezTo>
              <a:cubicBezTo>
                <a:pt x="3069755" y="3572159"/>
                <a:pt x="2789859" y="3447734"/>
                <a:pt x="2617629" y="3508247"/>
              </a:cubicBezTo>
              <a:cubicBezTo>
                <a:pt x="2445399" y="3568760"/>
                <a:pt x="2225467" y="3448644"/>
                <a:pt x="2103422" y="3508247"/>
              </a:cubicBezTo>
              <a:cubicBezTo>
                <a:pt x="1981377" y="3567850"/>
                <a:pt x="1704227" y="3500041"/>
                <a:pt x="1505508" y="3508247"/>
              </a:cubicBezTo>
              <a:cubicBezTo>
                <a:pt x="1306789" y="3516453"/>
                <a:pt x="801024" y="3482299"/>
                <a:pt x="584720" y="3508247"/>
              </a:cubicBezTo>
              <a:cubicBezTo>
                <a:pt x="254882" y="3450959"/>
                <a:pt x="35225" y="3318636"/>
                <a:pt x="0" y="2923527"/>
              </a:cubicBezTo>
              <a:cubicBezTo>
                <a:pt x="-23579" y="2775363"/>
                <a:pt x="30295" y="2562259"/>
                <a:pt x="0" y="2292049"/>
              </a:cubicBezTo>
              <a:cubicBezTo>
                <a:pt x="-30295" y="2021839"/>
                <a:pt x="58119" y="1889336"/>
                <a:pt x="0" y="1754124"/>
              </a:cubicBezTo>
              <a:cubicBezTo>
                <a:pt x="-58119" y="1618913"/>
                <a:pt x="18196" y="1331484"/>
                <a:pt x="0" y="1122646"/>
              </a:cubicBezTo>
              <a:cubicBezTo>
                <a:pt x="-18196" y="913808"/>
                <a:pt x="57198" y="692619"/>
                <a:pt x="0" y="584720"/>
              </a:cubicBezTo>
              <a:close/>
            </a:path>
          </a:pathLst>
        </a:custGeom>
        <a:noFill/>
        <a:ln w="127000">
          <a:prstDash val="sysDot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5</xdr:col>
      <xdr:colOff>342900</xdr:colOff>
      <xdr:row>150</xdr:row>
      <xdr:rowOff>60960</xdr:rowOff>
    </xdr:from>
    <xdr:to>
      <xdr:col>40</xdr:col>
      <xdr:colOff>355600</xdr:colOff>
      <xdr:row>249</xdr:row>
      <xdr:rowOff>38100</xdr:rowOff>
    </xdr:to>
    <xdr:pic>
      <xdr:nvPicPr>
        <xdr:cNvPr id="56" name="Afbeelding 55">
          <a:extLst>
            <a:ext uri="{FF2B5EF4-FFF2-40B4-BE49-F238E27FC236}">
              <a16:creationId xmlns:a16="http://schemas.microsoft.com/office/drawing/2014/main" id="{887C681E-ADA7-4997-9F99-020CEC5AB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760720" y="38343840"/>
          <a:ext cx="21272500" cy="24117300"/>
        </a:xfrm>
        <a:prstGeom prst="rect">
          <a:avLst/>
        </a:prstGeom>
      </xdr:spPr>
    </xdr:pic>
    <xdr:clientData/>
  </xdr:twoCellAnchor>
  <xdr:twoCellAnchor>
    <xdr:from>
      <xdr:col>6</xdr:col>
      <xdr:colOff>323919</xdr:colOff>
      <xdr:row>87</xdr:row>
      <xdr:rowOff>12700</xdr:rowOff>
    </xdr:from>
    <xdr:to>
      <xdr:col>22</xdr:col>
      <xdr:colOff>412819</xdr:colOff>
      <xdr:row>99</xdr:row>
      <xdr:rowOff>203200</xdr:rowOff>
    </xdr:to>
    <xdr:sp macro="" textlink="">
      <xdr:nvSpPr>
        <xdr:cNvPr id="57" name="Rechthoek: afgeronde hoeken 56">
          <a:extLst>
            <a:ext uri="{FF2B5EF4-FFF2-40B4-BE49-F238E27FC236}">
              <a16:creationId xmlns:a16="http://schemas.microsoft.com/office/drawing/2014/main" id="{07098F15-0395-4A68-967B-E845DFC7AE38}"/>
            </a:ext>
          </a:extLst>
        </xdr:cNvPr>
        <xdr:cNvSpPr/>
      </xdr:nvSpPr>
      <xdr:spPr>
        <a:xfrm>
          <a:off x="6336099" y="22263100"/>
          <a:ext cx="9598660" cy="3116580"/>
        </a:xfrm>
        <a:custGeom>
          <a:avLst/>
          <a:gdLst>
            <a:gd name="connsiteX0" fmla="*/ 0 w 9639300"/>
            <a:gd name="connsiteY0" fmla="*/ 514360 h 3086100"/>
            <a:gd name="connsiteX1" fmla="*/ 514360 w 9639300"/>
            <a:gd name="connsiteY1" fmla="*/ 0 h 3086100"/>
            <a:gd name="connsiteX2" fmla="*/ 830081 w 9639300"/>
            <a:gd name="connsiteY2" fmla="*/ 0 h 3086100"/>
            <a:gd name="connsiteX3" fmla="*/ 1490226 w 9639300"/>
            <a:gd name="connsiteY3" fmla="*/ 0 h 3086100"/>
            <a:gd name="connsiteX4" fmla="*/ 2064264 w 9639300"/>
            <a:gd name="connsiteY4" fmla="*/ 0 h 3086100"/>
            <a:gd name="connsiteX5" fmla="*/ 2810515 w 9639300"/>
            <a:gd name="connsiteY5" fmla="*/ 0 h 3086100"/>
            <a:gd name="connsiteX6" fmla="*/ 3556765 w 9639300"/>
            <a:gd name="connsiteY6" fmla="*/ 0 h 3086100"/>
            <a:gd name="connsiteX7" fmla="*/ 4216909 w 9639300"/>
            <a:gd name="connsiteY7" fmla="*/ 0 h 3086100"/>
            <a:gd name="connsiteX8" fmla="*/ 4704842 w 9639300"/>
            <a:gd name="connsiteY8" fmla="*/ 0 h 3086100"/>
            <a:gd name="connsiteX9" fmla="*/ 5106669 w 9639300"/>
            <a:gd name="connsiteY9" fmla="*/ 0 h 3086100"/>
            <a:gd name="connsiteX10" fmla="*/ 5680708 w 9639300"/>
            <a:gd name="connsiteY10" fmla="*/ 0 h 3086100"/>
            <a:gd name="connsiteX11" fmla="*/ 6168641 w 9639300"/>
            <a:gd name="connsiteY11" fmla="*/ 0 h 3086100"/>
            <a:gd name="connsiteX12" fmla="*/ 6742680 w 9639300"/>
            <a:gd name="connsiteY12" fmla="*/ 0 h 3086100"/>
            <a:gd name="connsiteX13" fmla="*/ 7058401 w 9639300"/>
            <a:gd name="connsiteY13" fmla="*/ 0 h 3086100"/>
            <a:gd name="connsiteX14" fmla="*/ 7374122 w 9639300"/>
            <a:gd name="connsiteY14" fmla="*/ 0 h 3086100"/>
            <a:gd name="connsiteX15" fmla="*/ 8034267 w 9639300"/>
            <a:gd name="connsiteY15" fmla="*/ 0 h 3086100"/>
            <a:gd name="connsiteX16" fmla="*/ 8608305 w 9639300"/>
            <a:gd name="connsiteY16" fmla="*/ 0 h 3086100"/>
            <a:gd name="connsiteX17" fmla="*/ 9124940 w 9639300"/>
            <a:gd name="connsiteY17" fmla="*/ 0 h 3086100"/>
            <a:gd name="connsiteX18" fmla="*/ 9639300 w 9639300"/>
            <a:gd name="connsiteY18" fmla="*/ 514360 h 3086100"/>
            <a:gd name="connsiteX19" fmla="*/ 9639300 w 9639300"/>
            <a:gd name="connsiteY19" fmla="*/ 1049279 h 3086100"/>
            <a:gd name="connsiteX20" fmla="*/ 9639300 w 9639300"/>
            <a:gd name="connsiteY20" fmla="*/ 1522476 h 3086100"/>
            <a:gd name="connsiteX21" fmla="*/ 9639300 w 9639300"/>
            <a:gd name="connsiteY21" fmla="*/ 2016247 h 3086100"/>
            <a:gd name="connsiteX22" fmla="*/ 9639300 w 9639300"/>
            <a:gd name="connsiteY22" fmla="*/ 2571740 h 3086100"/>
            <a:gd name="connsiteX23" fmla="*/ 9124940 w 9639300"/>
            <a:gd name="connsiteY23" fmla="*/ 3086100 h 3086100"/>
            <a:gd name="connsiteX24" fmla="*/ 8550901 w 9639300"/>
            <a:gd name="connsiteY24" fmla="*/ 3086100 h 3086100"/>
            <a:gd name="connsiteX25" fmla="*/ 8235180 w 9639300"/>
            <a:gd name="connsiteY25" fmla="*/ 3086100 h 3086100"/>
            <a:gd name="connsiteX26" fmla="*/ 7833353 w 9639300"/>
            <a:gd name="connsiteY26" fmla="*/ 3086100 h 3086100"/>
            <a:gd name="connsiteX27" fmla="*/ 7259314 w 9639300"/>
            <a:gd name="connsiteY27" fmla="*/ 3086100 h 3086100"/>
            <a:gd name="connsiteX28" fmla="*/ 6943593 w 9639300"/>
            <a:gd name="connsiteY28" fmla="*/ 3086100 h 3086100"/>
            <a:gd name="connsiteX29" fmla="*/ 6369554 w 9639300"/>
            <a:gd name="connsiteY29" fmla="*/ 3086100 h 3086100"/>
            <a:gd name="connsiteX30" fmla="*/ 6053833 w 9639300"/>
            <a:gd name="connsiteY30" fmla="*/ 3086100 h 3086100"/>
            <a:gd name="connsiteX31" fmla="*/ 5479794 w 9639300"/>
            <a:gd name="connsiteY31" fmla="*/ 3086100 h 3086100"/>
            <a:gd name="connsiteX32" fmla="*/ 4905756 w 9639300"/>
            <a:gd name="connsiteY32" fmla="*/ 3086100 h 3086100"/>
            <a:gd name="connsiteX33" fmla="*/ 4245611 w 9639300"/>
            <a:gd name="connsiteY33" fmla="*/ 3086100 h 3086100"/>
            <a:gd name="connsiteX34" fmla="*/ 3757678 w 9639300"/>
            <a:gd name="connsiteY34" fmla="*/ 3086100 h 3086100"/>
            <a:gd name="connsiteX35" fmla="*/ 3183640 w 9639300"/>
            <a:gd name="connsiteY35" fmla="*/ 3086100 h 3086100"/>
            <a:gd name="connsiteX36" fmla="*/ 2695707 w 9639300"/>
            <a:gd name="connsiteY36" fmla="*/ 3086100 h 3086100"/>
            <a:gd name="connsiteX37" fmla="*/ 2293880 w 9639300"/>
            <a:gd name="connsiteY37" fmla="*/ 3086100 h 3086100"/>
            <a:gd name="connsiteX38" fmla="*/ 1892053 w 9639300"/>
            <a:gd name="connsiteY38" fmla="*/ 3086100 h 3086100"/>
            <a:gd name="connsiteX39" fmla="*/ 1576332 w 9639300"/>
            <a:gd name="connsiteY39" fmla="*/ 3086100 h 3086100"/>
            <a:gd name="connsiteX40" fmla="*/ 1174504 w 9639300"/>
            <a:gd name="connsiteY40" fmla="*/ 3086100 h 3086100"/>
            <a:gd name="connsiteX41" fmla="*/ 514360 w 9639300"/>
            <a:gd name="connsiteY41" fmla="*/ 3086100 h 3086100"/>
            <a:gd name="connsiteX42" fmla="*/ 0 w 9639300"/>
            <a:gd name="connsiteY42" fmla="*/ 2571740 h 3086100"/>
            <a:gd name="connsiteX43" fmla="*/ 0 w 9639300"/>
            <a:gd name="connsiteY43" fmla="*/ 2098543 h 3086100"/>
            <a:gd name="connsiteX44" fmla="*/ 0 w 9639300"/>
            <a:gd name="connsiteY44" fmla="*/ 1645919 h 3086100"/>
            <a:gd name="connsiteX45" fmla="*/ 0 w 9639300"/>
            <a:gd name="connsiteY45" fmla="*/ 1172722 h 3086100"/>
            <a:gd name="connsiteX46" fmla="*/ 0 w 9639300"/>
            <a:gd name="connsiteY46" fmla="*/ 514360 h 3086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9639300" h="3086100" extrusionOk="0">
              <a:moveTo>
                <a:pt x="0" y="514360"/>
              </a:moveTo>
              <a:cubicBezTo>
                <a:pt x="-6753" y="241437"/>
                <a:pt x="303376" y="19542"/>
                <a:pt x="514360" y="0"/>
              </a:cubicBezTo>
              <a:cubicBezTo>
                <a:pt x="625226" y="-35417"/>
                <a:pt x="754299" y="23472"/>
                <a:pt x="830081" y="0"/>
              </a:cubicBezTo>
              <a:cubicBezTo>
                <a:pt x="905863" y="-23472"/>
                <a:pt x="1313395" y="20946"/>
                <a:pt x="1490226" y="0"/>
              </a:cubicBezTo>
              <a:cubicBezTo>
                <a:pt x="1667058" y="-20946"/>
                <a:pt x="1948949" y="50214"/>
                <a:pt x="2064264" y="0"/>
              </a:cubicBezTo>
              <a:cubicBezTo>
                <a:pt x="2179579" y="-50214"/>
                <a:pt x="2492389" y="69030"/>
                <a:pt x="2810515" y="0"/>
              </a:cubicBezTo>
              <a:cubicBezTo>
                <a:pt x="3128641" y="-69030"/>
                <a:pt x="3265767" y="1629"/>
                <a:pt x="3556765" y="0"/>
              </a:cubicBezTo>
              <a:cubicBezTo>
                <a:pt x="3847763" y="-1629"/>
                <a:pt x="4033521" y="18000"/>
                <a:pt x="4216909" y="0"/>
              </a:cubicBezTo>
              <a:cubicBezTo>
                <a:pt x="4400297" y="-18000"/>
                <a:pt x="4550009" y="30763"/>
                <a:pt x="4704842" y="0"/>
              </a:cubicBezTo>
              <a:cubicBezTo>
                <a:pt x="4859675" y="-30763"/>
                <a:pt x="4939899" y="14215"/>
                <a:pt x="5106669" y="0"/>
              </a:cubicBezTo>
              <a:cubicBezTo>
                <a:pt x="5273439" y="-14215"/>
                <a:pt x="5442298" y="39756"/>
                <a:pt x="5680708" y="0"/>
              </a:cubicBezTo>
              <a:cubicBezTo>
                <a:pt x="5919118" y="-39756"/>
                <a:pt x="6010173" y="43240"/>
                <a:pt x="6168641" y="0"/>
              </a:cubicBezTo>
              <a:cubicBezTo>
                <a:pt x="6327109" y="-43240"/>
                <a:pt x="6622340" y="38942"/>
                <a:pt x="6742680" y="0"/>
              </a:cubicBezTo>
              <a:cubicBezTo>
                <a:pt x="6863020" y="-38942"/>
                <a:pt x="6967324" y="36908"/>
                <a:pt x="7058401" y="0"/>
              </a:cubicBezTo>
              <a:cubicBezTo>
                <a:pt x="7149478" y="-36908"/>
                <a:pt x="7220593" y="6786"/>
                <a:pt x="7374122" y="0"/>
              </a:cubicBezTo>
              <a:cubicBezTo>
                <a:pt x="7527651" y="-6786"/>
                <a:pt x="7827408" y="43635"/>
                <a:pt x="8034267" y="0"/>
              </a:cubicBezTo>
              <a:cubicBezTo>
                <a:pt x="8241127" y="-43635"/>
                <a:pt x="8353830" y="10338"/>
                <a:pt x="8608305" y="0"/>
              </a:cubicBezTo>
              <a:cubicBezTo>
                <a:pt x="8862780" y="-10338"/>
                <a:pt x="8951473" y="58997"/>
                <a:pt x="9124940" y="0"/>
              </a:cubicBezTo>
              <a:cubicBezTo>
                <a:pt x="9370959" y="-16724"/>
                <a:pt x="9713466" y="190357"/>
                <a:pt x="9639300" y="514360"/>
              </a:cubicBezTo>
              <a:cubicBezTo>
                <a:pt x="9663830" y="771311"/>
                <a:pt x="9607880" y="877626"/>
                <a:pt x="9639300" y="1049279"/>
              </a:cubicBezTo>
              <a:cubicBezTo>
                <a:pt x="9670720" y="1220932"/>
                <a:pt x="9604980" y="1355136"/>
                <a:pt x="9639300" y="1522476"/>
              </a:cubicBezTo>
              <a:cubicBezTo>
                <a:pt x="9673620" y="1689816"/>
                <a:pt x="9605643" y="1899523"/>
                <a:pt x="9639300" y="2016247"/>
              </a:cubicBezTo>
              <a:cubicBezTo>
                <a:pt x="9672957" y="2132971"/>
                <a:pt x="9633755" y="2402988"/>
                <a:pt x="9639300" y="2571740"/>
              </a:cubicBezTo>
              <a:cubicBezTo>
                <a:pt x="9673303" y="2874832"/>
                <a:pt x="9393499" y="3056383"/>
                <a:pt x="9124940" y="3086100"/>
              </a:cubicBezTo>
              <a:cubicBezTo>
                <a:pt x="8879461" y="3092928"/>
                <a:pt x="8728193" y="3024237"/>
                <a:pt x="8550901" y="3086100"/>
              </a:cubicBezTo>
              <a:cubicBezTo>
                <a:pt x="8373609" y="3147963"/>
                <a:pt x="8351262" y="3067602"/>
                <a:pt x="8235180" y="3086100"/>
              </a:cubicBezTo>
              <a:cubicBezTo>
                <a:pt x="8119098" y="3104598"/>
                <a:pt x="7921648" y="3040104"/>
                <a:pt x="7833353" y="3086100"/>
              </a:cubicBezTo>
              <a:cubicBezTo>
                <a:pt x="7745058" y="3132096"/>
                <a:pt x="7458517" y="3043007"/>
                <a:pt x="7259314" y="3086100"/>
              </a:cubicBezTo>
              <a:cubicBezTo>
                <a:pt x="7060111" y="3129193"/>
                <a:pt x="7065735" y="3079681"/>
                <a:pt x="6943593" y="3086100"/>
              </a:cubicBezTo>
              <a:cubicBezTo>
                <a:pt x="6821451" y="3092519"/>
                <a:pt x="6612882" y="3077934"/>
                <a:pt x="6369554" y="3086100"/>
              </a:cubicBezTo>
              <a:cubicBezTo>
                <a:pt x="6126226" y="3094266"/>
                <a:pt x="6129712" y="3074793"/>
                <a:pt x="6053833" y="3086100"/>
              </a:cubicBezTo>
              <a:cubicBezTo>
                <a:pt x="5977954" y="3097407"/>
                <a:pt x="5751949" y="3040425"/>
                <a:pt x="5479794" y="3086100"/>
              </a:cubicBezTo>
              <a:cubicBezTo>
                <a:pt x="5207639" y="3131775"/>
                <a:pt x="5095556" y="3062014"/>
                <a:pt x="4905756" y="3086100"/>
              </a:cubicBezTo>
              <a:cubicBezTo>
                <a:pt x="4715956" y="3110186"/>
                <a:pt x="4552345" y="3041028"/>
                <a:pt x="4245611" y="3086100"/>
              </a:cubicBezTo>
              <a:cubicBezTo>
                <a:pt x="3938878" y="3131172"/>
                <a:pt x="3993150" y="3076833"/>
                <a:pt x="3757678" y="3086100"/>
              </a:cubicBezTo>
              <a:cubicBezTo>
                <a:pt x="3522206" y="3095367"/>
                <a:pt x="3469630" y="3029557"/>
                <a:pt x="3183640" y="3086100"/>
              </a:cubicBezTo>
              <a:cubicBezTo>
                <a:pt x="2897650" y="3142643"/>
                <a:pt x="2817242" y="3071467"/>
                <a:pt x="2695707" y="3086100"/>
              </a:cubicBezTo>
              <a:cubicBezTo>
                <a:pt x="2574172" y="3100733"/>
                <a:pt x="2419666" y="3065172"/>
                <a:pt x="2293880" y="3086100"/>
              </a:cubicBezTo>
              <a:cubicBezTo>
                <a:pt x="2168094" y="3107028"/>
                <a:pt x="2065768" y="3067687"/>
                <a:pt x="1892053" y="3086100"/>
              </a:cubicBezTo>
              <a:cubicBezTo>
                <a:pt x="1718338" y="3104513"/>
                <a:pt x="1728167" y="3079169"/>
                <a:pt x="1576332" y="3086100"/>
              </a:cubicBezTo>
              <a:cubicBezTo>
                <a:pt x="1424497" y="3093031"/>
                <a:pt x="1275048" y="3044505"/>
                <a:pt x="1174504" y="3086100"/>
              </a:cubicBezTo>
              <a:cubicBezTo>
                <a:pt x="1073960" y="3127695"/>
                <a:pt x="707599" y="3035852"/>
                <a:pt x="514360" y="3086100"/>
              </a:cubicBezTo>
              <a:cubicBezTo>
                <a:pt x="231970" y="3109907"/>
                <a:pt x="-42941" y="2832065"/>
                <a:pt x="0" y="2571740"/>
              </a:cubicBezTo>
              <a:cubicBezTo>
                <a:pt x="-33323" y="2405903"/>
                <a:pt x="53349" y="2289743"/>
                <a:pt x="0" y="2098543"/>
              </a:cubicBezTo>
              <a:cubicBezTo>
                <a:pt x="-53349" y="1907343"/>
                <a:pt x="39685" y="1741995"/>
                <a:pt x="0" y="1645919"/>
              </a:cubicBezTo>
              <a:cubicBezTo>
                <a:pt x="-39685" y="1549843"/>
                <a:pt x="6581" y="1335056"/>
                <a:pt x="0" y="1172722"/>
              </a:cubicBezTo>
              <a:cubicBezTo>
                <a:pt x="-6581" y="1010388"/>
                <a:pt x="8531" y="672061"/>
                <a:pt x="0" y="514360"/>
              </a:cubicBezTo>
              <a:close/>
            </a:path>
          </a:pathLst>
        </a:custGeom>
        <a:noFill/>
        <a:ln w="127000" cmpd="dbl">
          <a:solidFill>
            <a:srgbClr val="66FF33"/>
          </a:solidFill>
          <a:prstDash val="solid"/>
          <a:extLst>
            <a:ext uri="{C807C97D-BFC1-408E-A445-0C87EB9F89A2}">
              <ask:lineSketchStyleProps xmlns:ask="http://schemas.microsoft.com/office/drawing/2018/sketchyshapes" sd="3453261900">
                <a:prstGeom prst="round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7</xdr:col>
      <xdr:colOff>14038</xdr:colOff>
      <xdr:row>87</xdr:row>
      <xdr:rowOff>33019</xdr:rowOff>
    </xdr:from>
    <xdr:ext cx="2049728" cy="779782"/>
    <xdr:sp macro="" textlink="">
      <xdr:nvSpPr>
        <xdr:cNvPr id="58" name="Tekstvak 57">
          <a:extLst>
            <a:ext uri="{FF2B5EF4-FFF2-40B4-BE49-F238E27FC236}">
              <a16:creationId xmlns:a16="http://schemas.microsoft.com/office/drawing/2014/main" id="{F3580C45-6FF6-4F51-8423-E2BA99F9029F}"/>
            </a:ext>
          </a:extLst>
        </xdr:cNvPr>
        <xdr:cNvSpPr txBox="1"/>
      </xdr:nvSpPr>
      <xdr:spPr>
        <a:xfrm>
          <a:off x="6620578" y="22283419"/>
          <a:ext cx="2049728" cy="7797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000" baseline="0"/>
            <a:t>Trots op:</a:t>
          </a:r>
        </a:p>
        <a:p>
          <a:endParaRPr lang="nl-NL" sz="4000"/>
        </a:p>
      </xdr:txBody>
    </xdr:sp>
    <xdr:clientData/>
  </xdr:oneCellAnchor>
  <xdr:oneCellAnchor>
    <xdr:from>
      <xdr:col>11</xdr:col>
      <xdr:colOff>204538</xdr:colOff>
      <xdr:row>32</xdr:row>
      <xdr:rowOff>78741</xdr:rowOff>
    </xdr:from>
    <xdr:ext cx="2672389" cy="763960"/>
    <xdr:sp macro="" textlink="">
      <xdr:nvSpPr>
        <xdr:cNvPr id="59" name="Tekstvak 58">
          <a:extLst>
            <a:ext uri="{FF2B5EF4-FFF2-40B4-BE49-F238E27FC236}">
              <a16:creationId xmlns:a16="http://schemas.microsoft.com/office/drawing/2014/main" id="{A47C5723-625D-4D1D-A96C-0A74E579460A}"/>
            </a:ext>
          </a:extLst>
        </xdr:cNvPr>
        <xdr:cNvSpPr txBox="1"/>
      </xdr:nvSpPr>
      <xdr:spPr>
        <a:xfrm>
          <a:off x="9188518" y="8917941"/>
          <a:ext cx="267238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4400" b="1" baseline="0">
              <a:solidFill>
                <a:srgbClr val="FF0000"/>
              </a:solidFill>
              <a:latin typeface="Aptos Slab ExtraBold" panose="020B0004020202020204" pitchFamily="34" charset="0"/>
            </a:rPr>
            <a:t>- IK -</a:t>
          </a:r>
        </a:p>
        <a:p>
          <a:endParaRPr lang="nl-NL" sz="4000"/>
        </a:p>
      </xdr:txBody>
    </xdr:sp>
    <xdr:clientData/>
  </xdr:oneCellAnchor>
  <xdr:twoCellAnchor>
    <xdr:from>
      <xdr:col>6</xdr:col>
      <xdr:colOff>488518</xdr:colOff>
      <xdr:row>59</xdr:row>
      <xdr:rowOff>88900</xdr:rowOff>
    </xdr:from>
    <xdr:to>
      <xdr:col>20</xdr:col>
      <xdr:colOff>371104</xdr:colOff>
      <xdr:row>85</xdr:row>
      <xdr:rowOff>127000</xdr:rowOff>
    </xdr:to>
    <xdr:sp macro="" textlink="">
      <xdr:nvSpPr>
        <xdr:cNvPr id="60" name="Rechthoek 59">
          <a:extLst>
            <a:ext uri="{FF2B5EF4-FFF2-40B4-BE49-F238E27FC236}">
              <a16:creationId xmlns:a16="http://schemas.microsoft.com/office/drawing/2014/main" id="{51B53C98-D2B5-4E45-A001-27E868E0B4A7}"/>
            </a:ext>
          </a:extLst>
        </xdr:cNvPr>
        <xdr:cNvSpPr/>
      </xdr:nvSpPr>
      <xdr:spPr>
        <a:xfrm>
          <a:off x="6500698" y="15511780"/>
          <a:ext cx="8203626" cy="6377940"/>
        </a:xfrm>
        <a:custGeom>
          <a:avLst/>
          <a:gdLst>
            <a:gd name="connsiteX0" fmla="*/ 0 w 8239186"/>
            <a:gd name="connsiteY0" fmla="*/ 0 h 6311900"/>
            <a:gd name="connsiteX1" fmla="*/ 341338 w 8239186"/>
            <a:gd name="connsiteY1" fmla="*/ 0 h 6311900"/>
            <a:gd name="connsiteX2" fmla="*/ 682675 w 8239186"/>
            <a:gd name="connsiteY2" fmla="*/ 0 h 6311900"/>
            <a:gd name="connsiteX3" fmla="*/ 1106405 w 8239186"/>
            <a:gd name="connsiteY3" fmla="*/ 0 h 6311900"/>
            <a:gd name="connsiteX4" fmla="*/ 1447743 w 8239186"/>
            <a:gd name="connsiteY4" fmla="*/ 0 h 6311900"/>
            <a:gd name="connsiteX5" fmla="*/ 2036256 w 8239186"/>
            <a:gd name="connsiteY5" fmla="*/ 0 h 6311900"/>
            <a:gd name="connsiteX6" fmla="*/ 2377594 w 8239186"/>
            <a:gd name="connsiteY6" fmla="*/ 0 h 6311900"/>
            <a:gd name="connsiteX7" fmla="*/ 2801323 w 8239186"/>
            <a:gd name="connsiteY7" fmla="*/ 0 h 6311900"/>
            <a:gd name="connsiteX8" fmla="*/ 3389837 w 8239186"/>
            <a:gd name="connsiteY8" fmla="*/ 0 h 6311900"/>
            <a:gd name="connsiteX9" fmla="*/ 3813566 w 8239186"/>
            <a:gd name="connsiteY9" fmla="*/ 0 h 6311900"/>
            <a:gd name="connsiteX10" fmla="*/ 4154904 w 8239186"/>
            <a:gd name="connsiteY10" fmla="*/ 0 h 6311900"/>
            <a:gd name="connsiteX11" fmla="*/ 4825809 w 8239186"/>
            <a:gd name="connsiteY11" fmla="*/ 0 h 6311900"/>
            <a:gd name="connsiteX12" fmla="*/ 5496714 w 8239186"/>
            <a:gd name="connsiteY12" fmla="*/ 0 h 6311900"/>
            <a:gd name="connsiteX13" fmla="*/ 6002836 w 8239186"/>
            <a:gd name="connsiteY13" fmla="*/ 0 h 6311900"/>
            <a:gd name="connsiteX14" fmla="*/ 6756133 w 8239186"/>
            <a:gd name="connsiteY14" fmla="*/ 0 h 6311900"/>
            <a:gd name="connsiteX15" fmla="*/ 7344646 w 8239186"/>
            <a:gd name="connsiteY15" fmla="*/ 0 h 6311900"/>
            <a:gd name="connsiteX16" fmla="*/ 8239186 w 8239186"/>
            <a:gd name="connsiteY16" fmla="*/ 0 h 6311900"/>
            <a:gd name="connsiteX17" fmla="*/ 8239186 w 8239186"/>
            <a:gd name="connsiteY17" fmla="*/ 573809 h 6311900"/>
            <a:gd name="connsiteX18" fmla="*/ 8239186 w 8239186"/>
            <a:gd name="connsiteY18" fmla="*/ 1084499 h 6311900"/>
            <a:gd name="connsiteX19" fmla="*/ 8239186 w 8239186"/>
            <a:gd name="connsiteY19" fmla="*/ 1658308 h 6311900"/>
            <a:gd name="connsiteX20" fmla="*/ 8239186 w 8239186"/>
            <a:gd name="connsiteY20" fmla="*/ 2358355 h 6311900"/>
            <a:gd name="connsiteX21" fmla="*/ 8239186 w 8239186"/>
            <a:gd name="connsiteY21" fmla="*/ 2805926 h 6311900"/>
            <a:gd name="connsiteX22" fmla="*/ 8239186 w 8239186"/>
            <a:gd name="connsiteY22" fmla="*/ 3190379 h 6311900"/>
            <a:gd name="connsiteX23" fmla="*/ 8239186 w 8239186"/>
            <a:gd name="connsiteY23" fmla="*/ 3890426 h 6311900"/>
            <a:gd name="connsiteX24" fmla="*/ 8239186 w 8239186"/>
            <a:gd name="connsiteY24" fmla="*/ 4527354 h 6311900"/>
            <a:gd name="connsiteX25" fmla="*/ 8239186 w 8239186"/>
            <a:gd name="connsiteY25" fmla="*/ 5164282 h 6311900"/>
            <a:gd name="connsiteX26" fmla="*/ 8239186 w 8239186"/>
            <a:gd name="connsiteY26" fmla="*/ 5611853 h 6311900"/>
            <a:gd name="connsiteX27" fmla="*/ 8239186 w 8239186"/>
            <a:gd name="connsiteY27" fmla="*/ 6311900 h 6311900"/>
            <a:gd name="connsiteX28" fmla="*/ 7568281 w 8239186"/>
            <a:gd name="connsiteY28" fmla="*/ 6311900 h 6311900"/>
            <a:gd name="connsiteX29" fmla="*/ 7062159 w 8239186"/>
            <a:gd name="connsiteY29" fmla="*/ 6311900 h 6311900"/>
            <a:gd name="connsiteX30" fmla="*/ 6720822 w 8239186"/>
            <a:gd name="connsiteY30" fmla="*/ 6311900 h 6311900"/>
            <a:gd name="connsiteX31" fmla="*/ 6297092 w 8239186"/>
            <a:gd name="connsiteY31" fmla="*/ 6311900 h 6311900"/>
            <a:gd name="connsiteX32" fmla="*/ 5873363 w 8239186"/>
            <a:gd name="connsiteY32" fmla="*/ 6311900 h 6311900"/>
            <a:gd name="connsiteX33" fmla="*/ 5449633 w 8239186"/>
            <a:gd name="connsiteY33" fmla="*/ 6311900 h 6311900"/>
            <a:gd name="connsiteX34" fmla="*/ 4696336 w 8239186"/>
            <a:gd name="connsiteY34" fmla="*/ 6311900 h 6311900"/>
            <a:gd name="connsiteX35" fmla="*/ 4354998 w 8239186"/>
            <a:gd name="connsiteY35" fmla="*/ 6311900 h 6311900"/>
            <a:gd name="connsiteX36" fmla="*/ 3601701 w 8239186"/>
            <a:gd name="connsiteY36" fmla="*/ 6311900 h 6311900"/>
            <a:gd name="connsiteX37" fmla="*/ 2848404 w 8239186"/>
            <a:gd name="connsiteY37" fmla="*/ 6311900 h 6311900"/>
            <a:gd name="connsiteX38" fmla="*/ 2095107 w 8239186"/>
            <a:gd name="connsiteY38" fmla="*/ 6311900 h 6311900"/>
            <a:gd name="connsiteX39" fmla="*/ 1753770 w 8239186"/>
            <a:gd name="connsiteY39" fmla="*/ 6311900 h 6311900"/>
            <a:gd name="connsiteX40" fmla="*/ 1000473 w 8239186"/>
            <a:gd name="connsiteY40" fmla="*/ 6311900 h 6311900"/>
            <a:gd name="connsiteX41" fmla="*/ 0 w 8239186"/>
            <a:gd name="connsiteY41" fmla="*/ 6311900 h 6311900"/>
            <a:gd name="connsiteX42" fmla="*/ 0 w 8239186"/>
            <a:gd name="connsiteY42" fmla="*/ 5801210 h 6311900"/>
            <a:gd name="connsiteX43" fmla="*/ 0 w 8239186"/>
            <a:gd name="connsiteY43" fmla="*/ 5353639 h 6311900"/>
            <a:gd name="connsiteX44" fmla="*/ 0 w 8239186"/>
            <a:gd name="connsiteY44" fmla="*/ 4716711 h 6311900"/>
            <a:gd name="connsiteX45" fmla="*/ 0 w 8239186"/>
            <a:gd name="connsiteY45" fmla="*/ 4016664 h 6311900"/>
            <a:gd name="connsiteX46" fmla="*/ 0 w 8239186"/>
            <a:gd name="connsiteY46" fmla="*/ 3379736 h 6311900"/>
            <a:gd name="connsiteX47" fmla="*/ 0 w 8239186"/>
            <a:gd name="connsiteY47" fmla="*/ 2869045 h 6311900"/>
            <a:gd name="connsiteX48" fmla="*/ 0 w 8239186"/>
            <a:gd name="connsiteY48" fmla="*/ 2484593 h 6311900"/>
            <a:gd name="connsiteX49" fmla="*/ 0 w 8239186"/>
            <a:gd name="connsiteY49" fmla="*/ 1910784 h 6311900"/>
            <a:gd name="connsiteX50" fmla="*/ 0 w 8239186"/>
            <a:gd name="connsiteY50" fmla="*/ 1336975 h 6311900"/>
            <a:gd name="connsiteX51" fmla="*/ 0 w 8239186"/>
            <a:gd name="connsiteY51" fmla="*/ 700047 h 6311900"/>
            <a:gd name="connsiteX52" fmla="*/ 0 w 8239186"/>
            <a:gd name="connsiteY52" fmla="*/ 0 h 6311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39186" h="6311900" extrusionOk="0">
              <a:moveTo>
                <a:pt x="0" y="0"/>
              </a:moveTo>
              <a:cubicBezTo>
                <a:pt x="143135" y="-33605"/>
                <a:pt x="229110" y="3736"/>
                <a:pt x="341338" y="0"/>
              </a:cubicBezTo>
              <a:cubicBezTo>
                <a:pt x="453566" y="-3736"/>
                <a:pt x="586458" y="40320"/>
                <a:pt x="682675" y="0"/>
              </a:cubicBezTo>
              <a:cubicBezTo>
                <a:pt x="778892" y="-40320"/>
                <a:pt x="906327" y="3779"/>
                <a:pt x="1106405" y="0"/>
              </a:cubicBezTo>
              <a:cubicBezTo>
                <a:pt x="1306483" y="-3779"/>
                <a:pt x="1351226" y="36830"/>
                <a:pt x="1447743" y="0"/>
              </a:cubicBezTo>
              <a:cubicBezTo>
                <a:pt x="1544260" y="-36830"/>
                <a:pt x="1840294" y="27983"/>
                <a:pt x="2036256" y="0"/>
              </a:cubicBezTo>
              <a:cubicBezTo>
                <a:pt x="2232218" y="-27983"/>
                <a:pt x="2227628" y="31976"/>
                <a:pt x="2377594" y="0"/>
              </a:cubicBezTo>
              <a:cubicBezTo>
                <a:pt x="2527560" y="-31976"/>
                <a:pt x="2695991" y="27107"/>
                <a:pt x="2801323" y="0"/>
              </a:cubicBezTo>
              <a:cubicBezTo>
                <a:pt x="2906655" y="-27107"/>
                <a:pt x="3250655" y="19963"/>
                <a:pt x="3389837" y="0"/>
              </a:cubicBezTo>
              <a:cubicBezTo>
                <a:pt x="3529019" y="-19963"/>
                <a:pt x="3672238" y="17268"/>
                <a:pt x="3813566" y="0"/>
              </a:cubicBezTo>
              <a:cubicBezTo>
                <a:pt x="3954894" y="-17268"/>
                <a:pt x="3993375" y="39895"/>
                <a:pt x="4154904" y="0"/>
              </a:cubicBezTo>
              <a:cubicBezTo>
                <a:pt x="4316433" y="-39895"/>
                <a:pt x="4581150" y="49174"/>
                <a:pt x="4825809" y="0"/>
              </a:cubicBezTo>
              <a:cubicBezTo>
                <a:pt x="5070468" y="-49174"/>
                <a:pt x="5265006" y="77989"/>
                <a:pt x="5496714" y="0"/>
              </a:cubicBezTo>
              <a:cubicBezTo>
                <a:pt x="5728422" y="-77989"/>
                <a:pt x="5843885" y="47662"/>
                <a:pt x="6002836" y="0"/>
              </a:cubicBezTo>
              <a:cubicBezTo>
                <a:pt x="6161787" y="-47662"/>
                <a:pt x="6397805" y="19837"/>
                <a:pt x="6756133" y="0"/>
              </a:cubicBezTo>
              <a:cubicBezTo>
                <a:pt x="7114461" y="-19837"/>
                <a:pt x="7070030" y="52125"/>
                <a:pt x="7344646" y="0"/>
              </a:cubicBezTo>
              <a:cubicBezTo>
                <a:pt x="7619262" y="-52125"/>
                <a:pt x="7834533" y="98627"/>
                <a:pt x="8239186" y="0"/>
              </a:cubicBezTo>
              <a:cubicBezTo>
                <a:pt x="8301336" y="229616"/>
                <a:pt x="8193848" y="343852"/>
                <a:pt x="8239186" y="573809"/>
              </a:cubicBezTo>
              <a:cubicBezTo>
                <a:pt x="8284524" y="803766"/>
                <a:pt x="8184476" y="886069"/>
                <a:pt x="8239186" y="1084499"/>
              </a:cubicBezTo>
              <a:cubicBezTo>
                <a:pt x="8293896" y="1282929"/>
                <a:pt x="8188558" y="1486860"/>
                <a:pt x="8239186" y="1658308"/>
              </a:cubicBezTo>
              <a:cubicBezTo>
                <a:pt x="8289814" y="1829756"/>
                <a:pt x="8180812" y="2129977"/>
                <a:pt x="8239186" y="2358355"/>
              </a:cubicBezTo>
              <a:cubicBezTo>
                <a:pt x="8297560" y="2586733"/>
                <a:pt x="8203148" y="2677533"/>
                <a:pt x="8239186" y="2805926"/>
              </a:cubicBezTo>
              <a:cubicBezTo>
                <a:pt x="8275224" y="2934319"/>
                <a:pt x="8229658" y="2998351"/>
                <a:pt x="8239186" y="3190379"/>
              </a:cubicBezTo>
              <a:cubicBezTo>
                <a:pt x="8248714" y="3382407"/>
                <a:pt x="8195654" y="3592765"/>
                <a:pt x="8239186" y="3890426"/>
              </a:cubicBezTo>
              <a:cubicBezTo>
                <a:pt x="8282718" y="4188087"/>
                <a:pt x="8237800" y="4387516"/>
                <a:pt x="8239186" y="4527354"/>
              </a:cubicBezTo>
              <a:cubicBezTo>
                <a:pt x="8240572" y="4667192"/>
                <a:pt x="8228166" y="4862902"/>
                <a:pt x="8239186" y="5164282"/>
              </a:cubicBezTo>
              <a:cubicBezTo>
                <a:pt x="8250206" y="5465662"/>
                <a:pt x="8208152" y="5419493"/>
                <a:pt x="8239186" y="5611853"/>
              </a:cubicBezTo>
              <a:cubicBezTo>
                <a:pt x="8270220" y="5804213"/>
                <a:pt x="8232773" y="6113126"/>
                <a:pt x="8239186" y="6311900"/>
              </a:cubicBezTo>
              <a:cubicBezTo>
                <a:pt x="8041457" y="6338881"/>
                <a:pt x="7760289" y="6241350"/>
                <a:pt x="7568281" y="6311900"/>
              </a:cubicBezTo>
              <a:cubicBezTo>
                <a:pt x="7376274" y="6382450"/>
                <a:pt x="7255900" y="6258604"/>
                <a:pt x="7062159" y="6311900"/>
              </a:cubicBezTo>
              <a:cubicBezTo>
                <a:pt x="6868418" y="6365196"/>
                <a:pt x="6868021" y="6297805"/>
                <a:pt x="6720822" y="6311900"/>
              </a:cubicBezTo>
              <a:cubicBezTo>
                <a:pt x="6573623" y="6325995"/>
                <a:pt x="6444072" y="6290460"/>
                <a:pt x="6297092" y="6311900"/>
              </a:cubicBezTo>
              <a:cubicBezTo>
                <a:pt x="6150112" y="6333340"/>
                <a:pt x="6025742" y="6305085"/>
                <a:pt x="5873363" y="6311900"/>
              </a:cubicBezTo>
              <a:cubicBezTo>
                <a:pt x="5720984" y="6318715"/>
                <a:pt x="5536160" y="6268740"/>
                <a:pt x="5449633" y="6311900"/>
              </a:cubicBezTo>
              <a:cubicBezTo>
                <a:pt x="5363106" y="6355060"/>
                <a:pt x="4993643" y="6298171"/>
                <a:pt x="4696336" y="6311900"/>
              </a:cubicBezTo>
              <a:cubicBezTo>
                <a:pt x="4399029" y="6325629"/>
                <a:pt x="4492376" y="6303879"/>
                <a:pt x="4354998" y="6311900"/>
              </a:cubicBezTo>
              <a:cubicBezTo>
                <a:pt x="4217620" y="6319921"/>
                <a:pt x="3844206" y="6302375"/>
                <a:pt x="3601701" y="6311900"/>
              </a:cubicBezTo>
              <a:cubicBezTo>
                <a:pt x="3359196" y="6321425"/>
                <a:pt x="3114193" y="6248339"/>
                <a:pt x="2848404" y="6311900"/>
              </a:cubicBezTo>
              <a:cubicBezTo>
                <a:pt x="2582615" y="6375461"/>
                <a:pt x="2366943" y="6239497"/>
                <a:pt x="2095107" y="6311900"/>
              </a:cubicBezTo>
              <a:cubicBezTo>
                <a:pt x="1823271" y="6384303"/>
                <a:pt x="1842424" y="6275574"/>
                <a:pt x="1753770" y="6311900"/>
              </a:cubicBezTo>
              <a:cubicBezTo>
                <a:pt x="1665116" y="6348226"/>
                <a:pt x="1346654" y="6266158"/>
                <a:pt x="1000473" y="6311900"/>
              </a:cubicBezTo>
              <a:cubicBezTo>
                <a:pt x="654292" y="6357642"/>
                <a:pt x="254763" y="6238884"/>
                <a:pt x="0" y="6311900"/>
              </a:cubicBezTo>
              <a:cubicBezTo>
                <a:pt x="-15345" y="6065500"/>
                <a:pt x="11715" y="5948989"/>
                <a:pt x="0" y="5801210"/>
              </a:cubicBezTo>
              <a:cubicBezTo>
                <a:pt x="-11715" y="5653431"/>
                <a:pt x="50841" y="5553000"/>
                <a:pt x="0" y="5353639"/>
              </a:cubicBezTo>
              <a:cubicBezTo>
                <a:pt x="-50841" y="5154278"/>
                <a:pt x="17659" y="4925066"/>
                <a:pt x="0" y="4716711"/>
              </a:cubicBezTo>
              <a:cubicBezTo>
                <a:pt x="-17659" y="4508356"/>
                <a:pt x="28533" y="4220550"/>
                <a:pt x="0" y="4016664"/>
              </a:cubicBezTo>
              <a:cubicBezTo>
                <a:pt x="-28533" y="3812778"/>
                <a:pt x="42691" y="3625781"/>
                <a:pt x="0" y="3379736"/>
              </a:cubicBezTo>
              <a:cubicBezTo>
                <a:pt x="-42691" y="3133691"/>
                <a:pt x="35745" y="3018530"/>
                <a:pt x="0" y="2869045"/>
              </a:cubicBezTo>
              <a:cubicBezTo>
                <a:pt x="-35745" y="2719560"/>
                <a:pt x="31926" y="2609857"/>
                <a:pt x="0" y="2484593"/>
              </a:cubicBezTo>
              <a:cubicBezTo>
                <a:pt x="-31926" y="2359329"/>
                <a:pt x="24410" y="2183289"/>
                <a:pt x="0" y="1910784"/>
              </a:cubicBezTo>
              <a:cubicBezTo>
                <a:pt x="-24410" y="1638279"/>
                <a:pt x="41598" y="1607762"/>
                <a:pt x="0" y="1336975"/>
              </a:cubicBezTo>
              <a:cubicBezTo>
                <a:pt x="-41598" y="1066188"/>
                <a:pt x="2605" y="929349"/>
                <a:pt x="0" y="700047"/>
              </a:cubicBezTo>
              <a:cubicBezTo>
                <a:pt x="-2605" y="470745"/>
                <a:pt x="62842" y="242104"/>
                <a:pt x="0" y="0"/>
              </a:cubicBezTo>
              <a:close/>
            </a:path>
          </a:pathLst>
        </a:custGeom>
        <a:noFill/>
        <a:ln w="127000" cmpd="thickThin">
          <a:solidFill>
            <a:srgbClr val="CC00FF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oneCellAnchor>
    <xdr:from>
      <xdr:col>10</xdr:col>
      <xdr:colOff>593159</xdr:colOff>
      <xdr:row>60</xdr:row>
      <xdr:rowOff>66040</xdr:rowOff>
    </xdr:from>
    <xdr:ext cx="3172460" cy="731520"/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E8E5F426-BE5E-4AED-A595-B62AE64BC71D}"/>
            </a:ext>
          </a:extLst>
        </xdr:cNvPr>
        <xdr:cNvSpPr txBox="1"/>
      </xdr:nvSpPr>
      <xdr:spPr>
        <a:xfrm>
          <a:off x="8982779" y="15732760"/>
          <a:ext cx="3172460" cy="731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4400" baseline="0">
              <a:solidFill>
                <a:srgbClr val="CC00FF"/>
              </a:solidFill>
              <a:latin typeface="Aptos Slab ExtraBold" panose="020B0004020202020204" pitchFamily="34" charset="0"/>
            </a:rPr>
            <a:t>- SCHOOL -</a:t>
          </a:r>
        </a:p>
        <a:p>
          <a:endParaRPr lang="nl-NL" sz="4400"/>
        </a:p>
      </xdr:txBody>
    </xdr:sp>
    <xdr:clientData/>
  </xdr:oneCellAnchor>
  <xdr:twoCellAnchor editAs="oneCell">
    <xdr:from>
      <xdr:col>7</xdr:col>
      <xdr:colOff>534739</xdr:colOff>
      <xdr:row>63</xdr:row>
      <xdr:rowOff>60960</xdr:rowOff>
    </xdr:from>
    <xdr:to>
      <xdr:col>19</xdr:col>
      <xdr:colOff>22912</xdr:colOff>
      <xdr:row>70</xdr:row>
      <xdr:rowOff>38100</xdr:rowOff>
    </xdr:to>
    <xdr:pic>
      <xdr:nvPicPr>
        <xdr:cNvPr id="62" name="Afbeelding 61">
          <a:extLst>
            <a:ext uri="{FF2B5EF4-FFF2-40B4-BE49-F238E27FC236}">
              <a16:creationId xmlns:a16="http://schemas.microsoft.com/office/drawing/2014/main" id="{32BB6B5D-B12C-41AA-9029-A9557C9078CE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279" y="16459200"/>
          <a:ext cx="6620493" cy="1684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37314</xdr:colOff>
      <xdr:row>71</xdr:row>
      <xdr:rowOff>6104</xdr:rowOff>
    </xdr:from>
    <xdr:to>
      <xdr:col>18</xdr:col>
      <xdr:colOff>525531</xdr:colOff>
      <xdr:row>77</xdr:row>
      <xdr:rowOff>3873</xdr:rowOff>
    </xdr:to>
    <xdr:pic>
      <xdr:nvPicPr>
        <xdr:cNvPr id="63" name="Afbeelding 62">
          <a:extLst>
            <a:ext uri="{FF2B5EF4-FFF2-40B4-BE49-F238E27FC236}">
              <a16:creationId xmlns:a16="http://schemas.microsoft.com/office/drawing/2014/main" id="{57DB27CF-8C2B-4AB7-8C03-78472A7C6DDE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214" y="18355064"/>
          <a:ext cx="6431817" cy="14608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65029</xdr:colOff>
      <xdr:row>77</xdr:row>
      <xdr:rowOff>144299</xdr:rowOff>
    </xdr:from>
    <xdr:to>
      <xdr:col>18</xdr:col>
      <xdr:colOff>567760</xdr:colOff>
      <xdr:row>83</xdr:row>
      <xdr:rowOff>218442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A477D631-EC4D-419A-81EB-634AC7EF16D4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5929" y="19956299"/>
          <a:ext cx="6446331" cy="153718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579120</xdr:colOff>
      <xdr:row>33</xdr:row>
      <xdr:rowOff>30482</xdr:rowOff>
    </xdr:from>
    <xdr:ext cx="763960" cy="5669279"/>
    <xdr:sp macro="" textlink="">
      <xdr:nvSpPr>
        <xdr:cNvPr id="65" name="Tekstvak 64">
          <a:extLst>
            <a:ext uri="{FF2B5EF4-FFF2-40B4-BE49-F238E27FC236}">
              <a16:creationId xmlns:a16="http://schemas.microsoft.com/office/drawing/2014/main" id="{2AF3BAFF-FB70-410F-B03A-456C7FEDC772}"/>
            </a:ext>
          </a:extLst>
        </xdr:cNvPr>
        <xdr:cNvSpPr txBox="1"/>
      </xdr:nvSpPr>
      <xdr:spPr>
        <a:xfrm rot="5400000">
          <a:off x="11270960" y="11566182"/>
          <a:ext cx="566927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FF0000"/>
              </a:solidFill>
              <a:latin typeface="Aptos Slab ExtraBold" panose="020B0004020202020204" pitchFamily="34" charset="0"/>
            </a:rPr>
            <a:t>ZO ZIT IK IN MIJN VEL</a:t>
          </a:r>
          <a:endParaRPr lang="nl-NL" sz="3600"/>
        </a:p>
      </xdr:txBody>
    </xdr:sp>
    <xdr:clientData/>
  </xdr:oneCellAnchor>
  <xdr:oneCellAnchor>
    <xdr:from>
      <xdr:col>19</xdr:col>
      <xdr:colOff>0</xdr:colOff>
      <xdr:row>60</xdr:row>
      <xdr:rowOff>81280</xdr:rowOff>
    </xdr:from>
    <xdr:ext cx="763960" cy="5760719"/>
    <xdr:sp macro="" textlink="">
      <xdr:nvSpPr>
        <xdr:cNvPr id="66" name="Tekstvak 65">
          <a:extLst>
            <a:ext uri="{FF2B5EF4-FFF2-40B4-BE49-F238E27FC236}">
              <a16:creationId xmlns:a16="http://schemas.microsoft.com/office/drawing/2014/main" id="{95B2EED8-8AF6-4AE2-8846-44A982A926CE}"/>
            </a:ext>
          </a:extLst>
        </xdr:cNvPr>
        <xdr:cNvSpPr txBox="1"/>
      </xdr:nvSpPr>
      <xdr:spPr>
        <a:xfrm rot="5400000">
          <a:off x="11240480" y="18246380"/>
          <a:ext cx="5760719" cy="7639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nl-NL" sz="3600" b="1" baseline="0">
              <a:solidFill>
                <a:srgbClr val="CC00FF"/>
              </a:solidFill>
              <a:latin typeface="Aptos Slab ExtraBold" panose="020B0004020202020204" pitchFamily="34" charset="0"/>
            </a:rPr>
            <a:t>ZO GAAT HET OP SCHOOL</a:t>
          </a:r>
        </a:p>
        <a:p>
          <a:endParaRPr lang="nl-NL" sz="3600">
            <a:solidFill>
              <a:srgbClr val="CC00FF"/>
            </a:solidFill>
          </a:endParaRPr>
        </a:p>
      </xdr:txBody>
    </xdr:sp>
    <xdr:clientData/>
  </xdr:oneCellAnchor>
  <xdr:twoCellAnchor editAs="oneCell">
    <xdr:from>
      <xdr:col>8</xdr:col>
      <xdr:colOff>48951</xdr:colOff>
      <xdr:row>48</xdr:row>
      <xdr:rowOff>129059</xdr:rowOff>
    </xdr:from>
    <xdr:to>
      <xdr:col>18</xdr:col>
      <xdr:colOff>551682</xdr:colOff>
      <xdr:row>54</xdr:row>
      <xdr:rowOff>213362</xdr:rowOff>
    </xdr:to>
    <xdr:pic>
      <xdr:nvPicPr>
        <xdr:cNvPr id="67" name="Afbeelding 66">
          <a:extLst>
            <a:ext uri="{FF2B5EF4-FFF2-40B4-BE49-F238E27FC236}">
              <a16:creationId xmlns:a16="http://schemas.microsoft.com/office/drawing/2014/main" id="{0A5FB319-303D-4104-B954-5E4485020369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0351" l="2882" r="96231">
                      <a14:foregroundMark x1="46120" y1="44737" x2="46120" y2="44737"/>
                      <a14:foregroundMark x1="52772" y1="44737" x2="52772" y2="44737"/>
                      <a14:foregroundMark x1="59645" y1="44737" x2="59645" y2="44737"/>
                      <a14:foregroundMark x1="48780" y1="75439" x2="48780" y2="75439"/>
                      <a14:foregroundMark x1="47894" y1="90351" x2="47894" y2="90351"/>
                      <a14:foregroundMark x1="83149" y1="39474" x2="83149" y2="39474"/>
                      <a14:foregroundMark x1="90244" y1="42982" x2="90244" y2="42982"/>
                      <a14:foregroundMark x1="96231" y1="28947" x2="96231" y2="28947"/>
                      <a14:foregroundMark x1="88027" y1="90351" x2="88027" y2="90351"/>
                      <a14:foregroundMark x1="86253" y1="60526" x2="86253" y2="60526"/>
                      <a14:foregroundMark x1="15743" y1="64035" x2="15743" y2="64035"/>
                      <a14:foregroundMark x1="16851" y1="46491" x2="16851" y2="46491"/>
                      <a14:foregroundMark x1="9534" y1="47368" x2="9534" y2="47368"/>
                      <a14:foregroundMark x1="8204" y1="12281" x2="8204" y2="12281"/>
                      <a14:foregroundMark x1="2882" y1="66667" x2="2882" y2="66667"/>
                      <a14:foregroundMark x1="11530" y1="90351" x2="11530" y2="90351"/>
                      <a14:foregroundMark x1="50554" y1="11404" x2="50554" y2="11404"/>
                      <a14:foregroundMark x1="50776" y1="8772" x2="50776" y2="877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9851" y="12869699"/>
          <a:ext cx="6446331" cy="1547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487680</xdr:colOff>
      <xdr:row>31</xdr:row>
      <xdr:rowOff>228600</xdr:rowOff>
    </xdr:from>
    <xdr:to>
      <xdr:col>20</xdr:col>
      <xdr:colOff>370266</xdr:colOff>
      <xdr:row>56</xdr:row>
      <xdr:rowOff>182879</xdr:rowOff>
    </xdr:to>
    <xdr:sp macro="" textlink="">
      <xdr:nvSpPr>
        <xdr:cNvPr id="68" name="Rechthoek 67">
          <a:extLst>
            <a:ext uri="{FF2B5EF4-FFF2-40B4-BE49-F238E27FC236}">
              <a16:creationId xmlns:a16="http://schemas.microsoft.com/office/drawing/2014/main" id="{85868707-F1B5-4623-BED8-7332DF52A763}"/>
            </a:ext>
          </a:extLst>
        </xdr:cNvPr>
        <xdr:cNvSpPr/>
      </xdr:nvSpPr>
      <xdr:spPr>
        <a:xfrm>
          <a:off x="6499860" y="8823960"/>
          <a:ext cx="8203626" cy="6050279"/>
        </a:xfrm>
        <a:custGeom>
          <a:avLst/>
          <a:gdLst>
            <a:gd name="connsiteX0" fmla="*/ 0 w 8203626"/>
            <a:gd name="connsiteY0" fmla="*/ 0 h 6004559"/>
            <a:gd name="connsiteX1" fmla="*/ 339865 w 8203626"/>
            <a:gd name="connsiteY1" fmla="*/ 0 h 6004559"/>
            <a:gd name="connsiteX2" fmla="*/ 679729 w 8203626"/>
            <a:gd name="connsiteY2" fmla="*/ 0 h 6004559"/>
            <a:gd name="connsiteX3" fmla="*/ 1101630 w 8203626"/>
            <a:gd name="connsiteY3" fmla="*/ 0 h 6004559"/>
            <a:gd name="connsiteX4" fmla="*/ 1441494 w 8203626"/>
            <a:gd name="connsiteY4" fmla="*/ 0 h 6004559"/>
            <a:gd name="connsiteX5" fmla="*/ 2027468 w 8203626"/>
            <a:gd name="connsiteY5" fmla="*/ 0 h 6004559"/>
            <a:gd name="connsiteX6" fmla="*/ 2367332 w 8203626"/>
            <a:gd name="connsiteY6" fmla="*/ 0 h 6004559"/>
            <a:gd name="connsiteX7" fmla="*/ 2789233 w 8203626"/>
            <a:gd name="connsiteY7" fmla="*/ 0 h 6004559"/>
            <a:gd name="connsiteX8" fmla="*/ 3375206 w 8203626"/>
            <a:gd name="connsiteY8" fmla="*/ 0 h 6004559"/>
            <a:gd name="connsiteX9" fmla="*/ 3797107 w 8203626"/>
            <a:gd name="connsiteY9" fmla="*/ 0 h 6004559"/>
            <a:gd name="connsiteX10" fmla="*/ 4136971 w 8203626"/>
            <a:gd name="connsiteY10" fmla="*/ 0 h 6004559"/>
            <a:gd name="connsiteX11" fmla="*/ 4804981 w 8203626"/>
            <a:gd name="connsiteY11" fmla="*/ 0 h 6004559"/>
            <a:gd name="connsiteX12" fmla="*/ 5472990 w 8203626"/>
            <a:gd name="connsiteY12" fmla="*/ 0 h 6004559"/>
            <a:gd name="connsiteX13" fmla="*/ 5976928 w 8203626"/>
            <a:gd name="connsiteY13" fmla="*/ 0 h 6004559"/>
            <a:gd name="connsiteX14" fmla="*/ 6726973 w 8203626"/>
            <a:gd name="connsiteY14" fmla="*/ 0 h 6004559"/>
            <a:gd name="connsiteX15" fmla="*/ 7312947 w 8203626"/>
            <a:gd name="connsiteY15" fmla="*/ 0 h 6004559"/>
            <a:gd name="connsiteX16" fmla="*/ 8203626 w 8203626"/>
            <a:gd name="connsiteY16" fmla="*/ 0 h 6004559"/>
            <a:gd name="connsiteX17" fmla="*/ 8203626 w 8203626"/>
            <a:gd name="connsiteY17" fmla="*/ 545869 h 6004559"/>
            <a:gd name="connsiteX18" fmla="*/ 8203626 w 8203626"/>
            <a:gd name="connsiteY18" fmla="*/ 1031692 h 6004559"/>
            <a:gd name="connsiteX19" fmla="*/ 8203626 w 8203626"/>
            <a:gd name="connsiteY19" fmla="*/ 1577561 h 6004559"/>
            <a:gd name="connsiteX20" fmla="*/ 8203626 w 8203626"/>
            <a:gd name="connsiteY20" fmla="*/ 2243522 h 6004559"/>
            <a:gd name="connsiteX21" fmla="*/ 8203626 w 8203626"/>
            <a:gd name="connsiteY21" fmla="*/ 2669299 h 6004559"/>
            <a:gd name="connsiteX22" fmla="*/ 8203626 w 8203626"/>
            <a:gd name="connsiteY22" fmla="*/ 3035032 h 6004559"/>
            <a:gd name="connsiteX23" fmla="*/ 8203626 w 8203626"/>
            <a:gd name="connsiteY23" fmla="*/ 3700992 h 6004559"/>
            <a:gd name="connsiteX24" fmla="*/ 8203626 w 8203626"/>
            <a:gd name="connsiteY24" fmla="*/ 4306906 h 6004559"/>
            <a:gd name="connsiteX25" fmla="*/ 8203626 w 8203626"/>
            <a:gd name="connsiteY25" fmla="*/ 4912821 h 6004559"/>
            <a:gd name="connsiteX26" fmla="*/ 8203626 w 8203626"/>
            <a:gd name="connsiteY26" fmla="*/ 5338599 h 6004559"/>
            <a:gd name="connsiteX27" fmla="*/ 8203626 w 8203626"/>
            <a:gd name="connsiteY27" fmla="*/ 6004559 h 6004559"/>
            <a:gd name="connsiteX28" fmla="*/ 7535616 w 8203626"/>
            <a:gd name="connsiteY28" fmla="*/ 6004559 h 6004559"/>
            <a:gd name="connsiteX29" fmla="*/ 7031679 w 8203626"/>
            <a:gd name="connsiteY29" fmla="*/ 6004559 h 6004559"/>
            <a:gd name="connsiteX30" fmla="*/ 6691815 w 8203626"/>
            <a:gd name="connsiteY30" fmla="*/ 6004559 h 6004559"/>
            <a:gd name="connsiteX31" fmla="*/ 6269914 w 8203626"/>
            <a:gd name="connsiteY31" fmla="*/ 6004559 h 6004559"/>
            <a:gd name="connsiteX32" fmla="*/ 5848013 w 8203626"/>
            <a:gd name="connsiteY32" fmla="*/ 6004559 h 6004559"/>
            <a:gd name="connsiteX33" fmla="*/ 5426113 w 8203626"/>
            <a:gd name="connsiteY33" fmla="*/ 6004559 h 6004559"/>
            <a:gd name="connsiteX34" fmla="*/ 4676067 w 8203626"/>
            <a:gd name="connsiteY34" fmla="*/ 6004559 h 6004559"/>
            <a:gd name="connsiteX35" fmla="*/ 4336202 w 8203626"/>
            <a:gd name="connsiteY35" fmla="*/ 6004559 h 6004559"/>
            <a:gd name="connsiteX36" fmla="*/ 3586157 w 8203626"/>
            <a:gd name="connsiteY36" fmla="*/ 6004559 h 6004559"/>
            <a:gd name="connsiteX37" fmla="*/ 2836111 w 8203626"/>
            <a:gd name="connsiteY37" fmla="*/ 6004559 h 6004559"/>
            <a:gd name="connsiteX38" fmla="*/ 2086065 w 8203626"/>
            <a:gd name="connsiteY38" fmla="*/ 6004559 h 6004559"/>
            <a:gd name="connsiteX39" fmla="*/ 1746200 w 8203626"/>
            <a:gd name="connsiteY39" fmla="*/ 6004559 h 6004559"/>
            <a:gd name="connsiteX40" fmla="*/ 996155 w 8203626"/>
            <a:gd name="connsiteY40" fmla="*/ 6004559 h 6004559"/>
            <a:gd name="connsiteX41" fmla="*/ 0 w 8203626"/>
            <a:gd name="connsiteY41" fmla="*/ 6004559 h 6004559"/>
            <a:gd name="connsiteX42" fmla="*/ 0 w 8203626"/>
            <a:gd name="connsiteY42" fmla="*/ 5518736 h 6004559"/>
            <a:gd name="connsiteX43" fmla="*/ 0 w 8203626"/>
            <a:gd name="connsiteY43" fmla="*/ 5092958 h 6004559"/>
            <a:gd name="connsiteX44" fmla="*/ 0 w 8203626"/>
            <a:gd name="connsiteY44" fmla="*/ 4487043 h 6004559"/>
            <a:gd name="connsiteX45" fmla="*/ 0 w 8203626"/>
            <a:gd name="connsiteY45" fmla="*/ 3821083 h 6004559"/>
            <a:gd name="connsiteX46" fmla="*/ 0 w 8203626"/>
            <a:gd name="connsiteY46" fmla="*/ 3215168 h 6004559"/>
            <a:gd name="connsiteX47" fmla="*/ 0 w 8203626"/>
            <a:gd name="connsiteY47" fmla="*/ 2729345 h 6004559"/>
            <a:gd name="connsiteX48" fmla="*/ 0 w 8203626"/>
            <a:gd name="connsiteY48" fmla="*/ 2363613 h 6004559"/>
            <a:gd name="connsiteX49" fmla="*/ 0 w 8203626"/>
            <a:gd name="connsiteY49" fmla="*/ 1817744 h 6004559"/>
            <a:gd name="connsiteX50" fmla="*/ 0 w 8203626"/>
            <a:gd name="connsiteY50" fmla="*/ 1271875 h 6004559"/>
            <a:gd name="connsiteX51" fmla="*/ 0 w 8203626"/>
            <a:gd name="connsiteY51" fmla="*/ 665960 h 6004559"/>
            <a:gd name="connsiteX52" fmla="*/ 0 w 8203626"/>
            <a:gd name="connsiteY52" fmla="*/ 0 h 60045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</a:cxnLst>
          <a:rect l="l" t="t" r="r" b="b"/>
          <a:pathLst>
            <a:path w="8203626" h="6004559" extrusionOk="0">
              <a:moveTo>
                <a:pt x="0" y="0"/>
              </a:moveTo>
              <a:cubicBezTo>
                <a:pt x="110169" y="-11070"/>
                <a:pt x="200917" y="16826"/>
                <a:pt x="339865" y="0"/>
              </a:cubicBezTo>
              <a:cubicBezTo>
                <a:pt x="478814" y="-16826"/>
                <a:pt x="590722" y="33023"/>
                <a:pt x="679729" y="0"/>
              </a:cubicBezTo>
              <a:cubicBezTo>
                <a:pt x="768736" y="-33023"/>
                <a:pt x="926037" y="4072"/>
                <a:pt x="1101630" y="0"/>
              </a:cubicBezTo>
              <a:cubicBezTo>
                <a:pt x="1277223" y="-4072"/>
                <a:pt x="1355228" y="37547"/>
                <a:pt x="1441494" y="0"/>
              </a:cubicBezTo>
              <a:cubicBezTo>
                <a:pt x="1527760" y="-37547"/>
                <a:pt x="1859578" y="27060"/>
                <a:pt x="2027468" y="0"/>
              </a:cubicBezTo>
              <a:cubicBezTo>
                <a:pt x="2195358" y="-27060"/>
                <a:pt x="2251628" y="34657"/>
                <a:pt x="2367332" y="0"/>
              </a:cubicBezTo>
              <a:cubicBezTo>
                <a:pt x="2483036" y="-34657"/>
                <a:pt x="2631158" y="33661"/>
                <a:pt x="2789233" y="0"/>
              </a:cubicBezTo>
              <a:cubicBezTo>
                <a:pt x="2947308" y="-33661"/>
                <a:pt x="3189244" y="27167"/>
                <a:pt x="3375206" y="0"/>
              </a:cubicBezTo>
              <a:cubicBezTo>
                <a:pt x="3561168" y="-27167"/>
                <a:pt x="3710703" y="30046"/>
                <a:pt x="3797107" y="0"/>
              </a:cubicBezTo>
              <a:cubicBezTo>
                <a:pt x="3883511" y="-30046"/>
                <a:pt x="4064375" y="8216"/>
                <a:pt x="4136971" y="0"/>
              </a:cubicBezTo>
              <a:cubicBezTo>
                <a:pt x="4209567" y="-8216"/>
                <a:pt x="4612801" y="53290"/>
                <a:pt x="4804981" y="0"/>
              </a:cubicBezTo>
              <a:cubicBezTo>
                <a:pt x="4997161" y="-53290"/>
                <a:pt x="5161317" y="5623"/>
                <a:pt x="5472990" y="0"/>
              </a:cubicBezTo>
              <a:cubicBezTo>
                <a:pt x="5784663" y="-5623"/>
                <a:pt x="5779044" y="51573"/>
                <a:pt x="5976928" y="0"/>
              </a:cubicBezTo>
              <a:cubicBezTo>
                <a:pt x="6174812" y="-51573"/>
                <a:pt x="6416440" y="38182"/>
                <a:pt x="6726973" y="0"/>
              </a:cubicBezTo>
              <a:cubicBezTo>
                <a:pt x="7037507" y="-38182"/>
                <a:pt x="7110285" y="67202"/>
                <a:pt x="7312947" y="0"/>
              </a:cubicBezTo>
              <a:cubicBezTo>
                <a:pt x="7515609" y="-67202"/>
                <a:pt x="7797469" y="12917"/>
                <a:pt x="8203626" y="0"/>
              </a:cubicBezTo>
              <a:cubicBezTo>
                <a:pt x="8221583" y="111614"/>
                <a:pt x="8174338" y="361172"/>
                <a:pt x="8203626" y="545869"/>
              </a:cubicBezTo>
              <a:cubicBezTo>
                <a:pt x="8232914" y="730566"/>
                <a:pt x="8197739" y="928716"/>
                <a:pt x="8203626" y="1031692"/>
              </a:cubicBezTo>
              <a:cubicBezTo>
                <a:pt x="8209513" y="1134668"/>
                <a:pt x="8139722" y="1316401"/>
                <a:pt x="8203626" y="1577561"/>
              </a:cubicBezTo>
              <a:cubicBezTo>
                <a:pt x="8267530" y="1838721"/>
                <a:pt x="8129826" y="1955661"/>
                <a:pt x="8203626" y="2243522"/>
              </a:cubicBezTo>
              <a:cubicBezTo>
                <a:pt x="8277426" y="2531383"/>
                <a:pt x="8160208" y="2564242"/>
                <a:pt x="8203626" y="2669299"/>
              </a:cubicBezTo>
              <a:cubicBezTo>
                <a:pt x="8247044" y="2774356"/>
                <a:pt x="8166840" y="2909535"/>
                <a:pt x="8203626" y="3035032"/>
              </a:cubicBezTo>
              <a:cubicBezTo>
                <a:pt x="8240412" y="3160529"/>
                <a:pt x="8173713" y="3380074"/>
                <a:pt x="8203626" y="3700992"/>
              </a:cubicBezTo>
              <a:cubicBezTo>
                <a:pt x="8233539" y="4021910"/>
                <a:pt x="8165613" y="4033799"/>
                <a:pt x="8203626" y="4306906"/>
              </a:cubicBezTo>
              <a:cubicBezTo>
                <a:pt x="8241639" y="4580013"/>
                <a:pt x="8181320" y="4767727"/>
                <a:pt x="8203626" y="4912821"/>
              </a:cubicBezTo>
              <a:cubicBezTo>
                <a:pt x="8225932" y="5057915"/>
                <a:pt x="8160271" y="5178850"/>
                <a:pt x="8203626" y="5338599"/>
              </a:cubicBezTo>
              <a:cubicBezTo>
                <a:pt x="8246981" y="5498348"/>
                <a:pt x="8124554" y="5713789"/>
                <a:pt x="8203626" y="6004559"/>
              </a:cubicBezTo>
              <a:cubicBezTo>
                <a:pt x="7893743" y="6026005"/>
                <a:pt x="7760897" y="6003935"/>
                <a:pt x="7535616" y="6004559"/>
              </a:cubicBezTo>
              <a:cubicBezTo>
                <a:pt x="7310335" y="6005183"/>
                <a:pt x="7257635" y="5997180"/>
                <a:pt x="7031679" y="6004559"/>
              </a:cubicBezTo>
              <a:cubicBezTo>
                <a:pt x="6805723" y="6011938"/>
                <a:pt x="6799420" y="6003440"/>
                <a:pt x="6691815" y="6004559"/>
              </a:cubicBezTo>
              <a:cubicBezTo>
                <a:pt x="6584210" y="6005678"/>
                <a:pt x="6366080" y="5977487"/>
                <a:pt x="6269914" y="6004559"/>
              </a:cubicBezTo>
              <a:cubicBezTo>
                <a:pt x="6173748" y="6031631"/>
                <a:pt x="6039976" y="5981985"/>
                <a:pt x="5848013" y="6004559"/>
              </a:cubicBezTo>
              <a:cubicBezTo>
                <a:pt x="5656050" y="6027133"/>
                <a:pt x="5593575" y="5983070"/>
                <a:pt x="5426113" y="6004559"/>
              </a:cubicBezTo>
              <a:cubicBezTo>
                <a:pt x="5258651" y="6026048"/>
                <a:pt x="4996673" y="5937829"/>
                <a:pt x="4676067" y="6004559"/>
              </a:cubicBezTo>
              <a:cubicBezTo>
                <a:pt x="4355461" y="6071289"/>
                <a:pt x="4424047" y="5978162"/>
                <a:pt x="4336202" y="6004559"/>
              </a:cubicBezTo>
              <a:cubicBezTo>
                <a:pt x="4248357" y="6030956"/>
                <a:pt x="3825989" y="5944919"/>
                <a:pt x="3586157" y="6004559"/>
              </a:cubicBezTo>
              <a:cubicBezTo>
                <a:pt x="3346326" y="6064199"/>
                <a:pt x="2986516" y="5930260"/>
                <a:pt x="2836111" y="6004559"/>
              </a:cubicBezTo>
              <a:cubicBezTo>
                <a:pt x="2685706" y="6078858"/>
                <a:pt x="2405582" y="5919412"/>
                <a:pt x="2086065" y="6004559"/>
              </a:cubicBezTo>
              <a:cubicBezTo>
                <a:pt x="1766548" y="6089706"/>
                <a:pt x="1900257" y="5996212"/>
                <a:pt x="1746200" y="6004559"/>
              </a:cubicBezTo>
              <a:cubicBezTo>
                <a:pt x="1592144" y="6012906"/>
                <a:pt x="1278574" y="5947199"/>
                <a:pt x="996155" y="6004559"/>
              </a:cubicBezTo>
              <a:cubicBezTo>
                <a:pt x="713736" y="6061919"/>
                <a:pt x="473563" y="5940484"/>
                <a:pt x="0" y="6004559"/>
              </a:cubicBezTo>
              <a:cubicBezTo>
                <a:pt x="-10139" y="5896274"/>
                <a:pt x="57026" y="5648726"/>
                <a:pt x="0" y="5518736"/>
              </a:cubicBezTo>
              <a:cubicBezTo>
                <a:pt x="-57026" y="5388746"/>
                <a:pt x="22103" y="5204800"/>
                <a:pt x="0" y="5092958"/>
              </a:cubicBezTo>
              <a:cubicBezTo>
                <a:pt x="-22103" y="4981116"/>
                <a:pt x="6033" y="4765424"/>
                <a:pt x="0" y="4487043"/>
              </a:cubicBezTo>
              <a:cubicBezTo>
                <a:pt x="-6033" y="4208663"/>
                <a:pt x="76344" y="4100328"/>
                <a:pt x="0" y="3821083"/>
              </a:cubicBezTo>
              <a:cubicBezTo>
                <a:pt x="-76344" y="3541838"/>
                <a:pt x="28215" y="3339811"/>
                <a:pt x="0" y="3215168"/>
              </a:cubicBezTo>
              <a:cubicBezTo>
                <a:pt x="-28215" y="3090526"/>
                <a:pt x="49905" y="2860090"/>
                <a:pt x="0" y="2729345"/>
              </a:cubicBezTo>
              <a:cubicBezTo>
                <a:pt x="-49905" y="2598600"/>
                <a:pt x="36788" y="2450188"/>
                <a:pt x="0" y="2363613"/>
              </a:cubicBezTo>
              <a:cubicBezTo>
                <a:pt x="-36788" y="2277038"/>
                <a:pt x="44898" y="2035335"/>
                <a:pt x="0" y="1817744"/>
              </a:cubicBezTo>
              <a:cubicBezTo>
                <a:pt x="-44898" y="1600153"/>
                <a:pt x="2810" y="1387197"/>
                <a:pt x="0" y="1271875"/>
              </a:cubicBezTo>
              <a:cubicBezTo>
                <a:pt x="-2810" y="1156553"/>
                <a:pt x="66760" y="808318"/>
                <a:pt x="0" y="665960"/>
              </a:cubicBezTo>
              <a:cubicBezTo>
                <a:pt x="-66760" y="523602"/>
                <a:pt x="47397" y="209036"/>
                <a:pt x="0" y="0"/>
              </a:cubicBezTo>
              <a:close/>
            </a:path>
          </a:pathLst>
        </a:custGeom>
        <a:noFill/>
        <a:ln w="127000" cmpd="thickThin">
          <a:solidFill>
            <a:srgbClr val="FF0000"/>
          </a:solidFill>
          <a:extLst>
            <a:ext uri="{C807C97D-BFC1-408E-A445-0C87EB9F89A2}">
              <ask:lineSketchStyleProps xmlns:ask="http://schemas.microsoft.com/office/drawing/2018/sketchyshapes" sd="2737183560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nl-NL"/>
        </a:p>
      </xdr:txBody>
    </xdr:sp>
    <xdr:clientData/>
  </xdr:twoCellAnchor>
  <xdr:twoCellAnchor editAs="oneCell">
    <xdr:from>
      <xdr:col>7</xdr:col>
      <xdr:colOff>533901</xdr:colOff>
      <xdr:row>34</xdr:row>
      <xdr:rowOff>182880</xdr:rowOff>
    </xdr:from>
    <xdr:to>
      <xdr:col>19</xdr:col>
      <xdr:colOff>22074</xdr:colOff>
      <xdr:row>41</xdr:row>
      <xdr:rowOff>112403</xdr:rowOff>
    </xdr:to>
    <xdr:pic>
      <xdr:nvPicPr>
        <xdr:cNvPr id="69" name="Afbeelding 68">
          <a:extLst>
            <a:ext uri="{FF2B5EF4-FFF2-40B4-BE49-F238E27FC236}">
              <a16:creationId xmlns:a16="http://schemas.microsoft.com/office/drawing/2014/main" id="{36A137C9-9C5D-4206-B6B9-5B05ACA2C420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091" b="95041" l="6048" r="96544">
                      <a14:foregroundMark x1="17495" y1="43802" x2="17495" y2="43802"/>
                      <a14:foregroundMark x1="10799" y1="43802" x2="10799" y2="43802"/>
                      <a14:foregroundMark x1="14039" y1="16529" x2="14039" y2="16529"/>
                      <a14:foregroundMark x1="21598" y1="28926" x2="21598" y2="28926"/>
                      <a14:foregroundMark x1="18143" y1="72727" x2="18143" y2="72727"/>
                      <a14:foregroundMark x1="6479" y1="75207" x2="6479" y2="75207"/>
                      <a14:foregroundMark x1="48380" y1="63636" x2="48380" y2="63636"/>
                      <a14:foregroundMark x1="47732" y1="47107" x2="47732" y2="47107"/>
                      <a14:foregroundMark x1="54644" y1="46281" x2="54644" y2="46281"/>
                      <a14:foregroundMark x1="90281" y1="45455" x2="90281" y2="45455"/>
                      <a14:foregroundMark x1="83585" y1="47934" x2="83585" y2="47934"/>
                      <a14:foregroundMark x1="81641" y1="23140" x2="81641" y2="23140"/>
                      <a14:foregroundMark x1="96760" y1="52066" x2="96760" y2="52066"/>
                      <a14:foregroundMark x1="88553" y1="71901" x2="88553" y2="71901"/>
                      <a14:foregroundMark x1="50324" y1="95041" x2="50324" y2="950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0441" y="9509760"/>
          <a:ext cx="6620493" cy="1636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36476</xdr:colOff>
      <xdr:row>42</xdr:row>
      <xdr:rowOff>36584</xdr:rowOff>
    </xdr:from>
    <xdr:to>
      <xdr:col>18</xdr:col>
      <xdr:colOff>524693</xdr:colOff>
      <xdr:row>48</xdr:row>
      <xdr:rowOff>36893</xdr:rowOff>
    </xdr:to>
    <xdr:pic>
      <xdr:nvPicPr>
        <xdr:cNvPr id="70" name="Afbeelding 69">
          <a:extLst>
            <a:ext uri="{FF2B5EF4-FFF2-40B4-BE49-F238E27FC236}">
              <a16:creationId xmlns:a16="http://schemas.microsoft.com/office/drawing/2014/main" id="{2FBA6486-DB94-4A13-8D90-64EA09C6031C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5556" b="91667" l="2667" r="96444">
                      <a14:foregroundMark x1="9333" y1="39815" x2="9333" y2="39815"/>
                      <a14:foregroundMark x1="15778" y1="44444" x2="15778" y2="44444"/>
                      <a14:foregroundMark x1="12889" y1="70370" x2="12889" y2="70370"/>
                      <a14:foregroundMark x1="22667" y1="66667" x2="22667" y2="66667"/>
                      <a14:foregroundMark x1="2667" y1="56481" x2="2667" y2="56481"/>
                      <a14:foregroundMark x1="46667" y1="30556" x2="46667" y2="30556"/>
                      <a14:foregroundMark x1="52667" y1="30556" x2="52667" y2="30556"/>
                      <a14:foregroundMark x1="59333" y1="33333" x2="59333" y2="33333"/>
                      <a14:foregroundMark x1="47778" y1="91667" x2="47778" y2="91667"/>
                      <a14:foregroundMark x1="84222" y1="70370" x2="84222" y2="70370"/>
                      <a14:foregroundMark x1="84444" y1="46296" x2="84444" y2="46296"/>
                      <a14:foregroundMark x1="91333" y1="41667" x2="91333" y2="41667"/>
                      <a14:foregroundMark x1="96444" y1="30556" x2="96444" y2="30556"/>
                      <a14:foregroundMark x1="56000" y1="89815" x2="56000" y2="89815"/>
                      <a14:foregroundMark x1="49333" y1="63889" x2="49333" y2="63889"/>
                      <a14:backgroundMark x1="14000" y1="57407" x2="14000" y2="57407"/>
                      <a14:backgroundMark x1="56000" y1="90741" x2="56000" y2="9074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7376" y="11314184"/>
          <a:ext cx="6431817" cy="14633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36</xdr:col>
      <xdr:colOff>60960</xdr:colOff>
      <xdr:row>34</xdr:row>
      <xdr:rowOff>45720</xdr:rowOff>
    </xdr:from>
    <xdr:to>
      <xdr:col>38</xdr:col>
      <xdr:colOff>579120</xdr:colOff>
      <xdr:row>37</xdr:row>
      <xdr:rowOff>198120</xdr:rowOff>
    </xdr:to>
    <xdr:sp macro="" textlink="">
      <xdr:nvSpPr>
        <xdr:cNvPr id="71" name="Rechthoek: afgeronde hoeken 70">
          <a:extLst>
            <a:ext uri="{FF2B5EF4-FFF2-40B4-BE49-F238E27FC236}">
              <a16:creationId xmlns:a16="http://schemas.microsoft.com/office/drawing/2014/main" id="{6AA337F3-49F2-4FD5-AAC0-731FF8A9DAFD}"/>
            </a:ext>
          </a:extLst>
        </xdr:cNvPr>
        <xdr:cNvSpPr/>
      </xdr:nvSpPr>
      <xdr:spPr>
        <a:xfrm>
          <a:off x="24178260" y="9372600"/>
          <a:ext cx="1798320" cy="883920"/>
        </a:xfrm>
        <a:prstGeom prst="round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1</a:t>
          </a:r>
        </a:p>
      </xdr:txBody>
    </xdr:sp>
    <xdr:clientData/>
  </xdr:twoCellAnchor>
  <xdr:oneCellAnchor>
    <xdr:from>
      <xdr:col>22</xdr:col>
      <xdr:colOff>106680</xdr:colOff>
      <xdr:row>43</xdr:row>
      <xdr:rowOff>228600</xdr:rowOff>
    </xdr:from>
    <xdr:ext cx="10561320" cy="4114800"/>
    <xdr:sp macro="" textlink="" fLocksText="0">
      <xdr:nvSpPr>
        <xdr:cNvPr id="72" name="Tekstvak 71">
          <a:extLst>
            <a:ext uri="{FF2B5EF4-FFF2-40B4-BE49-F238E27FC236}">
              <a16:creationId xmlns:a16="http://schemas.microsoft.com/office/drawing/2014/main" id="{0F7EA21C-B3D8-4858-9EB5-E7AF1EEF332F}"/>
            </a:ext>
          </a:extLst>
        </xdr:cNvPr>
        <xdr:cNvSpPr txBox="1"/>
      </xdr:nvSpPr>
      <xdr:spPr>
        <a:xfrm>
          <a:off x="15628620" y="11750040"/>
          <a:ext cx="10561320" cy="4114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 </a:t>
          </a:r>
        </a:p>
      </xdr:txBody>
    </xdr:sp>
    <xdr:clientData/>
  </xdr:oneCellAnchor>
  <xdr:oneCellAnchor>
    <xdr:from>
      <xdr:col>23</xdr:col>
      <xdr:colOff>21189</xdr:colOff>
      <xdr:row>67</xdr:row>
      <xdr:rowOff>130888</xdr:rowOff>
    </xdr:from>
    <xdr:ext cx="9175649" cy="3023154"/>
    <xdr:sp macro="" textlink="" fLocksText="0">
      <xdr:nvSpPr>
        <xdr:cNvPr id="73" name="Tekstvak 72">
          <a:extLst>
            <a:ext uri="{FF2B5EF4-FFF2-40B4-BE49-F238E27FC236}">
              <a16:creationId xmlns:a16="http://schemas.microsoft.com/office/drawing/2014/main" id="{45C870F8-C4DE-4222-9ED9-9B0A6B443DD9}"/>
            </a:ext>
          </a:extLst>
        </xdr:cNvPr>
        <xdr:cNvSpPr txBox="1"/>
      </xdr:nvSpPr>
      <xdr:spPr>
        <a:xfrm rot="266013">
          <a:off x="16137489" y="17504488"/>
          <a:ext cx="9175649" cy="302315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>
              <a:solidFill>
                <a:schemeClr val="dk1"/>
              </a:solidFill>
            </a:rPr>
            <a:t>tekst</a:t>
          </a:r>
        </a:p>
      </xdr:txBody>
    </xdr:sp>
    <xdr:clientData/>
  </xdr:oneCellAnchor>
  <xdr:oneCellAnchor>
    <xdr:from>
      <xdr:col>23</xdr:col>
      <xdr:colOff>243840</xdr:colOff>
      <xdr:row>85</xdr:row>
      <xdr:rowOff>213361</xdr:rowOff>
    </xdr:from>
    <xdr:ext cx="9418320" cy="2606040"/>
    <xdr:sp macro="" textlink="" fLocksText="0">
      <xdr:nvSpPr>
        <xdr:cNvPr id="74" name="Tekstvak 73">
          <a:extLst>
            <a:ext uri="{FF2B5EF4-FFF2-40B4-BE49-F238E27FC236}">
              <a16:creationId xmlns:a16="http://schemas.microsoft.com/office/drawing/2014/main" id="{51DE110A-B283-4FCB-8D9C-2C041933C412}"/>
            </a:ext>
          </a:extLst>
        </xdr:cNvPr>
        <xdr:cNvSpPr txBox="1"/>
      </xdr:nvSpPr>
      <xdr:spPr>
        <a:xfrm>
          <a:off x="16360140" y="21976081"/>
          <a:ext cx="9418320" cy="260604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556260</xdr:colOff>
      <xdr:row>89</xdr:row>
      <xdr:rowOff>215900</xdr:rowOff>
    </xdr:from>
    <xdr:ext cx="8900160" cy="2214880"/>
    <xdr:sp macro="" textlink="" fLocksText="0">
      <xdr:nvSpPr>
        <xdr:cNvPr id="75" name="Tekstvak 74">
          <a:extLst>
            <a:ext uri="{FF2B5EF4-FFF2-40B4-BE49-F238E27FC236}">
              <a16:creationId xmlns:a16="http://schemas.microsoft.com/office/drawing/2014/main" id="{65FC951C-F7A8-4657-9C17-8D65DFB66C5B}"/>
            </a:ext>
          </a:extLst>
        </xdr:cNvPr>
        <xdr:cNvSpPr txBox="1"/>
      </xdr:nvSpPr>
      <xdr:spPr>
        <a:xfrm>
          <a:off x="6568440" y="22953980"/>
          <a:ext cx="8900160" cy="221488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586759</xdr:colOff>
      <xdr:row>105</xdr:row>
      <xdr:rowOff>14854</xdr:rowOff>
    </xdr:from>
    <xdr:ext cx="9097199" cy="2371405"/>
    <xdr:sp macro="" textlink="" fLocksText="0">
      <xdr:nvSpPr>
        <xdr:cNvPr id="76" name="Tekstvak 75">
          <a:extLst>
            <a:ext uri="{FF2B5EF4-FFF2-40B4-BE49-F238E27FC236}">
              <a16:creationId xmlns:a16="http://schemas.microsoft.com/office/drawing/2014/main" id="{E3208D3F-7581-4621-B83D-C39732CFE8BB}"/>
            </a:ext>
          </a:extLst>
        </xdr:cNvPr>
        <xdr:cNvSpPr txBox="1"/>
      </xdr:nvSpPr>
      <xdr:spPr>
        <a:xfrm rot="216718">
          <a:off x="6598939" y="26654374"/>
          <a:ext cx="9097199" cy="237140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6</xdr:col>
      <xdr:colOff>308202</xdr:colOff>
      <xdr:row>122</xdr:row>
      <xdr:rowOff>24208</xdr:rowOff>
    </xdr:from>
    <xdr:ext cx="9175649" cy="2160594"/>
    <xdr:sp macro="" textlink="" fLocksText="0">
      <xdr:nvSpPr>
        <xdr:cNvPr id="77" name="Tekstvak 76">
          <a:extLst>
            <a:ext uri="{FF2B5EF4-FFF2-40B4-BE49-F238E27FC236}">
              <a16:creationId xmlns:a16="http://schemas.microsoft.com/office/drawing/2014/main" id="{59C42DE5-753E-4AD3-97B7-4F26892F6D9A}"/>
            </a:ext>
          </a:extLst>
        </xdr:cNvPr>
        <xdr:cNvSpPr txBox="1"/>
      </xdr:nvSpPr>
      <xdr:spPr>
        <a:xfrm rot="21332512">
          <a:off x="6320382" y="30809008"/>
          <a:ext cx="9175649" cy="216059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24</xdr:col>
      <xdr:colOff>319535</xdr:colOff>
      <xdr:row>102</xdr:row>
      <xdr:rowOff>228765</xdr:rowOff>
    </xdr:from>
    <xdr:ext cx="9347479" cy="1754683"/>
    <xdr:sp macro="" textlink="" fLocksText="0">
      <xdr:nvSpPr>
        <xdr:cNvPr id="78" name="Tekstvak 77">
          <a:extLst>
            <a:ext uri="{FF2B5EF4-FFF2-40B4-BE49-F238E27FC236}">
              <a16:creationId xmlns:a16="http://schemas.microsoft.com/office/drawing/2014/main" id="{7075BB5C-90E9-4221-8C1F-B2F007EA14EC}"/>
            </a:ext>
          </a:extLst>
        </xdr:cNvPr>
        <xdr:cNvSpPr txBox="1"/>
      </xdr:nvSpPr>
      <xdr:spPr>
        <a:xfrm rot="21254580">
          <a:off x="17030195" y="26136765"/>
          <a:ext cx="9347479" cy="175468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3200"/>
            <a:t>tekst</a:t>
          </a:r>
        </a:p>
      </xdr:txBody>
    </xdr:sp>
    <xdr:clientData/>
  </xdr:oneCellAnchor>
  <xdr:oneCellAnchor>
    <xdr:from>
      <xdr:col>23</xdr:col>
      <xdr:colOff>335280</xdr:colOff>
      <xdr:row>117</xdr:row>
      <xdr:rowOff>106680</xdr:rowOff>
    </xdr:from>
    <xdr:ext cx="9601200" cy="2133600"/>
    <xdr:sp macro="" textlink="" fLocksText="0">
      <xdr:nvSpPr>
        <xdr:cNvPr id="79" name="Tekstvak 78">
          <a:extLst>
            <a:ext uri="{FF2B5EF4-FFF2-40B4-BE49-F238E27FC236}">
              <a16:creationId xmlns:a16="http://schemas.microsoft.com/office/drawing/2014/main" id="{BAC77F83-3932-49B2-A9C7-52C13D98C215}"/>
            </a:ext>
          </a:extLst>
        </xdr:cNvPr>
        <xdr:cNvSpPr txBox="1"/>
      </xdr:nvSpPr>
      <xdr:spPr>
        <a:xfrm>
          <a:off x="16451580" y="29672280"/>
          <a:ext cx="9601200" cy="21336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3200"/>
        </a:p>
      </xdr:txBody>
    </xdr:sp>
    <xdr:clientData/>
  </xdr:oneCellAnchor>
  <xdr:twoCellAnchor>
    <xdr:from>
      <xdr:col>26</xdr:col>
      <xdr:colOff>579120</xdr:colOff>
      <xdr:row>127</xdr:row>
      <xdr:rowOff>30480</xdr:rowOff>
    </xdr:from>
    <xdr:to>
      <xdr:col>36</xdr:col>
      <xdr:colOff>15240</xdr:colOff>
      <xdr:row>131</xdr:row>
      <xdr:rowOff>45720</xdr:rowOff>
    </xdr:to>
    <xdr:sp macro="" textlink="" fLocksText="0">
      <xdr:nvSpPr>
        <xdr:cNvPr id="80" name="Rechthoek: afgeronde hoeken 79">
          <a:extLst>
            <a:ext uri="{FF2B5EF4-FFF2-40B4-BE49-F238E27FC236}">
              <a16:creationId xmlns:a16="http://schemas.microsoft.com/office/drawing/2014/main" id="{FC70D670-E2D2-41F8-8E6A-0BBD9917641A}"/>
            </a:ext>
          </a:extLst>
        </xdr:cNvPr>
        <xdr:cNvSpPr/>
      </xdr:nvSpPr>
      <xdr:spPr>
        <a:xfrm>
          <a:off x="18478500" y="32034480"/>
          <a:ext cx="5654040" cy="990600"/>
        </a:xfrm>
        <a:prstGeom prst="roundRect">
          <a:avLst/>
        </a:prstGeom>
        <a:solidFill>
          <a:schemeClr val="bg1">
            <a:lumMod val="95000"/>
          </a:schemeClr>
        </a:solidFill>
        <a:ln w="1016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4000" b="0">
              <a:solidFill>
                <a:schemeClr val="tx1"/>
              </a:solidFill>
              <a:latin typeface="+mn-lt"/>
            </a:rPr>
            <a:t>23 maart 2026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74196</xdr:colOff>
      <xdr:row>2</xdr:row>
      <xdr:rowOff>64169</xdr:rowOff>
    </xdr:from>
    <xdr:to>
      <xdr:col>14</xdr:col>
      <xdr:colOff>633663</xdr:colOff>
      <xdr:row>6</xdr:row>
      <xdr:rowOff>112295</xdr:rowOff>
    </xdr:to>
    <xdr:sp macro="" textlink="">
      <xdr:nvSpPr>
        <xdr:cNvPr id="2" name="Pijl: links 1">
          <a:extLst>
            <a:ext uri="{FF2B5EF4-FFF2-40B4-BE49-F238E27FC236}">
              <a16:creationId xmlns:a16="http://schemas.microsoft.com/office/drawing/2014/main" id="{BB4B64CC-E23F-B4A8-5A61-02A1A669D224}"/>
            </a:ext>
          </a:extLst>
        </xdr:cNvPr>
        <xdr:cNvSpPr/>
      </xdr:nvSpPr>
      <xdr:spPr>
        <a:xfrm>
          <a:off x="6587291" y="561474"/>
          <a:ext cx="1562098" cy="721895"/>
        </a:xfrm>
        <a:prstGeom prst="leftArrow">
          <a:avLst>
            <a:gd name="adj1" fmla="val 65725"/>
            <a:gd name="adj2" fmla="val 61842"/>
          </a:avLst>
        </a:prstGeom>
        <a:solidFill>
          <a:srgbClr val="CC00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Wanneer ben </a:t>
          </a:r>
        </a:p>
        <a:p>
          <a:pPr algn="ctr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je tevreden?</a:t>
          </a:r>
        </a:p>
      </xdr:txBody>
    </xdr:sp>
    <xdr:clientData/>
  </xdr:twoCellAnchor>
  <xdr:twoCellAnchor>
    <xdr:from>
      <xdr:col>28</xdr:col>
      <xdr:colOff>109621</xdr:colOff>
      <xdr:row>9</xdr:row>
      <xdr:rowOff>56148</xdr:rowOff>
    </xdr:from>
    <xdr:to>
      <xdr:col>30</xdr:col>
      <xdr:colOff>590730</xdr:colOff>
      <xdr:row>26</xdr:row>
      <xdr:rowOff>152400</xdr:rowOff>
    </xdr:to>
    <xdr:sp macro="" textlink="">
      <xdr:nvSpPr>
        <xdr:cNvPr id="3" name="Rechthoek: afgeronde hoeken 2">
          <a:extLst>
            <a:ext uri="{FF2B5EF4-FFF2-40B4-BE49-F238E27FC236}">
              <a16:creationId xmlns:a16="http://schemas.microsoft.com/office/drawing/2014/main" id="{FC695610-95D2-ECD9-5B5E-A7E2C0000053}"/>
            </a:ext>
          </a:extLst>
        </xdr:cNvPr>
        <xdr:cNvSpPr/>
      </xdr:nvSpPr>
      <xdr:spPr>
        <a:xfrm>
          <a:off x="13512800" y="1796716"/>
          <a:ext cx="1748435" cy="2550695"/>
        </a:xfrm>
        <a:prstGeom prst="roundRect">
          <a:avLst/>
        </a:prstGeom>
        <a:solidFill>
          <a:srgbClr val="CC00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/>
            <a:t>AANPAK</a:t>
          </a:r>
          <a:r>
            <a:rPr lang="nl-NL" sz="1400" b="1" baseline="0"/>
            <a:t> OP SCHOOLNIVEAU</a:t>
          </a:r>
        </a:p>
        <a:p>
          <a:pPr algn="ctr"/>
          <a:endParaRPr lang="nl-NL" sz="1400" baseline="0"/>
        </a:p>
        <a:p>
          <a:pPr algn="ctr"/>
          <a:endParaRPr lang="nl-NL" sz="1400" baseline="0"/>
        </a:p>
        <a:p>
          <a:pPr algn="ctr"/>
          <a:r>
            <a:rPr lang="nl-NL" sz="1400" baseline="0"/>
            <a:t>WAT ZIE JE?</a:t>
          </a:r>
        </a:p>
        <a:p>
          <a:pPr algn="ctr"/>
          <a:r>
            <a:rPr lang="nl-NL" sz="1400" baseline="0"/>
            <a:t>WAT DENK JE?</a:t>
          </a:r>
        </a:p>
        <a:p>
          <a:pPr algn="ctr"/>
          <a:r>
            <a:rPr lang="nl-NL" sz="1400" baseline="0"/>
            <a:t>WAT DOE JE?</a:t>
          </a:r>
          <a:endParaRPr lang="nl-NL" sz="1400"/>
        </a:p>
      </xdr:txBody>
    </xdr:sp>
    <xdr:clientData/>
  </xdr:twoCellAnchor>
  <xdr:twoCellAnchor>
    <xdr:from>
      <xdr:col>1</xdr:col>
      <xdr:colOff>203200</xdr:colOff>
      <xdr:row>28</xdr:row>
      <xdr:rowOff>107950</xdr:rowOff>
    </xdr:from>
    <xdr:to>
      <xdr:col>2</xdr:col>
      <xdr:colOff>393700</xdr:colOff>
      <xdr:row>30</xdr:row>
      <xdr:rowOff>44450</xdr:rowOff>
    </xdr:to>
    <xdr:sp macro="" textlink="">
      <xdr:nvSpPr>
        <xdr:cNvPr id="4" name="Pijl: rechts 3">
          <a:extLst>
            <a:ext uri="{FF2B5EF4-FFF2-40B4-BE49-F238E27FC236}">
              <a16:creationId xmlns:a16="http://schemas.microsoft.com/office/drawing/2014/main" id="{6837D6EA-BFD8-5C1C-B6E7-2B27DFF86F6A}"/>
            </a:ext>
          </a:extLst>
        </xdr:cNvPr>
        <xdr:cNvSpPr/>
      </xdr:nvSpPr>
      <xdr:spPr>
        <a:xfrm>
          <a:off x="463550" y="4584700"/>
          <a:ext cx="755650" cy="317500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16</xdr:col>
      <xdr:colOff>56147</xdr:colOff>
      <xdr:row>2</xdr:row>
      <xdr:rowOff>64169</xdr:rowOff>
    </xdr:from>
    <xdr:to>
      <xdr:col>22</xdr:col>
      <xdr:colOff>32085</xdr:colOff>
      <xdr:row>6</xdr:row>
      <xdr:rowOff>112295</xdr:rowOff>
    </xdr:to>
    <xdr:sp macro="" textlink="">
      <xdr:nvSpPr>
        <xdr:cNvPr id="5" name="Pijl: links 4">
          <a:extLst>
            <a:ext uri="{FF2B5EF4-FFF2-40B4-BE49-F238E27FC236}">
              <a16:creationId xmlns:a16="http://schemas.microsoft.com/office/drawing/2014/main" id="{1FE206CB-C22C-4BD3-A75F-50174A5DA351}"/>
            </a:ext>
          </a:extLst>
        </xdr:cNvPr>
        <xdr:cNvSpPr/>
      </xdr:nvSpPr>
      <xdr:spPr>
        <a:xfrm flipH="1">
          <a:off x="8221579" y="561474"/>
          <a:ext cx="1411706" cy="721895"/>
        </a:xfrm>
        <a:prstGeom prst="leftArrow">
          <a:avLst>
            <a:gd name="adj1" fmla="val 65725"/>
            <a:gd name="adj2" fmla="val 61842"/>
          </a:avLst>
        </a:prstGeom>
        <a:solidFill>
          <a:srgbClr val="CC00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000" b="1" baseline="0">
              <a:latin typeface="Arial" panose="020B0604020202020204" pitchFamily="34" charset="0"/>
              <a:cs typeface="Arial" panose="020B0604020202020204" pitchFamily="34" charset="0"/>
            </a:rPr>
            <a:t>Signaalscore? Zie dan OP </a:t>
          </a:r>
          <a:endParaRPr lang="nl-NL" sz="10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nl-NL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88233</xdr:colOff>
      <xdr:row>1</xdr:row>
      <xdr:rowOff>1</xdr:rowOff>
    </xdr:from>
    <xdr:to>
      <xdr:col>30</xdr:col>
      <xdr:colOff>567377</xdr:colOff>
      <xdr:row>2</xdr:row>
      <xdr:rowOff>96253</xdr:rowOff>
    </xdr:to>
    <xdr:sp macro="" textlink="">
      <xdr:nvSpPr>
        <xdr:cNvPr id="7" name="Rechthoek: afgeronde hoeken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04CF7-C67A-42F1-94DE-AFA7180DB58A}"/>
            </a:ext>
          </a:extLst>
        </xdr:cNvPr>
        <xdr:cNvSpPr/>
      </xdr:nvSpPr>
      <xdr:spPr>
        <a:xfrm>
          <a:off x="13491412" y="176464"/>
          <a:ext cx="1746470" cy="417094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/>
            <a:t>START</a:t>
          </a:r>
        </a:p>
      </xdr:txBody>
    </xdr:sp>
    <xdr:clientData fPrintsWithSheet="0"/>
  </xdr:twoCellAnchor>
  <xdr:twoCellAnchor>
    <xdr:from>
      <xdr:col>28</xdr:col>
      <xdr:colOff>104273</xdr:colOff>
      <xdr:row>3</xdr:row>
      <xdr:rowOff>56148</xdr:rowOff>
    </xdr:from>
    <xdr:to>
      <xdr:col>30</xdr:col>
      <xdr:colOff>583417</xdr:colOff>
      <xdr:row>5</xdr:row>
      <xdr:rowOff>136357</xdr:rowOff>
    </xdr:to>
    <xdr:sp macro="" textlink="">
      <xdr:nvSpPr>
        <xdr:cNvPr id="6" name="Rechthoek: afgeronde hoeken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BF1C4C-98F5-4381-B72E-C308B984D6FF}"/>
            </a:ext>
          </a:extLst>
        </xdr:cNvPr>
        <xdr:cNvSpPr/>
      </xdr:nvSpPr>
      <xdr:spPr>
        <a:xfrm>
          <a:off x="13507452" y="721895"/>
          <a:ext cx="1746470" cy="417094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SCHOOLWEGING</a:t>
          </a:r>
        </a:p>
      </xdr:txBody>
    </xdr:sp>
    <xdr:clientData fPrintsWithSheet="0"/>
  </xdr:twoCellAnchor>
  <xdr:twoCellAnchor>
    <xdr:from>
      <xdr:col>28</xdr:col>
      <xdr:colOff>112294</xdr:colOff>
      <xdr:row>6</xdr:row>
      <xdr:rowOff>96254</xdr:rowOff>
    </xdr:from>
    <xdr:to>
      <xdr:col>30</xdr:col>
      <xdr:colOff>585537</xdr:colOff>
      <xdr:row>8</xdr:row>
      <xdr:rowOff>160422</xdr:rowOff>
    </xdr:to>
    <xdr:sp macro="" textlink="">
      <xdr:nvSpPr>
        <xdr:cNvPr id="8" name="Rechthoek: afgeronde hoeken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BA3F88-3F7B-440C-AA31-6F9B72C9039C}"/>
            </a:ext>
          </a:extLst>
        </xdr:cNvPr>
        <xdr:cNvSpPr/>
      </xdr:nvSpPr>
      <xdr:spPr>
        <a:xfrm>
          <a:off x="13515473" y="1267328"/>
          <a:ext cx="1740569" cy="417094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TOTAAL E-TOETSEN</a:t>
          </a:r>
        </a:p>
      </xdr:txBody>
    </xdr:sp>
    <xdr:clientData fPrintsWithSheet="0"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74196</xdr:colOff>
      <xdr:row>2</xdr:row>
      <xdr:rowOff>64169</xdr:rowOff>
    </xdr:from>
    <xdr:to>
      <xdr:col>14</xdr:col>
      <xdr:colOff>633663</xdr:colOff>
      <xdr:row>6</xdr:row>
      <xdr:rowOff>112295</xdr:rowOff>
    </xdr:to>
    <xdr:sp macro="" textlink="">
      <xdr:nvSpPr>
        <xdr:cNvPr id="2" name="Pijl: links 1">
          <a:extLst>
            <a:ext uri="{FF2B5EF4-FFF2-40B4-BE49-F238E27FC236}">
              <a16:creationId xmlns:a16="http://schemas.microsoft.com/office/drawing/2014/main" id="{5FA5BB4F-D0A7-4CB7-8DF1-8A248778400D}"/>
            </a:ext>
          </a:extLst>
        </xdr:cNvPr>
        <xdr:cNvSpPr/>
      </xdr:nvSpPr>
      <xdr:spPr>
        <a:xfrm>
          <a:off x="6596916" y="559469"/>
          <a:ext cx="1557687" cy="718686"/>
        </a:xfrm>
        <a:prstGeom prst="leftArrow">
          <a:avLst>
            <a:gd name="adj1" fmla="val 65725"/>
            <a:gd name="adj2" fmla="val 61842"/>
          </a:avLst>
        </a:prstGeom>
        <a:solidFill>
          <a:srgbClr val="CC00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Wanneer ben </a:t>
          </a:r>
        </a:p>
        <a:p>
          <a:pPr algn="ctr"/>
          <a:r>
            <a:rPr lang="nl-NL" sz="1000" b="1">
              <a:latin typeface="Arial" panose="020B0604020202020204" pitchFamily="34" charset="0"/>
              <a:cs typeface="Arial" panose="020B0604020202020204" pitchFamily="34" charset="0"/>
            </a:rPr>
            <a:t>je tevreden?</a:t>
          </a:r>
        </a:p>
      </xdr:txBody>
    </xdr:sp>
    <xdr:clientData/>
  </xdr:twoCellAnchor>
  <xdr:twoCellAnchor>
    <xdr:from>
      <xdr:col>1</xdr:col>
      <xdr:colOff>203200</xdr:colOff>
      <xdr:row>28</xdr:row>
      <xdr:rowOff>107950</xdr:rowOff>
    </xdr:from>
    <xdr:to>
      <xdr:col>2</xdr:col>
      <xdr:colOff>393700</xdr:colOff>
      <xdr:row>30</xdr:row>
      <xdr:rowOff>44450</xdr:rowOff>
    </xdr:to>
    <xdr:sp macro="" textlink="">
      <xdr:nvSpPr>
        <xdr:cNvPr id="4" name="Pijl: rechts 3">
          <a:extLst>
            <a:ext uri="{FF2B5EF4-FFF2-40B4-BE49-F238E27FC236}">
              <a16:creationId xmlns:a16="http://schemas.microsoft.com/office/drawing/2014/main" id="{D231F1FC-F94E-48A9-844C-AFBA25CEABEB}"/>
            </a:ext>
          </a:extLst>
        </xdr:cNvPr>
        <xdr:cNvSpPr/>
      </xdr:nvSpPr>
      <xdr:spPr>
        <a:xfrm>
          <a:off x="462280" y="4649470"/>
          <a:ext cx="754380" cy="317500"/>
        </a:xfrm>
        <a:prstGeom prst="rightArrow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16</xdr:col>
      <xdr:colOff>56147</xdr:colOff>
      <xdr:row>2</xdr:row>
      <xdr:rowOff>64169</xdr:rowOff>
    </xdr:from>
    <xdr:to>
      <xdr:col>22</xdr:col>
      <xdr:colOff>32085</xdr:colOff>
      <xdr:row>6</xdr:row>
      <xdr:rowOff>112295</xdr:rowOff>
    </xdr:to>
    <xdr:sp macro="" textlink="">
      <xdr:nvSpPr>
        <xdr:cNvPr id="5" name="Pijl: links 4">
          <a:extLst>
            <a:ext uri="{FF2B5EF4-FFF2-40B4-BE49-F238E27FC236}">
              <a16:creationId xmlns:a16="http://schemas.microsoft.com/office/drawing/2014/main" id="{2790A0B7-216F-499D-AE58-731ADC4A3550}"/>
            </a:ext>
          </a:extLst>
        </xdr:cNvPr>
        <xdr:cNvSpPr/>
      </xdr:nvSpPr>
      <xdr:spPr>
        <a:xfrm flipH="1">
          <a:off x="8224787" y="559469"/>
          <a:ext cx="1408498" cy="718686"/>
        </a:xfrm>
        <a:prstGeom prst="leftArrow">
          <a:avLst>
            <a:gd name="adj1" fmla="val 65725"/>
            <a:gd name="adj2" fmla="val 61842"/>
          </a:avLst>
        </a:prstGeom>
        <a:solidFill>
          <a:srgbClr val="CC00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000" b="1" baseline="0">
              <a:latin typeface="Arial" panose="020B0604020202020204" pitchFamily="34" charset="0"/>
              <a:cs typeface="Arial" panose="020B0604020202020204" pitchFamily="34" charset="0"/>
            </a:rPr>
            <a:t>Signaalscore? Zie dan OP </a:t>
          </a:r>
          <a:endParaRPr lang="nl-NL" sz="10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nl-NL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109621</xdr:colOff>
      <xdr:row>9</xdr:row>
      <xdr:rowOff>56148</xdr:rowOff>
    </xdr:from>
    <xdr:to>
      <xdr:col>30</xdr:col>
      <xdr:colOff>590730</xdr:colOff>
      <xdr:row>26</xdr:row>
      <xdr:rowOff>152400</xdr:rowOff>
    </xdr:to>
    <xdr:sp macro="" textlink="">
      <xdr:nvSpPr>
        <xdr:cNvPr id="7" name="Rechthoek: afgeronde hoeken 6">
          <a:extLst>
            <a:ext uri="{FF2B5EF4-FFF2-40B4-BE49-F238E27FC236}">
              <a16:creationId xmlns:a16="http://schemas.microsoft.com/office/drawing/2014/main" id="{F4E9808B-3D9C-4E23-BE49-806E6053AA07}"/>
            </a:ext>
          </a:extLst>
        </xdr:cNvPr>
        <xdr:cNvSpPr/>
      </xdr:nvSpPr>
      <xdr:spPr>
        <a:xfrm>
          <a:off x="13505581" y="1785888"/>
          <a:ext cx="1746029" cy="2527032"/>
        </a:xfrm>
        <a:prstGeom prst="roundRect">
          <a:avLst/>
        </a:prstGeom>
        <a:solidFill>
          <a:srgbClr val="CC00FF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/>
            <a:t>AANPAK</a:t>
          </a:r>
          <a:r>
            <a:rPr lang="nl-NL" sz="1400" b="1" baseline="0"/>
            <a:t> OP SCHOOLNIVEAU</a:t>
          </a:r>
        </a:p>
        <a:p>
          <a:pPr algn="ctr"/>
          <a:endParaRPr lang="nl-NL" sz="1400" baseline="0"/>
        </a:p>
        <a:p>
          <a:pPr algn="ctr"/>
          <a:endParaRPr lang="nl-NL" sz="1400" baseline="0"/>
        </a:p>
        <a:p>
          <a:pPr algn="ctr"/>
          <a:r>
            <a:rPr lang="nl-NL" sz="1400" baseline="0"/>
            <a:t>WAT ZIE JE?</a:t>
          </a:r>
        </a:p>
        <a:p>
          <a:pPr algn="ctr"/>
          <a:r>
            <a:rPr lang="nl-NL" sz="1400" baseline="0"/>
            <a:t>WAT DENK JE?</a:t>
          </a:r>
        </a:p>
        <a:p>
          <a:pPr algn="ctr"/>
          <a:r>
            <a:rPr lang="nl-NL" sz="1400" baseline="0"/>
            <a:t>WAT DOE JE?</a:t>
          </a:r>
          <a:endParaRPr lang="nl-NL" sz="1400"/>
        </a:p>
      </xdr:txBody>
    </xdr:sp>
    <xdr:clientData/>
  </xdr:twoCellAnchor>
  <xdr:twoCellAnchor>
    <xdr:from>
      <xdr:col>28</xdr:col>
      <xdr:colOff>88233</xdr:colOff>
      <xdr:row>1</xdr:row>
      <xdr:rowOff>1</xdr:rowOff>
    </xdr:from>
    <xdr:to>
      <xdr:col>30</xdr:col>
      <xdr:colOff>567377</xdr:colOff>
      <xdr:row>2</xdr:row>
      <xdr:rowOff>96253</xdr:rowOff>
    </xdr:to>
    <xdr:sp macro="" textlink="">
      <xdr:nvSpPr>
        <xdr:cNvPr id="8" name="Rechthoek: afgeronde hoeken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B2F3B4-F2AF-480C-873D-C8E9B60166F6}"/>
            </a:ext>
          </a:extLst>
        </xdr:cNvPr>
        <xdr:cNvSpPr/>
      </xdr:nvSpPr>
      <xdr:spPr>
        <a:xfrm>
          <a:off x="13484193" y="175261"/>
          <a:ext cx="1744064" cy="416292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/>
            <a:t>START</a:t>
          </a:r>
        </a:p>
      </xdr:txBody>
    </xdr:sp>
    <xdr:clientData fPrintsWithSheet="0"/>
  </xdr:twoCellAnchor>
  <xdr:twoCellAnchor>
    <xdr:from>
      <xdr:col>28</xdr:col>
      <xdr:colOff>104273</xdr:colOff>
      <xdr:row>3</xdr:row>
      <xdr:rowOff>56148</xdr:rowOff>
    </xdr:from>
    <xdr:to>
      <xdr:col>30</xdr:col>
      <xdr:colOff>583417</xdr:colOff>
      <xdr:row>5</xdr:row>
      <xdr:rowOff>136357</xdr:rowOff>
    </xdr:to>
    <xdr:sp macro="" textlink="">
      <xdr:nvSpPr>
        <xdr:cNvPr id="9" name="Rechthoek: afgeronde hoeken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624F29-B02E-4D59-815F-1270D2BED73E}"/>
            </a:ext>
          </a:extLst>
        </xdr:cNvPr>
        <xdr:cNvSpPr/>
      </xdr:nvSpPr>
      <xdr:spPr>
        <a:xfrm>
          <a:off x="13500233" y="719088"/>
          <a:ext cx="1744064" cy="415489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SCHOOLWEGING</a:t>
          </a:r>
        </a:p>
      </xdr:txBody>
    </xdr:sp>
    <xdr:clientData fPrintsWithSheet="0"/>
  </xdr:twoCellAnchor>
  <xdr:twoCellAnchor>
    <xdr:from>
      <xdr:col>28</xdr:col>
      <xdr:colOff>112294</xdr:colOff>
      <xdr:row>6</xdr:row>
      <xdr:rowOff>96254</xdr:rowOff>
    </xdr:from>
    <xdr:to>
      <xdr:col>30</xdr:col>
      <xdr:colOff>585537</xdr:colOff>
      <xdr:row>8</xdr:row>
      <xdr:rowOff>160422</xdr:rowOff>
    </xdr:to>
    <xdr:sp macro="" textlink="">
      <xdr:nvSpPr>
        <xdr:cNvPr id="10" name="Rechthoek: afgeronde hoek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13C8C6-86D3-4573-B094-876A5CCAC4FF}"/>
            </a:ext>
          </a:extLst>
        </xdr:cNvPr>
        <xdr:cNvSpPr/>
      </xdr:nvSpPr>
      <xdr:spPr>
        <a:xfrm>
          <a:off x="13508254" y="1262114"/>
          <a:ext cx="1738163" cy="414688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400" b="1">
              <a:solidFill>
                <a:schemeClr val="tx1"/>
              </a:solidFill>
            </a:rPr>
            <a:t>TOTAAL M-TOETSEN</a:t>
          </a:r>
        </a:p>
      </xdr:txBody>
    </xdr:sp>
    <xdr:clientData fPrintsWithSheet="0"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B0C72258-D07B-4353-91EF-17CDBC15664A}"/>
            </a:ext>
          </a:extLst>
        </xdr:cNvPr>
        <xdr:cNvSpPr txBox="1"/>
      </xdr:nvSpPr>
      <xdr:spPr>
        <a:xfrm>
          <a:off x="77152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5737C0DA-F734-4FD7-931B-15119D49346E}"/>
            </a:ext>
          </a:extLst>
        </xdr:cNvPr>
        <xdr:cNvSpPr txBox="1"/>
      </xdr:nvSpPr>
      <xdr:spPr>
        <a:xfrm>
          <a:off x="566356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3505CD05-D620-40F6-A687-A0277076A3C5}"/>
            </a:ext>
          </a:extLst>
        </xdr:cNvPr>
        <xdr:cNvSpPr txBox="1"/>
      </xdr:nvSpPr>
      <xdr:spPr>
        <a:xfrm>
          <a:off x="1055560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1E7035F0-0DA1-407F-999A-2B97C27A83E8}"/>
            </a:ext>
          </a:extLst>
        </xdr:cNvPr>
        <xdr:cNvSpPr txBox="1"/>
      </xdr:nvSpPr>
      <xdr:spPr>
        <a:xfrm>
          <a:off x="77152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26C33C54-2767-47B7-8BB0-6BAEAEED33DC}"/>
            </a:ext>
          </a:extLst>
        </xdr:cNvPr>
        <xdr:cNvSpPr txBox="1"/>
      </xdr:nvSpPr>
      <xdr:spPr>
        <a:xfrm>
          <a:off x="566356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FB65C37F-EF2F-4B87-BBB8-DA64FB1DA42B}"/>
            </a:ext>
          </a:extLst>
        </xdr:cNvPr>
        <xdr:cNvSpPr txBox="1"/>
      </xdr:nvSpPr>
      <xdr:spPr>
        <a:xfrm>
          <a:off x="1055560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11</xdr:row>
      <xdr:rowOff>55562</xdr:rowOff>
    </xdr:from>
    <xdr:to>
      <xdr:col>2</xdr:col>
      <xdr:colOff>4206877</xdr:colOff>
      <xdr:row>21</xdr:row>
      <xdr:rowOff>206374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3F14B4F3-744B-4F5D-8CB3-885FD9F02990}"/>
            </a:ext>
          </a:extLst>
        </xdr:cNvPr>
        <xdr:cNvSpPr txBox="1"/>
      </xdr:nvSpPr>
      <xdr:spPr>
        <a:xfrm>
          <a:off x="76359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11</xdr:row>
      <xdr:rowOff>55562</xdr:rowOff>
    </xdr:from>
    <xdr:to>
      <xdr:col>5</xdr:col>
      <xdr:colOff>4206877</xdr:colOff>
      <xdr:row>21</xdr:row>
      <xdr:rowOff>206374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22FD2CE2-9B0B-4F19-8DBF-538C8C169E75}"/>
            </a:ext>
          </a:extLst>
        </xdr:cNvPr>
        <xdr:cNvSpPr txBox="1"/>
      </xdr:nvSpPr>
      <xdr:spPr>
        <a:xfrm>
          <a:off x="565563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11</xdr:row>
      <xdr:rowOff>55562</xdr:rowOff>
    </xdr:from>
    <xdr:to>
      <xdr:col>8</xdr:col>
      <xdr:colOff>4206877</xdr:colOff>
      <xdr:row>21</xdr:row>
      <xdr:rowOff>206374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96E049D6-04FF-4223-A22D-4C70CAC99EEE}"/>
            </a:ext>
          </a:extLst>
        </xdr:cNvPr>
        <xdr:cNvSpPr txBox="1"/>
      </xdr:nvSpPr>
      <xdr:spPr>
        <a:xfrm>
          <a:off x="1054767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29</xdr:row>
      <xdr:rowOff>55562</xdr:rowOff>
    </xdr:from>
    <xdr:to>
      <xdr:col>2</xdr:col>
      <xdr:colOff>4206877</xdr:colOff>
      <xdr:row>39</xdr:row>
      <xdr:rowOff>206374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BAC8F294-A4A8-483E-9BFD-50447F50986D}"/>
            </a:ext>
          </a:extLst>
        </xdr:cNvPr>
        <xdr:cNvSpPr txBox="1"/>
      </xdr:nvSpPr>
      <xdr:spPr>
        <a:xfrm>
          <a:off x="76359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29</xdr:row>
      <xdr:rowOff>55562</xdr:rowOff>
    </xdr:from>
    <xdr:to>
      <xdr:col>5</xdr:col>
      <xdr:colOff>4206877</xdr:colOff>
      <xdr:row>39</xdr:row>
      <xdr:rowOff>206374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BA69DE20-E78B-4597-B121-B0E78F8642F7}"/>
            </a:ext>
          </a:extLst>
        </xdr:cNvPr>
        <xdr:cNvSpPr txBox="1"/>
      </xdr:nvSpPr>
      <xdr:spPr>
        <a:xfrm>
          <a:off x="565563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29</xdr:row>
      <xdr:rowOff>55562</xdr:rowOff>
    </xdr:from>
    <xdr:to>
      <xdr:col>8</xdr:col>
      <xdr:colOff>4206877</xdr:colOff>
      <xdr:row>39</xdr:row>
      <xdr:rowOff>206374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4228BF69-E6A0-423C-B00D-66A5C8B65964}"/>
            </a:ext>
          </a:extLst>
        </xdr:cNvPr>
        <xdr:cNvSpPr txBox="1"/>
      </xdr:nvSpPr>
      <xdr:spPr>
        <a:xfrm>
          <a:off x="1054767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152401</xdr:rowOff>
    </xdr:from>
    <xdr:to>
      <xdr:col>3</xdr:col>
      <xdr:colOff>7938</xdr:colOff>
      <xdr:row>2</xdr:row>
      <xdr:rowOff>38100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2D7B10B4-DCB1-4D8E-9631-B10B51C497C9}"/>
            </a:ext>
          </a:extLst>
        </xdr:cNvPr>
        <xdr:cNvSpPr txBox="1"/>
      </xdr:nvSpPr>
      <xdr:spPr>
        <a:xfrm>
          <a:off x="2112962" y="152401"/>
          <a:ext cx="2790826" cy="276224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0" name="Rechthoek: afgeronde hoeken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A79AB8-0590-4C18-B752-8D7EE949E227}"/>
            </a:ext>
          </a:extLst>
        </xdr:cNvPr>
        <xdr:cNvSpPr/>
      </xdr:nvSpPr>
      <xdr:spPr>
        <a:xfrm>
          <a:off x="15335250" y="1847850"/>
          <a:ext cx="2143125" cy="55245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BASIS</a:t>
          </a:r>
          <a:r>
            <a:rPr lang="nl-NL" sz="1600" b="1" baseline="0">
              <a:solidFill>
                <a:schemeClr val="tx1"/>
              </a:solidFill>
            </a:rPr>
            <a:t>-</a:t>
          </a:r>
          <a:r>
            <a:rPr lang="nl-NL" sz="1600" b="1">
              <a:solidFill>
                <a:schemeClr val="tx1"/>
              </a:solidFill>
            </a:rPr>
            <a:t>AANPAK</a:t>
          </a: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2" name="Rechthoek: afgeronde hoeken 2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5F33C6-EFF0-44DF-9A16-4D9313681E35}"/>
            </a:ext>
          </a:extLst>
        </xdr:cNvPr>
        <xdr:cNvSpPr/>
      </xdr:nvSpPr>
      <xdr:spPr>
        <a:xfrm>
          <a:off x="15335250" y="1247775"/>
          <a:ext cx="2143125" cy="52387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3" name="Rechthoek: afgeronde hoeken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3FB8C8-3839-4388-8809-BBDC9CE60D80}"/>
            </a:ext>
          </a:extLst>
        </xdr:cNvPr>
        <xdr:cNvSpPr/>
      </xdr:nvSpPr>
      <xdr:spPr>
        <a:xfrm>
          <a:off x="15335250" y="2514600"/>
          <a:ext cx="2143125" cy="62865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INTENSIEVE</a:t>
          </a:r>
          <a:r>
            <a:rPr lang="nl-NL" sz="1600" b="1" baseline="0">
              <a:solidFill>
                <a:schemeClr val="tx1"/>
              </a:solidFill>
            </a:rPr>
            <a:t>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3291E9-E74D-44FE-A45C-06E89D27C7DB}"/>
            </a:ext>
          </a:extLst>
        </xdr:cNvPr>
        <xdr:cNvSpPr/>
      </xdr:nvSpPr>
      <xdr:spPr>
        <a:xfrm>
          <a:off x="15335250" y="3257550"/>
          <a:ext cx="2143125" cy="62865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tx1"/>
              </a:solidFill>
            </a:rPr>
            <a:t>VERRIJKTE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C444FA5F-01D4-4B7E-A2B6-B9D923061D99}"/>
            </a:ext>
          </a:extLst>
        </xdr:cNvPr>
        <xdr:cNvSpPr txBox="1"/>
      </xdr:nvSpPr>
      <xdr:spPr>
        <a:xfrm>
          <a:off x="77152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92FCAF27-6549-425E-B00C-74536EFF74D9}"/>
            </a:ext>
          </a:extLst>
        </xdr:cNvPr>
        <xdr:cNvSpPr txBox="1"/>
      </xdr:nvSpPr>
      <xdr:spPr>
        <a:xfrm>
          <a:off x="566356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BEA4E286-EAC7-425F-9375-D70980FA9A27}"/>
            </a:ext>
          </a:extLst>
        </xdr:cNvPr>
        <xdr:cNvSpPr txBox="1"/>
      </xdr:nvSpPr>
      <xdr:spPr>
        <a:xfrm>
          <a:off x="10555605" y="16471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5DEEBED1-37F5-4137-A6C6-286F6112A01C}"/>
            </a:ext>
          </a:extLst>
        </xdr:cNvPr>
        <xdr:cNvSpPr txBox="1"/>
      </xdr:nvSpPr>
      <xdr:spPr>
        <a:xfrm>
          <a:off x="77152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59D23C36-7D9A-432C-8379-90431E00D466}"/>
            </a:ext>
          </a:extLst>
        </xdr:cNvPr>
        <xdr:cNvSpPr txBox="1"/>
      </xdr:nvSpPr>
      <xdr:spPr>
        <a:xfrm>
          <a:off x="566356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1675A502-DEC8-49E2-A483-F7C41EF018CF}"/>
            </a:ext>
          </a:extLst>
        </xdr:cNvPr>
        <xdr:cNvSpPr txBox="1"/>
      </xdr:nvSpPr>
      <xdr:spPr>
        <a:xfrm>
          <a:off x="10555605" y="579247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11</xdr:row>
      <xdr:rowOff>55562</xdr:rowOff>
    </xdr:from>
    <xdr:to>
      <xdr:col>2</xdr:col>
      <xdr:colOff>4206877</xdr:colOff>
      <xdr:row>21</xdr:row>
      <xdr:rowOff>206374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C3D86B7D-E119-4FB7-9D27-E0B4A8E63FBE}"/>
            </a:ext>
          </a:extLst>
        </xdr:cNvPr>
        <xdr:cNvSpPr txBox="1"/>
      </xdr:nvSpPr>
      <xdr:spPr>
        <a:xfrm>
          <a:off x="76359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11</xdr:row>
      <xdr:rowOff>55562</xdr:rowOff>
    </xdr:from>
    <xdr:to>
      <xdr:col>5</xdr:col>
      <xdr:colOff>4206877</xdr:colOff>
      <xdr:row>21</xdr:row>
      <xdr:rowOff>206374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197F31E5-8461-4ACC-9B72-AC1629B27567}"/>
            </a:ext>
          </a:extLst>
        </xdr:cNvPr>
        <xdr:cNvSpPr txBox="1"/>
      </xdr:nvSpPr>
      <xdr:spPr>
        <a:xfrm>
          <a:off x="565563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11</xdr:row>
      <xdr:rowOff>55562</xdr:rowOff>
    </xdr:from>
    <xdr:to>
      <xdr:col>8</xdr:col>
      <xdr:colOff>4206877</xdr:colOff>
      <xdr:row>21</xdr:row>
      <xdr:rowOff>206374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077EA41C-26D8-4E4F-AD8F-DFFC16FB9DFC}"/>
            </a:ext>
          </a:extLst>
        </xdr:cNvPr>
        <xdr:cNvSpPr txBox="1"/>
      </xdr:nvSpPr>
      <xdr:spPr>
        <a:xfrm>
          <a:off x="10547670" y="240252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29</xdr:row>
      <xdr:rowOff>55562</xdr:rowOff>
    </xdr:from>
    <xdr:to>
      <xdr:col>2</xdr:col>
      <xdr:colOff>4206877</xdr:colOff>
      <xdr:row>39</xdr:row>
      <xdr:rowOff>206374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22CB60E9-6E0A-4603-9763-467D28D83EE3}"/>
            </a:ext>
          </a:extLst>
        </xdr:cNvPr>
        <xdr:cNvSpPr txBox="1"/>
      </xdr:nvSpPr>
      <xdr:spPr>
        <a:xfrm>
          <a:off x="76359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29</xdr:row>
      <xdr:rowOff>55562</xdr:rowOff>
    </xdr:from>
    <xdr:to>
      <xdr:col>5</xdr:col>
      <xdr:colOff>4206877</xdr:colOff>
      <xdr:row>39</xdr:row>
      <xdr:rowOff>206374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18DD4211-E75C-4474-B5F2-E44AE690F948}"/>
            </a:ext>
          </a:extLst>
        </xdr:cNvPr>
        <xdr:cNvSpPr txBox="1"/>
      </xdr:nvSpPr>
      <xdr:spPr>
        <a:xfrm>
          <a:off x="565563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29</xdr:row>
      <xdr:rowOff>55562</xdr:rowOff>
    </xdr:from>
    <xdr:to>
      <xdr:col>8</xdr:col>
      <xdr:colOff>4206877</xdr:colOff>
      <xdr:row>39</xdr:row>
      <xdr:rowOff>206374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136743FF-430B-40DE-B0B1-749312524AC8}"/>
            </a:ext>
          </a:extLst>
        </xdr:cNvPr>
        <xdr:cNvSpPr txBox="1"/>
      </xdr:nvSpPr>
      <xdr:spPr>
        <a:xfrm>
          <a:off x="10547670" y="6547802"/>
          <a:ext cx="4129087" cy="258921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E2A94526-A9C0-4343-A448-A17B1CF7256A}"/>
            </a:ext>
          </a:extLst>
        </xdr:cNvPr>
        <xdr:cNvSpPr txBox="1"/>
      </xdr:nvSpPr>
      <xdr:spPr>
        <a:xfrm>
          <a:off x="2112962" y="158749"/>
          <a:ext cx="2787016" cy="68770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16" name="Rechthoek: afgeronde hoeken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577CC8-EE5F-4171-90FD-A7D1CCFD85CC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DOORGAANDE LIJN</a:t>
          </a: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17" name="Rechthoek: afgeronde hoeken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126956-DBF4-4164-9885-976764C0FFE3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18" name="Rechthoek: afgeronde hoeken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906281-119D-487D-A0E6-AD531B8ABF3C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INTENSIEVE</a:t>
          </a:r>
          <a:r>
            <a:rPr lang="nl-NL" sz="1600" b="1" baseline="0">
              <a:solidFill>
                <a:schemeClr val="tx1"/>
              </a:solidFill>
            </a:rPr>
            <a:t>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19" name="Rechthoek: afgeronde hoeken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E8BFBA-FAE0-41C5-BFAA-7C34C9DA18F9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tx1"/>
              </a:solidFill>
            </a:rPr>
            <a:t>VERRIJKTE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D1ACC0DE-315E-4A8B-84C4-8E7727007D58}"/>
            </a:ext>
          </a:extLst>
        </xdr:cNvPr>
        <xdr:cNvSpPr txBox="1"/>
      </xdr:nvSpPr>
      <xdr:spPr>
        <a:xfrm>
          <a:off x="77152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14</xdr:row>
      <xdr:rowOff>39684</xdr:rowOff>
    </xdr:from>
    <xdr:to>
      <xdr:col>2</xdr:col>
      <xdr:colOff>4206877</xdr:colOff>
      <xdr:row>21</xdr:row>
      <xdr:rowOff>198433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8F8DEFDD-0A06-44BC-9816-F0C8FE5F67E4}"/>
            </a:ext>
          </a:extLst>
        </xdr:cNvPr>
        <xdr:cNvSpPr txBox="1"/>
      </xdr:nvSpPr>
      <xdr:spPr>
        <a:xfrm>
          <a:off x="76359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DCEB63BE-B839-4D2D-A0FD-AB4F9FF88FA4}"/>
            </a:ext>
          </a:extLst>
        </xdr:cNvPr>
        <xdr:cNvSpPr txBox="1"/>
      </xdr:nvSpPr>
      <xdr:spPr>
        <a:xfrm>
          <a:off x="2112962" y="158749"/>
          <a:ext cx="2787016" cy="77914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2</xdr:col>
      <xdr:colOff>47625</xdr:colOff>
      <xdr:row>11</xdr:row>
      <xdr:rowOff>55568</xdr:rowOff>
    </xdr:from>
    <xdr:to>
      <xdr:col>2</xdr:col>
      <xdr:colOff>4214812</xdr:colOff>
      <xdr:row>13</xdr:row>
      <xdr:rowOff>222252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110AFCAB-9CDA-4295-8B40-40FDCBCFD124}"/>
            </a:ext>
          </a:extLst>
        </xdr:cNvPr>
        <xdr:cNvSpPr txBox="1"/>
      </xdr:nvSpPr>
      <xdr:spPr>
        <a:xfrm>
          <a:off x="77152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B7263539-AAD8-4B7A-A305-E6181FEFD6A3}"/>
            </a:ext>
          </a:extLst>
        </xdr:cNvPr>
        <xdr:cNvSpPr txBox="1"/>
      </xdr:nvSpPr>
      <xdr:spPr>
        <a:xfrm>
          <a:off x="566356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14</xdr:row>
      <xdr:rowOff>39684</xdr:rowOff>
    </xdr:from>
    <xdr:to>
      <xdr:col>5</xdr:col>
      <xdr:colOff>4206877</xdr:colOff>
      <xdr:row>21</xdr:row>
      <xdr:rowOff>198433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4ED424F9-02A1-4BC0-8F09-6832BBCAC336}"/>
            </a:ext>
          </a:extLst>
        </xdr:cNvPr>
        <xdr:cNvSpPr txBox="1"/>
      </xdr:nvSpPr>
      <xdr:spPr>
        <a:xfrm>
          <a:off x="565563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11</xdr:row>
      <xdr:rowOff>55568</xdr:rowOff>
    </xdr:from>
    <xdr:to>
      <xdr:col>5</xdr:col>
      <xdr:colOff>4214812</xdr:colOff>
      <xdr:row>13</xdr:row>
      <xdr:rowOff>222252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5575ACBA-B8A8-4049-94B6-4A45D01D4D73}"/>
            </a:ext>
          </a:extLst>
        </xdr:cNvPr>
        <xdr:cNvSpPr txBox="1"/>
      </xdr:nvSpPr>
      <xdr:spPr>
        <a:xfrm>
          <a:off x="566356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27F5D833-7879-4598-9B93-B3F20A66F5D9}"/>
            </a:ext>
          </a:extLst>
        </xdr:cNvPr>
        <xdr:cNvSpPr txBox="1"/>
      </xdr:nvSpPr>
      <xdr:spPr>
        <a:xfrm>
          <a:off x="1055560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14</xdr:row>
      <xdr:rowOff>39684</xdr:rowOff>
    </xdr:from>
    <xdr:to>
      <xdr:col>8</xdr:col>
      <xdr:colOff>4206877</xdr:colOff>
      <xdr:row>21</xdr:row>
      <xdr:rowOff>198433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18116C10-79F6-46E3-83DE-DA73001FC42F}"/>
            </a:ext>
          </a:extLst>
        </xdr:cNvPr>
        <xdr:cNvSpPr txBox="1"/>
      </xdr:nvSpPr>
      <xdr:spPr>
        <a:xfrm>
          <a:off x="1054767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11</xdr:row>
      <xdr:rowOff>55568</xdr:rowOff>
    </xdr:from>
    <xdr:to>
      <xdr:col>8</xdr:col>
      <xdr:colOff>4214812</xdr:colOff>
      <xdr:row>13</xdr:row>
      <xdr:rowOff>222252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B16EB018-58B2-4392-92A8-C80CAD530DC1}"/>
            </a:ext>
          </a:extLst>
        </xdr:cNvPr>
        <xdr:cNvSpPr txBox="1"/>
      </xdr:nvSpPr>
      <xdr:spPr>
        <a:xfrm>
          <a:off x="1055560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113BFB9D-6AD5-4CD0-9B66-DF790C979F41}"/>
            </a:ext>
          </a:extLst>
        </xdr:cNvPr>
        <xdr:cNvSpPr txBox="1"/>
      </xdr:nvSpPr>
      <xdr:spPr>
        <a:xfrm>
          <a:off x="77152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32</xdr:row>
      <xdr:rowOff>39684</xdr:rowOff>
    </xdr:from>
    <xdr:to>
      <xdr:col>2</xdr:col>
      <xdr:colOff>4206877</xdr:colOff>
      <xdr:row>39</xdr:row>
      <xdr:rowOff>198433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DE7E2CB4-0B23-47ED-A801-DC82CF110631}"/>
            </a:ext>
          </a:extLst>
        </xdr:cNvPr>
        <xdr:cNvSpPr txBox="1"/>
      </xdr:nvSpPr>
      <xdr:spPr>
        <a:xfrm>
          <a:off x="76359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29</xdr:row>
      <xdr:rowOff>55568</xdr:rowOff>
    </xdr:from>
    <xdr:to>
      <xdr:col>2</xdr:col>
      <xdr:colOff>4214812</xdr:colOff>
      <xdr:row>31</xdr:row>
      <xdr:rowOff>222252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853BFA45-9721-47D9-B0AD-C59800751AD4}"/>
            </a:ext>
          </a:extLst>
        </xdr:cNvPr>
        <xdr:cNvSpPr txBox="1"/>
      </xdr:nvSpPr>
      <xdr:spPr>
        <a:xfrm>
          <a:off x="77152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15" name="Tekstvak 14">
          <a:extLst>
            <a:ext uri="{FF2B5EF4-FFF2-40B4-BE49-F238E27FC236}">
              <a16:creationId xmlns:a16="http://schemas.microsoft.com/office/drawing/2014/main" id="{0197F964-65B9-49A0-B1C6-A36EA4BFBFD6}"/>
            </a:ext>
          </a:extLst>
        </xdr:cNvPr>
        <xdr:cNvSpPr txBox="1"/>
      </xdr:nvSpPr>
      <xdr:spPr>
        <a:xfrm>
          <a:off x="566356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32</xdr:row>
      <xdr:rowOff>39684</xdr:rowOff>
    </xdr:from>
    <xdr:to>
      <xdr:col>5</xdr:col>
      <xdr:colOff>4206877</xdr:colOff>
      <xdr:row>39</xdr:row>
      <xdr:rowOff>198433</xdr:rowOff>
    </xdr:to>
    <xdr:sp macro="" textlink="" fLocksText="0">
      <xdr:nvSpPr>
        <xdr:cNvPr id="16" name="Tekstvak 15">
          <a:extLst>
            <a:ext uri="{FF2B5EF4-FFF2-40B4-BE49-F238E27FC236}">
              <a16:creationId xmlns:a16="http://schemas.microsoft.com/office/drawing/2014/main" id="{2FBE66B2-F3AD-4C64-BB16-6BBD31843233}"/>
            </a:ext>
          </a:extLst>
        </xdr:cNvPr>
        <xdr:cNvSpPr txBox="1"/>
      </xdr:nvSpPr>
      <xdr:spPr>
        <a:xfrm>
          <a:off x="565563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29</xdr:row>
      <xdr:rowOff>55568</xdr:rowOff>
    </xdr:from>
    <xdr:to>
      <xdr:col>5</xdr:col>
      <xdr:colOff>4214812</xdr:colOff>
      <xdr:row>31</xdr:row>
      <xdr:rowOff>222252</xdr:rowOff>
    </xdr:to>
    <xdr:sp macro="" textlink="" fLocksText="0">
      <xdr:nvSpPr>
        <xdr:cNvPr id="17" name="Tekstvak 16">
          <a:extLst>
            <a:ext uri="{FF2B5EF4-FFF2-40B4-BE49-F238E27FC236}">
              <a16:creationId xmlns:a16="http://schemas.microsoft.com/office/drawing/2014/main" id="{39770C27-4B0C-4186-9EE3-E8DD8CE31455}"/>
            </a:ext>
          </a:extLst>
        </xdr:cNvPr>
        <xdr:cNvSpPr txBox="1"/>
      </xdr:nvSpPr>
      <xdr:spPr>
        <a:xfrm>
          <a:off x="566356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18" name="Tekstvak 17">
          <a:extLst>
            <a:ext uri="{FF2B5EF4-FFF2-40B4-BE49-F238E27FC236}">
              <a16:creationId xmlns:a16="http://schemas.microsoft.com/office/drawing/2014/main" id="{FCD3E397-BB3E-49C5-9022-4C8FF0D31CA0}"/>
            </a:ext>
          </a:extLst>
        </xdr:cNvPr>
        <xdr:cNvSpPr txBox="1"/>
      </xdr:nvSpPr>
      <xdr:spPr>
        <a:xfrm>
          <a:off x="1055560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32</xdr:row>
      <xdr:rowOff>39684</xdr:rowOff>
    </xdr:from>
    <xdr:to>
      <xdr:col>8</xdr:col>
      <xdr:colOff>4206877</xdr:colOff>
      <xdr:row>39</xdr:row>
      <xdr:rowOff>198433</xdr:rowOff>
    </xdr:to>
    <xdr:sp macro="" textlink="" fLocksText="0">
      <xdr:nvSpPr>
        <xdr:cNvPr id="19" name="Tekstvak 18">
          <a:extLst>
            <a:ext uri="{FF2B5EF4-FFF2-40B4-BE49-F238E27FC236}">
              <a16:creationId xmlns:a16="http://schemas.microsoft.com/office/drawing/2014/main" id="{679758CD-710A-46F0-961D-A4CB928CA910}"/>
            </a:ext>
          </a:extLst>
        </xdr:cNvPr>
        <xdr:cNvSpPr txBox="1"/>
      </xdr:nvSpPr>
      <xdr:spPr>
        <a:xfrm>
          <a:off x="1054767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29</xdr:row>
      <xdr:rowOff>55568</xdr:rowOff>
    </xdr:from>
    <xdr:to>
      <xdr:col>8</xdr:col>
      <xdr:colOff>4214812</xdr:colOff>
      <xdr:row>31</xdr:row>
      <xdr:rowOff>222252</xdr:rowOff>
    </xdr:to>
    <xdr:sp macro="" textlink="" fLocksText="0">
      <xdr:nvSpPr>
        <xdr:cNvPr id="20" name="Tekstvak 19">
          <a:extLst>
            <a:ext uri="{FF2B5EF4-FFF2-40B4-BE49-F238E27FC236}">
              <a16:creationId xmlns:a16="http://schemas.microsoft.com/office/drawing/2014/main" id="{BD0B927A-F587-4F02-85DE-E86D3BD35091}"/>
            </a:ext>
          </a:extLst>
        </xdr:cNvPr>
        <xdr:cNvSpPr txBox="1"/>
      </xdr:nvSpPr>
      <xdr:spPr>
        <a:xfrm>
          <a:off x="1055560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2" name="Rechthoek: afgeronde hoeken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5572D7-1822-4366-9122-E9F1F90449EC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DOORGAANDE</a:t>
          </a:r>
          <a:r>
            <a:rPr lang="nl-NL" sz="1600" b="1" baseline="0">
              <a:solidFill>
                <a:schemeClr val="tx1"/>
              </a:solidFill>
            </a:rPr>
            <a:t> LIJN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3" name="Rechthoek: afgeronde hoeken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9E3D54-50D7-4167-B428-6181A54ED2D7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6D1C0E-0F9A-4662-8583-7FC293313211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BASIS-AANPAK</a:t>
          </a: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5" name="Rechthoek: afgeronde hoeken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BA4D53-0DFA-4F96-A6A6-880E8BA9A4FE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tx1"/>
              </a:solidFill>
            </a:rPr>
            <a:t>VERRIJKTE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8</xdr:row>
      <xdr:rowOff>31750</xdr:rowOff>
    </xdr:from>
    <xdr:to>
      <xdr:col>2</xdr:col>
      <xdr:colOff>4214812</xdr:colOff>
      <xdr:row>10</xdr:row>
      <xdr:rowOff>206375</xdr:rowOff>
    </xdr:to>
    <xdr:sp macro="" textlink="" fLocksText="0">
      <xdr:nvSpPr>
        <xdr:cNvPr id="2" name="Tekstvak 1">
          <a:extLst>
            <a:ext uri="{FF2B5EF4-FFF2-40B4-BE49-F238E27FC236}">
              <a16:creationId xmlns:a16="http://schemas.microsoft.com/office/drawing/2014/main" id="{34326A60-32C7-45E2-9FBE-77F5E3C84146}"/>
            </a:ext>
          </a:extLst>
        </xdr:cNvPr>
        <xdr:cNvSpPr txBox="1"/>
      </xdr:nvSpPr>
      <xdr:spPr>
        <a:xfrm>
          <a:off x="77152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14</xdr:row>
      <xdr:rowOff>39684</xdr:rowOff>
    </xdr:from>
    <xdr:to>
      <xdr:col>2</xdr:col>
      <xdr:colOff>4206877</xdr:colOff>
      <xdr:row>21</xdr:row>
      <xdr:rowOff>198433</xdr:rowOff>
    </xdr:to>
    <xdr:sp macro="" textlink="" fLocksText="0">
      <xdr:nvSpPr>
        <xdr:cNvPr id="3" name="Tekstvak 2">
          <a:extLst>
            <a:ext uri="{FF2B5EF4-FFF2-40B4-BE49-F238E27FC236}">
              <a16:creationId xmlns:a16="http://schemas.microsoft.com/office/drawing/2014/main" id="{95F00D40-C52B-4837-8F63-8806909F43A9}"/>
            </a:ext>
          </a:extLst>
        </xdr:cNvPr>
        <xdr:cNvSpPr txBox="1"/>
      </xdr:nvSpPr>
      <xdr:spPr>
        <a:xfrm>
          <a:off x="76359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1389062</xdr:colOff>
      <xdr:row>0</xdr:row>
      <xdr:rowOff>158749</xdr:rowOff>
    </xdr:from>
    <xdr:to>
      <xdr:col>3</xdr:col>
      <xdr:colOff>7938</xdr:colOff>
      <xdr:row>4</xdr:row>
      <xdr:rowOff>15874</xdr:rowOff>
    </xdr:to>
    <xdr:sp macro="" textlink="" fLocksText="0">
      <xdr:nvSpPr>
        <xdr:cNvPr id="4" name="Tekstvak 3">
          <a:extLst>
            <a:ext uri="{FF2B5EF4-FFF2-40B4-BE49-F238E27FC236}">
              <a16:creationId xmlns:a16="http://schemas.microsoft.com/office/drawing/2014/main" id="{37B3711A-D6BA-4492-A740-E7DD9EB71046}"/>
            </a:ext>
          </a:extLst>
        </xdr:cNvPr>
        <xdr:cNvSpPr txBox="1"/>
      </xdr:nvSpPr>
      <xdr:spPr>
        <a:xfrm>
          <a:off x="2112962" y="158749"/>
          <a:ext cx="2787016" cy="779145"/>
        </a:xfrm>
        <a:prstGeom prst="rect">
          <a:avLst/>
        </a:prstGeom>
        <a:solidFill>
          <a:srgbClr val="EBEB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4-5</a:t>
          </a:r>
        </a:p>
        <a:p>
          <a:endParaRPr lang="nl-NL" sz="1200" b="1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200" b="1">
              <a:latin typeface="Verdana" panose="020B0604030504040204" pitchFamily="34" charset="0"/>
              <a:ea typeface="Verdana" panose="020B0604030504040204" pitchFamily="34" charset="0"/>
            </a:rPr>
            <a:t>2-8-2025</a:t>
          </a:r>
        </a:p>
      </xdr:txBody>
    </xdr:sp>
    <xdr:clientData/>
  </xdr:twoCellAnchor>
  <xdr:twoCellAnchor>
    <xdr:from>
      <xdr:col>2</xdr:col>
      <xdr:colOff>47625</xdr:colOff>
      <xdr:row>11</xdr:row>
      <xdr:rowOff>55568</xdr:rowOff>
    </xdr:from>
    <xdr:to>
      <xdr:col>2</xdr:col>
      <xdr:colOff>4214812</xdr:colOff>
      <xdr:row>13</xdr:row>
      <xdr:rowOff>222252</xdr:rowOff>
    </xdr:to>
    <xdr:sp macro="" textlink="" fLocksText="0">
      <xdr:nvSpPr>
        <xdr:cNvPr id="5" name="Tekstvak 4">
          <a:extLst>
            <a:ext uri="{FF2B5EF4-FFF2-40B4-BE49-F238E27FC236}">
              <a16:creationId xmlns:a16="http://schemas.microsoft.com/office/drawing/2014/main" id="{AF5668BD-0BE0-4DA8-80BE-A84D01038CBA}"/>
            </a:ext>
          </a:extLst>
        </xdr:cNvPr>
        <xdr:cNvSpPr txBox="1"/>
      </xdr:nvSpPr>
      <xdr:spPr>
        <a:xfrm>
          <a:off x="77152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8</xdr:row>
      <xdr:rowOff>31750</xdr:rowOff>
    </xdr:from>
    <xdr:to>
      <xdr:col>5</xdr:col>
      <xdr:colOff>4214812</xdr:colOff>
      <xdr:row>10</xdr:row>
      <xdr:rowOff>206375</xdr:rowOff>
    </xdr:to>
    <xdr:sp macro="" textlink="" fLocksText="0">
      <xdr:nvSpPr>
        <xdr:cNvPr id="6" name="Tekstvak 5">
          <a:extLst>
            <a:ext uri="{FF2B5EF4-FFF2-40B4-BE49-F238E27FC236}">
              <a16:creationId xmlns:a16="http://schemas.microsoft.com/office/drawing/2014/main" id="{C402C1FB-0DA4-4566-B288-E4116A897793}"/>
            </a:ext>
          </a:extLst>
        </xdr:cNvPr>
        <xdr:cNvSpPr txBox="1"/>
      </xdr:nvSpPr>
      <xdr:spPr>
        <a:xfrm>
          <a:off x="566356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14</xdr:row>
      <xdr:rowOff>39684</xdr:rowOff>
    </xdr:from>
    <xdr:to>
      <xdr:col>5</xdr:col>
      <xdr:colOff>4206877</xdr:colOff>
      <xdr:row>21</xdr:row>
      <xdr:rowOff>198433</xdr:rowOff>
    </xdr:to>
    <xdr:sp macro="" textlink="" fLocksText="0">
      <xdr:nvSpPr>
        <xdr:cNvPr id="7" name="Tekstvak 6">
          <a:extLst>
            <a:ext uri="{FF2B5EF4-FFF2-40B4-BE49-F238E27FC236}">
              <a16:creationId xmlns:a16="http://schemas.microsoft.com/office/drawing/2014/main" id="{547A68AB-9E98-4614-9197-02FAA8C175E6}"/>
            </a:ext>
          </a:extLst>
        </xdr:cNvPr>
        <xdr:cNvSpPr txBox="1"/>
      </xdr:nvSpPr>
      <xdr:spPr>
        <a:xfrm>
          <a:off x="565563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11</xdr:row>
      <xdr:rowOff>55568</xdr:rowOff>
    </xdr:from>
    <xdr:to>
      <xdr:col>5</xdr:col>
      <xdr:colOff>4214812</xdr:colOff>
      <xdr:row>13</xdr:row>
      <xdr:rowOff>222252</xdr:rowOff>
    </xdr:to>
    <xdr:sp macro="" textlink="" fLocksText="0">
      <xdr:nvSpPr>
        <xdr:cNvPr id="8" name="Tekstvak 7">
          <a:extLst>
            <a:ext uri="{FF2B5EF4-FFF2-40B4-BE49-F238E27FC236}">
              <a16:creationId xmlns:a16="http://schemas.microsoft.com/office/drawing/2014/main" id="{995E5839-FF00-47EF-AE72-2BD52712F604}"/>
            </a:ext>
          </a:extLst>
        </xdr:cNvPr>
        <xdr:cNvSpPr txBox="1"/>
      </xdr:nvSpPr>
      <xdr:spPr>
        <a:xfrm>
          <a:off x="566356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8</xdr:row>
      <xdr:rowOff>31750</xdr:rowOff>
    </xdr:from>
    <xdr:to>
      <xdr:col>8</xdr:col>
      <xdr:colOff>4214812</xdr:colOff>
      <xdr:row>10</xdr:row>
      <xdr:rowOff>206375</xdr:rowOff>
    </xdr:to>
    <xdr:sp macro="" textlink="" fLocksText="0">
      <xdr:nvSpPr>
        <xdr:cNvPr id="9" name="Tekstvak 8">
          <a:extLst>
            <a:ext uri="{FF2B5EF4-FFF2-40B4-BE49-F238E27FC236}">
              <a16:creationId xmlns:a16="http://schemas.microsoft.com/office/drawing/2014/main" id="{AF1821D9-5493-4CBA-9A12-E6FE6BDEE28C}"/>
            </a:ext>
          </a:extLst>
        </xdr:cNvPr>
        <xdr:cNvSpPr txBox="1"/>
      </xdr:nvSpPr>
      <xdr:spPr>
        <a:xfrm>
          <a:off x="10555605" y="188341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14</xdr:row>
      <xdr:rowOff>39684</xdr:rowOff>
    </xdr:from>
    <xdr:to>
      <xdr:col>8</xdr:col>
      <xdr:colOff>4206877</xdr:colOff>
      <xdr:row>21</xdr:row>
      <xdr:rowOff>198433</xdr:rowOff>
    </xdr:to>
    <xdr:sp macro="" textlink="" fLocksText="0">
      <xdr:nvSpPr>
        <xdr:cNvPr id="10" name="Tekstvak 9">
          <a:extLst>
            <a:ext uri="{FF2B5EF4-FFF2-40B4-BE49-F238E27FC236}">
              <a16:creationId xmlns:a16="http://schemas.microsoft.com/office/drawing/2014/main" id="{73060AE8-5B38-4033-A968-09B632E91547}"/>
            </a:ext>
          </a:extLst>
        </xdr:cNvPr>
        <xdr:cNvSpPr txBox="1"/>
      </xdr:nvSpPr>
      <xdr:spPr>
        <a:xfrm>
          <a:off x="10547670" y="335438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11</xdr:row>
      <xdr:rowOff>55568</xdr:rowOff>
    </xdr:from>
    <xdr:to>
      <xdr:col>8</xdr:col>
      <xdr:colOff>4214812</xdr:colOff>
      <xdr:row>13</xdr:row>
      <xdr:rowOff>222252</xdr:rowOff>
    </xdr:to>
    <xdr:sp macro="" textlink="" fLocksText="0">
      <xdr:nvSpPr>
        <xdr:cNvPr id="11" name="Tekstvak 10">
          <a:extLst>
            <a:ext uri="{FF2B5EF4-FFF2-40B4-BE49-F238E27FC236}">
              <a16:creationId xmlns:a16="http://schemas.microsoft.com/office/drawing/2014/main" id="{1855E886-4A68-4856-888D-C72AC7D84D6B}"/>
            </a:ext>
          </a:extLst>
        </xdr:cNvPr>
        <xdr:cNvSpPr txBox="1"/>
      </xdr:nvSpPr>
      <xdr:spPr>
        <a:xfrm>
          <a:off x="10555605" y="263874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2</xdr:col>
      <xdr:colOff>47625</xdr:colOff>
      <xdr:row>26</xdr:row>
      <xdr:rowOff>31750</xdr:rowOff>
    </xdr:from>
    <xdr:to>
      <xdr:col>2</xdr:col>
      <xdr:colOff>4214812</xdr:colOff>
      <xdr:row>28</xdr:row>
      <xdr:rowOff>206375</xdr:rowOff>
    </xdr:to>
    <xdr:sp macro="" textlink="" fLocksText="0">
      <xdr:nvSpPr>
        <xdr:cNvPr id="12" name="Tekstvak 11">
          <a:extLst>
            <a:ext uri="{FF2B5EF4-FFF2-40B4-BE49-F238E27FC236}">
              <a16:creationId xmlns:a16="http://schemas.microsoft.com/office/drawing/2014/main" id="{D54FB2D1-8B89-49AF-9B31-BF2295583267}"/>
            </a:ext>
          </a:extLst>
        </xdr:cNvPr>
        <xdr:cNvSpPr txBox="1"/>
      </xdr:nvSpPr>
      <xdr:spPr>
        <a:xfrm>
          <a:off x="77152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39690</xdr:colOff>
      <xdr:row>32</xdr:row>
      <xdr:rowOff>39684</xdr:rowOff>
    </xdr:from>
    <xdr:to>
      <xdr:col>2</xdr:col>
      <xdr:colOff>4206877</xdr:colOff>
      <xdr:row>39</xdr:row>
      <xdr:rowOff>198433</xdr:rowOff>
    </xdr:to>
    <xdr:sp macro="" textlink="" fLocksText="0">
      <xdr:nvSpPr>
        <xdr:cNvPr id="13" name="Tekstvak 12">
          <a:extLst>
            <a:ext uri="{FF2B5EF4-FFF2-40B4-BE49-F238E27FC236}">
              <a16:creationId xmlns:a16="http://schemas.microsoft.com/office/drawing/2014/main" id="{C5E730D1-D434-4F5A-AD4B-6CE3B5C9C102}"/>
            </a:ext>
          </a:extLst>
        </xdr:cNvPr>
        <xdr:cNvSpPr txBox="1"/>
      </xdr:nvSpPr>
      <xdr:spPr>
        <a:xfrm>
          <a:off x="76359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2</xdr:col>
      <xdr:colOff>47625</xdr:colOff>
      <xdr:row>29</xdr:row>
      <xdr:rowOff>55568</xdr:rowOff>
    </xdr:from>
    <xdr:to>
      <xdr:col>2</xdr:col>
      <xdr:colOff>4214812</xdr:colOff>
      <xdr:row>31</xdr:row>
      <xdr:rowOff>222252</xdr:rowOff>
    </xdr:to>
    <xdr:sp macro="" textlink="" fLocksText="0">
      <xdr:nvSpPr>
        <xdr:cNvPr id="14" name="Tekstvak 13">
          <a:extLst>
            <a:ext uri="{FF2B5EF4-FFF2-40B4-BE49-F238E27FC236}">
              <a16:creationId xmlns:a16="http://schemas.microsoft.com/office/drawing/2014/main" id="{B777BC0C-72C8-4026-8AF3-C95CE7C993B3}"/>
            </a:ext>
          </a:extLst>
        </xdr:cNvPr>
        <xdr:cNvSpPr txBox="1"/>
      </xdr:nvSpPr>
      <xdr:spPr>
        <a:xfrm>
          <a:off x="77152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5</xdr:col>
      <xdr:colOff>47625</xdr:colOff>
      <xdr:row>26</xdr:row>
      <xdr:rowOff>31750</xdr:rowOff>
    </xdr:from>
    <xdr:to>
      <xdr:col>5</xdr:col>
      <xdr:colOff>4214812</xdr:colOff>
      <xdr:row>28</xdr:row>
      <xdr:rowOff>206375</xdr:rowOff>
    </xdr:to>
    <xdr:sp macro="" textlink="" fLocksText="0">
      <xdr:nvSpPr>
        <xdr:cNvPr id="15" name="Tekstvak 14">
          <a:extLst>
            <a:ext uri="{FF2B5EF4-FFF2-40B4-BE49-F238E27FC236}">
              <a16:creationId xmlns:a16="http://schemas.microsoft.com/office/drawing/2014/main" id="{C4A65D19-F122-4E42-A6B3-BC58D8477BF6}"/>
            </a:ext>
          </a:extLst>
        </xdr:cNvPr>
        <xdr:cNvSpPr txBox="1"/>
      </xdr:nvSpPr>
      <xdr:spPr>
        <a:xfrm>
          <a:off x="566356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39690</xdr:colOff>
      <xdr:row>32</xdr:row>
      <xdr:rowOff>39684</xdr:rowOff>
    </xdr:from>
    <xdr:to>
      <xdr:col>5</xdr:col>
      <xdr:colOff>4206877</xdr:colOff>
      <xdr:row>39</xdr:row>
      <xdr:rowOff>198433</xdr:rowOff>
    </xdr:to>
    <xdr:sp macro="" textlink="" fLocksText="0">
      <xdr:nvSpPr>
        <xdr:cNvPr id="16" name="Tekstvak 15">
          <a:extLst>
            <a:ext uri="{FF2B5EF4-FFF2-40B4-BE49-F238E27FC236}">
              <a16:creationId xmlns:a16="http://schemas.microsoft.com/office/drawing/2014/main" id="{50A4AE28-F154-4EBA-8688-FFDD13E0535B}"/>
            </a:ext>
          </a:extLst>
        </xdr:cNvPr>
        <xdr:cNvSpPr txBox="1"/>
      </xdr:nvSpPr>
      <xdr:spPr>
        <a:xfrm>
          <a:off x="565563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5</xdr:col>
      <xdr:colOff>47625</xdr:colOff>
      <xdr:row>29</xdr:row>
      <xdr:rowOff>55568</xdr:rowOff>
    </xdr:from>
    <xdr:to>
      <xdr:col>5</xdr:col>
      <xdr:colOff>4214812</xdr:colOff>
      <xdr:row>31</xdr:row>
      <xdr:rowOff>222252</xdr:rowOff>
    </xdr:to>
    <xdr:sp macro="" textlink="" fLocksText="0">
      <xdr:nvSpPr>
        <xdr:cNvPr id="17" name="Tekstvak 16">
          <a:extLst>
            <a:ext uri="{FF2B5EF4-FFF2-40B4-BE49-F238E27FC236}">
              <a16:creationId xmlns:a16="http://schemas.microsoft.com/office/drawing/2014/main" id="{AD6BA3F5-550E-4511-A7E3-4B2D94CBEBBB}"/>
            </a:ext>
          </a:extLst>
        </xdr:cNvPr>
        <xdr:cNvSpPr txBox="1"/>
      </xdr:nvSpPr>
      <xdr:spPr>
        <a:xfrm>
          <a:off x="566356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8</xdr:col>
      <xdr:colOff>47625</xdr:colOff>
      <xdr:row>26</xdr:row>
      <xdr:rowOff>31750</xdr:rowOff>
    </xdr:from>
    <xdr:to>
      <xdr:col>8</xdr:col>
      <xdr:colOff>4214812</xdr:colOff>
      <xdr:row>28</xdr:row>
      <xdr:rowOff>206375</xdr:rowOff>
    </xdr:to>
    <xdr:sp macro="" textlink="" fLocksText="0">
      <xdr:nvSpPr>
        <xdr:cNvPr id="18" name="Tekstvak 17">
          <a:extLst>
            <a:ext uri="{FF2B5EF4-FFF2-40B4-BE49-F238E27FC236}">
              <a16:creationId xmlns:a16="http://schemas.microsoft.com/office/drawing/2014/main" id="{E418BF18-9317-4ABA-8212-6BECB6148227}"/>
            </a:ext>
          </a:extLst>
        </xdr:cNvPr>
        <xdr:cNvSpPr txBox="1"/>
      </xdr:nvSpPr>
      <xdr:spPr>
        <a:xfrm>
          <a:off x="10555605" y="6028690"/>
          <a:ext cx="4121467" cy="6623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39690</xdr:colOff>
      <xdr:row>32</xdr:row>
      <xdr:rowOff>39684</xdr:rowOff>
    </xdr:from>
    <xdr:to>
      <xdr:col>8</xdr:col>
      <xdr:colOff>4206877</xdr:colOff>
      <xdr:row>39</xdr:row>
      <xdr:rowOff>198433</xdr:rowOff>
    </xdr:to>
    <xdr:sp macro="" textlink="" fLocksText="0">
      <xdr:nvSpPr>
        <xdr:cNvPr id="19" name="Tekstvak 18">
          <a:extLst>
            <a:ext uri="{FF2B5EF4-FFF2-40B4-BE49-F238E27FC236}">
              <a16:creationId xmlns:a16="http://schemas.microsoft.com/office/drawing/2014/main" id="{30B06C76-2658-431F-97A1-1B33C31BD77D}"/>
            </a:ext>
          </a:extLst>
        </xdr:cNvPr>
        <xdr:cNvSpPr txBox="1"/>
      </xdr:nvSpPr>
      <xdr:spPr>
        <a:xfrm>
          <a:off x="10547670" y="7499664"/>
          <a:ext cx="4129087" cy="18656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200"/>
        </a:p>
      </xdr:txBody>
    </xdr:sp>
    <xdr:clientData/>
  </xdr:twoCellAnchor>
  <xdr:twoCellAnchor>
    <xdr:from>
      <xdr:col>8</xdr:col>
      <xdr:colOff>47625</xdr:colOff>
      <xdr:row>29</xdr:row>
      <xdr:rowOff>55568</xdr:rowOff>
    </xdr:from>
    <xdr:to>
      <xdr:col>8</xdr:col>
      <xdr:colOff>4214812</xdr:colOff>
      <xdr:row>31</xdr:row>
      <xdr:rowOff>222252</xdr:rowOff>
    </xdr:to>
    <xdr:sp macro="" textlink="" fLocksText="0">
      <xdr:nvSpPr>
        <xdr:cNvPr id="20" name="Tekstvak 19">
          <a:extLst>
            <a:ext uri="{FF2B5EF4-FFF2-40B4-BE49-F238E27FC236}">
              <a16:creationId xmlns:a16="http://schemas.microsoft.com/office/drawing/2014/main" id="{908B5713-E7B1-42E7-953A-BE60028089F8}"/>
            </a:ext>
          </a:extLst>
        </xdr:cNvPr>
        <xdr:cNvSpPr txBox="1"/>
      </xdr:nvSpPr>
      <xdr:spPr>
        <a:xfrm>
          <a:off x="10555605" y="6784028"/>
          <a:ext cx="4121467" cy="65436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400" b="1" baseline="0">
            <a:latin typeface="+mn-lt"/>
          </a:endParaRPr>
        </a:p>
        <a:p>
          <a:endParaRPr lang="nl-NL" sz="1400" b="1">
            <a:latin typeface="+mn-lt"/>
          </a:endParaRPr>
        </a:p>
      </xdr:txBody>
    </xdr:sp>
    <xdr:clientData/>
  </xdr:twoCellAnchor>
  <xdr:twoCellAnchor>
    <xdr:from>
      <xdr:col>10</xdr:col>
      <xdr:colOff>19050</xdr:colOff>
      <xdr:row>9</xdr:row>
      <xdr:rowOff>0</xdr:rowOff>
    </xdr:from>
    <xdr:to>
      <xdr:col>13</xdr:col>
      <xdr:colOff>276225</xdr:colOff>
      <xdr:row>11</xdr:row>
      <xdr:rowOff>57150</xdr:rowOff>
    </xdr:to>
    <xdr:sp macro="" textlink="">
      <xdr:nvSpPr>
        <xdr:cNvPr id="22" name="Rechthoek: afgeronde hoeken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795E01-5DB1-4896-9659-C5380368EAE9}"/>
            </a:ext>
          </a:extLst>
        </xdr:cNvPr>
        <xdr:cNvSpPr/>
      </xdr:nvSpPr>
      <xdr:spPr>
        <a:xfrm>
          <a:off x="15327630" y="1859280"/>
          <a:ext cx="2154555" cy="54483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DOORGAANDE</a:t>
          </a:r>
          <a:r>
            <a:rPr lang="nl-NL" sz="1600" b="1" baseline="0">
              <a:solidFill>
                <a:schemeClr val="tx1"/>
              </a:solidFill>
            </a:rPr>
            <a:t> LIJN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  <xdr:twoCellAnchor>
    <xdr:from>
      <xdr:col>10</xdr:col>
      <xdr:colOff>19050</xdr:colOff>
      <xdr:row>6</xdr:row>
      <xdr:rowOff>28575</xdr:rowOff>
    </xdr:from>
    <xdr:to>
      <xdr:col>13</xdr:col>
      <xdr:colOff>276225</xdr:colOff>
      <xdr:row>8</xdr:row>
      <xdr:rowOff>171450</xdr:rowOff>
    </xdr:to>
    <xdr:sp macro="" textlink="">
      <xdr:nvSpPr>
        <xdr:cNvPr id="23" name="Rechthoek: afgeronde hoeken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1B4CE9-15C9-45A8-B3BA-29567F833D30}"/>
            </a:ext>
          </a:extLst>
        </xdr:cNvPr>
        <xdr:cNvSpPr/>
      </xdr:nvSpPr>
      <xdr:spPr>
        <a:xfrm>
          <a:off x="15327630" y="1255395"/>
          <a:ext cx="2154555" cy="531495"/>
        </a:xfrm>
        <a:prstGeom prst="roundRect">
          <a:avLst/>
        </a:prstGeom>
        <a:solidFill>
          <a:srgbClr val="FF000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bg1"/>
              </a:solidFill>
            </a:rPr>
            <a:t>START</a:t>
          </a:r>
        </a:p>
      </xdr:txBody>
    </xdr:sp>
    <xdr:clientData fPrintsWithSheet="0"/>
  </xdr:twoCellAnchor>
  <xdr:twoCellAnchor>
    <xdr:from>
      <xdr:col>10</xdr:col>
      <xdr:colOff>19050</xdr:colOff>
      <xdr:row>11</xdr:row>
      <xdr:rowOff>171450</xdr:rowOff>
    </xdr:from>
    <xdr:to>
      <xdr:col>13</xdr:col>
      <xdr:colOff>276225</xdr:colOff>
      <xdr:row>14</xdr:row>
      <xdr:rowOff>57150</xdr:rowOff>
    </xdr:to>
    <xdr:sp macro="" textlink="">
      <xdr:nvSpPr>
        <xdr:cNvPr id="24" name="Rechthoek: afgeronde hoeken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E9C30C-A8D1-4B5A-9082-ABDB7A7AB825}"/>
            </a:ext>
          </a:extLst>
        </xdr:cNvPr>
        <xdr:cNvSpPr/>
      </xdr:nvSpPr>
      <xdr:spPr>
        <a:xfrm>
          <a:off x="15327630" y="251841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>
              <a:solidFill>
                <a:schemeClr val="tx1"/>
              </a:solidFill>
            </a:rPr>
            <a:t>BASIS-AANPAK</a:t>
          </a:r>
        </a:p>
      </xdr:txBody>
    </xdr:sp>
    <xdr:clientData fPrintsWithSheet="0"/>
  </xdr:twoCellAnchor>
  <xdr:twoCellAnchor>
    <xdr:from>
      <xdr:col>10</xdr:col>
      <xdr:colOff>19050</xdr:colOff>
      <xdr:row>14</xdr:row>
      <xdr:rowOff>171450</xdr:rowOff>
    </xdr:from>
    <xdr:to>
      <xdr:col>13</xdr:col>
      <xdr:colOff>276225</xdr:colOff>
      <xdr:row>17</xdr:row>
      <xdr:rowOff>57150</xdr:rowOff>
    </xdr:to>
    <xdr:sp macro="" textlink="">
      <xdr:nvSpPr>
        <xdr:cNvPr id="25" name="Rechthoek: afgeronde hoeken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A43891-266A-4B1A-8DC1-EF7CC816319C}"/>
            </a:ext>
          </a:extLst>
        </xdr:cNvPr>
        <xdr:cNvSpPr/>
      </xdr:nvSpPr>
      <xdr:spPr>
        <a:xfrm>
          <a:off x="15327630" y="3249930"/>
          <a:ext cx="2154555" cy="617220"/>
        </a:xfrm>
        <a:prstGeom prst="roundRect">
          <a:avLst/>
        </a:prstGeom>
        <a:solidFill>
          <a:srgbClr val="92D05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NL" sz="1600" b="1" baseline="0">
              <a:solidFill>
                <a:schemeClr val="tx1"/>
              </a:solidFill>
            </a:rPr>
            <a:t>INTENSIEVE AANPAK</a:t>
          </a:r>
          <a:endParaRPr lang="nl-NL" sz="1600" b="1">
            <a:solidFill>
              <a:schemeClr val="tx1"/>
            </a:solidFill>
          </a:endParaRPr>
        </a:p>
      </xdr:txBody>
    </xdr:sp>
    <xdr:clientData fPrintsWithSheet="0"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6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8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9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10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11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12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13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14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Relationship Id="rId4" Type="http://schemas.openxmlformats.org/officeDocument/2006/relationships/comments" Target="../comments15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20050-FB3F-4251-A69E-C31D0549EB80}">
  <sheetPr codeName="Blad1">
    <tabColor rgb="FFCCCCFF"/>
  </sheetPr>
  <dimension ref="M2"/>
  <sheetViews>
    <sheetView showGridLines="0" showRowColHeaders="0" workbookViewId="0"/>
  </sheetViews>
  <sheetFormatPr defaultRowHeight="13.2" x14ac:dyDescent="0.25"/>
  <sheetData>
    <row r="2" spans="13:13" x14ac:dyDescent="0.25">
      <c r="M2" t="e" vm="1">
        <v>#VALUE!</v>
      </c>
    </row>
  </sheetData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02E81-52E5-40E2-BF86-C4F7E3EBD3BC}">
  <sheetPr codeName="Blad9">
    <tabColor rgb="FFCCCCFF"/>
  </sheetPr>
  <dimension ref="B2:J10"/>
  <sheetViews>
    <sheetView showGridLines="0" showRowColHeaders="0" zoomScaleNormal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sheetData>
    <row r="2" spans="2:10" ht="24.6" x14ac:dyDescent="0.4">
      <c r="B2" s="214" t="s">
        <v>0</v>
      </c>
    </row>
    <row r="3" spans="2:10" ht="13.8" x14ac:dyDescent="0.25">
      <c r="B3" s="213"/>
    </row>
    <row r="4" spans="2:10" ht="27.6" x14ac:dyDescent="0.45">
      <c r="B4" s="213" t="s">
        <v>1</v>
      </c>
      <c r="J4" s="213" t="s">
        <v>2</v>
      </c>
    </row>
    <row r="5" spans="2:10" ht="24.6" x14ac:dyDescent="0.4">
      <c r="B5" s="213" t="s">
        <v>3</v>
      </c>
    </row>
    <row r="6" spans="2:10" ht="13.8" x14ac:dyDescent="0.25">
      <c r="B6" s="213"/>
    </row>
    <row r="7" spans="2:10" ht="13.8" x14ac:dyDescent="0.25">
      <c r="B7" s="213" t="s">
        <v>4</v>
      </c>
      <c r="J7" s="13" t="s">
        <v>5</v>
      </c>
    </row>
    <row r="8" spans="2:10" ht="13.8" x14ac:dyDescent="0.25">
      <c r="B8" s="213" t="s">
        <v>6</v>
      </c>
      <c r="J8" s="13" t="s">
        <v>7</v>
      </c>
    </row>
    <row r="9" spans="2:10" x14ac:dyDescent="0.25">
      <c r="J9" s="13" t="s">
        <v>8</v>
      </c>
    </row>
    <row r="10" spans="2:10" x14ac:dyDescent="0.25">
      <c r="J10" s="13" t="s">
        <v>9</v>
      </c>
    </row>
  </sheetData>
  <sheetProtection sheet="1" objects="1" scenarios="1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9EBD2-3B86-40B1-9D7D-69A41674342D}">
  <sheetPr codeName="Blad10">
    <tabColor rgb="FFCCCCFF"/>
  </sheetPr>
  <dimension ref="B2:G204"/>
  <sheetViews>
    <sheetView showGridLines="0" showRowColHeaders="0" zoomScaleNormal="100" workbookViewId="0">
      <pane ySplit="2" topLeftCell="A3" activePane="bottomLeft" state="frozen"/>
      <selection pane="bottomLeft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7.399999999999999" x14ac:dyDescent="0.3"/>
  <cols>
    <col min="1" max="1" width="9.33203125" style="263"/>
    <col min="2" max="2" width="19.33203125" style="250" bestFit="1" customWidth="1"/>
    <col min="3" max="3" width="26.44140625" style="263" bestFit="1" customWidth="1"/>
    <col min="4" max="4" width="10.6640625" style="263" customWidth="1"/>
    <col min="5" max="5" width="12.33203125" style="263" bestFit="1" customWidth="1"/>
    <col min="6" max="6" width="10.6640625" style="263" customWidth="1"/>
    <col min="7" max="7" width="8.44140625" style="263" bestFit="1" customWidth="1"/>
    <col min="8" max="1027" width="8.5546875" style="263" customWidth="1"/>
    <col min="1028" max="16384" width="9.33203125" style="263"/>
  </cols>
  <sheetData>
    <row r="2" spans="2:7" s="255" customFormat="1" x14ac:dyDescent="0.3">
      <c r="B2" s="251" t="s">
        <v>10</v>
      </c>
      <c r="C2" s="254" t="s">
        <v>11</v>
      </c>
      <c r="D2" s="254"/>
      <c r="E2" s="254" t="s">
        <v>12</v>
      </c>
      <c r="F2" s="254"/>
      <c r="G2" s="254" t="s">
        <v>13</v>
      </c>
    </row>
    <row r="3" spans="2:7" s="255" customFormat="1" x14ac:dyDescent="0.3">
      <c r="B3" s="251"/>
      <c r="C3" s="254"/>
      <c r="D3" s="254"/>
      <c r="E3" s="254"/>
      <c r="F3" s="254"/>
      <c r="G3" s="254"/>
    </row>
    <row r="4" spans="2:7" s="255" customFormat="1" x14ac:dyDescent="0.3">
      <c r="B4" s="252">
        <v>20</v>
      </c>
      <c r="C4" s="256">
        <v>0.68300000000000005</v>
      </c>
      <c r="D4" s="256"/>
      <c r="E4" s="256">
        <v>0.77900000000000003</v>
      </c>
      <c r="F4" s="257"/>
      <c r="G4" s="258">
        <v>0.98699999999999999</v>
      </c>
    </row>
    <row r="5" spans="2:7" x14ac:dyDescent="0.3">
      <c r="B5" s="253">
        <f t="shared" ref="B5:B39" si="0">B4+0.1</f>
        <v>20.100000000000001</v>
      </c>
      <c r="C5" s="259">
        <v>0.68300000000000005</v>
      </c>
      <c r="D5" s="259"/>
      <c r="E5" s="260">
        <v>0.77900000000000003</v>
      </c>
      <c r="F5" s="261"/>
      <c r="G5" s="262">
        <v>0.98699999999999999</v>
      </c>
    </row>
    <row r="6" spans="2:7" x14ac:dyDescent="0.3">
      <c r="B6" s="253">
        <f t="shared" si="0"/>
        <v>20.200000000000003</v>
      </c>
      <c r="C6" s="259">
        <v>0.68300000000000005</v>
      </c>
      <c r="D6" s="259"/>
      <c r="E6" s="260">
        <v>0.77900000000000003</v>
      </c>
      <c r="F6" s="261"/>
      <c r="G6" s="262">
        <v>0.98699999999999999</v>
      </c>
    </row>
    <row r="7" spans="2:7" x14ac:dyDescent="0.3">
      <c r="B7" s="253">
        <f t="shared" si="0"/>
        <v>20.300000000000004</v>
      </c>
      <c r="C7" s="259">
        <v>0.68300000000000005</v>
      </c>
      <c r="D7" s="259"/>
      <c r="E7" s="260">
        <v>0.77900000000000003</v>
      </c>
      <c r="F7" s="261"/>
      <c r="G7" s="262">
        <v>0.98699999999999999</v>
      </c>
    </row>
    <row r="8" spans="2:7" x14ac:dyDescent="0.3">
      <c r="B8" s="253">
        <f t="shared" si="0"/>
        <v>20.400000000000006</v>
      </c>
      <c r="C8" s="259">
        <v>0.68300000000000005</v>
      </c>
      <c r="D8" s="259"/>
      <c r="E8" s="260">
        <v>0.77900000000000003</v>
      </c>
      <c r="F8" s="261"/>
      <c r="G8" s="262">
        <v>0.98699999999999999</v>
      </c>
    </row>
    <row r="9" spans="2:7" x14ac:dyDescent="0.3">
      <c r="B9" s="253">
        <f t="shared" si="0"/>
        <v>20.500000000000007</v>
      </c>
      <c r="C9" s="259">
        <v>0.68300000000000005</v>
      </c>
      <c r="D9" s="259"/>
      <c r="E9" s="260">
        <v>0.77900000000000003</v>
      </c>
      <c r="F9" s="261"/>
      <c r="G9" s="262">
        <v>0.98699999999999999</v>
      </c>
    </row>
    <row r="10" spans="2:7" x14ac:dyDescent="0.3">
      <c r="B10" s="253">
        <f t="shared" si="0"/>
        <v>20.600000000000009</v>
      </c>
      <c r="C10" s="259">
        <v>0.68300000000000005</v>
      </c>
      <c r="D10" s="259"/>
      <c r="E10" s="260">
        <v>0.77900000000000003</v>
      </c>
      <c r="F10" s="261"/>
      <c r="G10" s="262">
        <v>0.98699999999999999</v>
      </c>
    </row>
    <row r="11" spans="2:7" x14ac:dyDescent="0.3">
      <c r="B11" s="253">
        <f t="shared" si="0"/>
        <v>20.70000000000001</v>
      </c>
      <c r="C11" s="259">
        <v>0.68300000000000005</v>
      </c>
      <c r="D11" s="259"/>
      <c r="E11" s="260">
        <v>0.77900000000000003</v>
      </c>
      <c r="F11" s="261"/>
      <c r="G11" s="262">
        <v>0.98699999999999999</v>
      </c>
    </row>
    <row r="12" spans="2:7" x14ac:dyDescent="0.3">
      <c r="B12" s="253">
        <f t="shared" si="0"/>
        <v>20.800000000000011</v>
      </c>
      <c r="C12" s="259">
        <v>0.68300000000000005</v>
      </c>
      <c r="D12" s="259"/>
      <c r="E12" s="260">
        <v>0.77900000000000003</v>
      </c>
      <c r="F12" s="261"/>
      <c r="G12" s="262">
        <v>0.98699999999999999</v>
      </c>
    </row>
    <row r="13" spans="2:7" x14ac:dyDescent="0.3">
      <c r="B13" s="253">
        <f t="shared" si="0"/>
        <v>20.900000000000013</v>
      </c>
      <c r="C13" s="259">
        <v>0.68300000000000005</v>
      </c>
      <c r="D13" s="259"/>
      <c r="E13" s="260">
        <v>0.77900000000000003</v>
      </c>
      <c r="F13" s="261"/>
      <c r="G13" s="262">
        <v>0.98699999999999999</v>
      </c>
    </row>
    <row r="14" spans="2:7" s="255" customFormat="1" x14ac:dyDescent="0.3">
      <c r="B14" s="252">
        <f t="shared" si="0"/>
        <v>21.000000000000014</v>
      </c>
      <c r="C14" s="256">
        <v>0.65</v>
      </c>
      <c r="D14" s="256"/>
      <c r="E14" s="256">
        <v>0.72899999999999998</v>
      </c>
      <c r="F14" s="257"/>
      <c r="G14" s="264">
        <v>0.98</v>
      </c>
    </row>
    <row r="15" spans="2:7" x14ac:dyDescent="0.3">
      <c r="B15" s="253">
        <f t="shared" si="0"/>
        <v>21.100000000000016</v>
      </c>
      <c r="C15" s="259">
        <v>0.65</v>
      </c>
      <c r="D15" s="259"/>
      <c r="E15" s="260">
        <v>0.72899999999999998</v>
      </c>
      <c r="F15" s="261"/>
      <c r="G15" s="265">
        <v>0.98</v>
      </c>
    </row>
    <row r="16" spans="2:7" x14ac:dyDescent="0.3">
      <c r="B16" s="253">
        <f t="shared" si="0"/>
        <v>21.200000000000017</v>
      </c>
      <c r="C16" s="259">
        <v>0.65</v>
      </c>
      <c r="D16" s="259"/>
      <c r="E16" s="260">
        <v>0.72899999999999998</v>
      </c>
      <c r="F16" s="261"/>
      <c r="G16" s="265">
        <v>0.98</v>
      </c>
    </row>
    <row r="17" spans="2:7" x14ac:dyDescent="0.3">
      <c r="B17" s="253">
        <f t="shared" si="0"/>
        <v>21.300000000000018</v>
      </c>
      <c r="C17" s="259">
        <v>0.65</v>
      </c>
      <c r="D17" s="259"/>
      <c r="E17" s="260">
        <v>0.72899999999999998</v>
      </c>
      <c r="F17" s="261"/>
      <c r="G17" s="265">
        <v>0.98</v>
      </c>
    </row>
    <row r="18" spans="2:7" x14ac:dyDescent="0.3">
      <c r="B18" s="253">
        <f t="shared" si="0"/>
        <v>21.40000000000002</v>
      </c>
      <c r="C18" s="259">
        <v>0.65</v>
      </c>
      <c r="D18" s="259"/>
      <c r="E18" s="260">
        <v>0.72899999999999998</v>
      </c>
      <c r="F18" s="261"/>
      <c r="G18" s="265">
        <v>0.98</v>
      </c>
    </row>
    <row r="19" spans="2:7" x14ac:dyDescent="0.3">
      <c r="B19" s="253">
        <f t="shared" si="0"/>
        <v>21.500000000000021</v>
      </c>
      <c r="C19" s="259">
        <v>0.65</v>
      </c>
      <c r="D19" s="259"/>
      <c r="E19" s="260">
        <v>0.72899999999999998</v>
      </c>
      <c r="F19" s="261"/>
      <c r="G19" s="265">
        <v>0.98</v>
      </c>
    </row>
    <row r="20" spans="2:7" x14ac:dyDescent="0.3">
      <c r="B20" s="253">
        <f t="shared" si="0"/>
        <v>21.600000000000023</v>
      </c>
      <c r="C20" s="259">
        <v>0.65</v>
      </c>
      <c r="D20" s="259"/>
      <c r="E20" s="260">
        <v>0.72899999999999998</v>
      </c>
      <c r="F20" s="261"/>
      <c r="G20" s="265">
        <v>0.98</v>
      </c>
    </row>
    <row r="21" spans="2:7" x14ac:dyDescent="0.3">
      <c r="B21" s="253">
        <f t="shared" si="0"/>
        <v>21.700000000000024</v>
      </c>
      <c r="C21" s="259">
        <v>0.65</v>
      </c>
      <c r="D21" s="259"/>
      <c r="E21" s="260">
        <v>0.72899999999999998</v>
      </c>
      <c r="F21" s="261"/>
      <c r="G21" s="265">
        <v>0.98</v>
      </c>
    </row>
    <row r="22" spans="2:7" x14ac:dyDescent="0.3">
      <c r="B22" s="253">
        <f t="shared" si="0"/>
        <v>21.800000000000026</v>
      </c>
      <c r="C22" s="259">
        <v>0.65</v>
      </c>
      <c r="D22" s="259"/>
      <c r="E22" s="260">
        <v>0.72899999999999998</v>
      </c>
      <c r="F22" s="261"/>
      <c r="G22" s="265">
        <v>0.98</v>
      </c>
    </row>
    <row r="23" spans="2:7" x14ac:dyDescent="0.3">
      <c r="B23" s="253">
        <f t="shared" si="0"/>
        <v>21.900000000000027</v>
      </c>
      <c r="C23" s="259">
        <v>0.65</v>
      </c>
      <c r="D23" s="259"/>
      <c r="E23" s="260">
        <v>0.72899999999999998</v>
      </c>
      <c r="F23" s="261"/>
      <c r="G23" s="265">
        <v>0.98</v>
      </c>
    </row>
    <row r="24" spans="2:7" x14ac:dyDescent="0.3">
      <c r="B24" s="252">
        <f t="shared" si="0"/>
        <v>22.000000000000028</v>
      </c>
      <c r="C24" s="256">
        <v>0.61899999999999999</v>
      </c>
      <c r="D24" s="256"/>
      <c r="E24" s="256">
        <v>0.71</v>
      </c>
      <c r="F24" s="257"/>
      <c r="G24" s="258">
        <v>0.97799999999999998</v>
      </c>
    </row>
    <row r="25" spans="2:7" x14ac:dyDescent="0.3">
      <c r="B25" s="253">
        <f t="shared" si="0"/>
        <v>22.10000000000003</v>
      </c>
      <c r="C25" s="266">
        <v>0.61899999999999999</v>
      </c>
      <c r="D25" s="266"/>
      <c r="E25" s="260">
        <v>0.71</v>
      </c>
      <c r="F25" s="261"/>
      <c r="G25" s="262">
        <v>0.97799999999999998</v>
      </c>
    </row>
    <row r="26" spans="2:7" x14ac:dyDescent="0.3">
      <c r="B26" s="253">
        <f t="shared" si="0"/>
        <v>22.200000000000031</v>
      </c>
      <c r="C26" s="266">
        <v>0.61899999999999999</v>
      </c>
      <c r="D26" s="266"/>
      <c r="E26" s="260">
        <v>0.71</v>
      </c>
      <c r="F26" s="261"/>
      <c r="G26" s="262">
        <v>0.97799999999999998</v>
      </c>
    </row>
    <row r="27" spans="2:7" x14ac:dyDescent="0.3">
      <c r="B27" s="253">
        <f t="shared" si="0"/>
        <v>22.300000000000033</v>
      </c>
      <c r="C27" s="266">
        <v>0.61899999999999999</v>
      </c>
      <c r="D27" s="266"/>
      <c r="E27" s="260">
        <v>0.71</v>
      </c>
      <c r="F27" s="261"/>
      <c r="G27" s="262">
        <v>0.97799999999999998</v>
      </c>
    </row>
    <row r="28" spans="2:7" x14ac:dyDescent="0.3">
      <c r="B28" s="253">
        <f t="shared" si="0"/>
        <v>22.400000000000034</v>
      </c>
      <c r="C28" s="266">
        <v>0.61899999999999999</v>
      </c>
      <c r="D28" s="266"/>
      <c r="E28" s="260">
        <v>0.71</v>
      </c>
      <c r="F28" s="261"/>
      <c r="G28" s="262">
        <v>0.97799999999999998</v>
      </c>
    </row>
    <row r="29" spans="2:7" x14ac:dyDescent="0.3">
      <c r="B29" s="253">
        <f t="shared" si="0"/>
        <v>22.500000000000036</v>
      </c>
      <c r="C29" s="266">
        <v>0.61899999999999999</v>
      </c>
      <c r="D29" s="266"/>
      <c r="E29" s="260">
        <v>0.71</v>
      </c>
      <c r="F29" s="261"/>
      <c r="G29" s="262">
        <v>0.97799999999999998</v>
      </c>
    </row>
    <row r="30" spans="2:7" x14ac:dyDescent="0.3">
      <c r="B30" s="253">
        <f t="shared" si="0"/>
        <v>22.600000000000037</v>
      </c>
      <c r="C30" s="266">
        <v>0.61899999999999999</v>
      </c>
      <c r="D30" s="266"/>
      <c r="E30" s="260">
        <v>0.71</v>
      </c>
      <c r="F30" s="261"/>
      <c r="G30" s="262">
        <v>0.97799999999999998</v>
      </c>
    </row>
    <row r="31" spans="2:7" x14ac:dyDescent="0.3">
      <c r="B31" s="253">
        <f t="shared" si="0"/>
        <v>22.700000000000038</v>
      </c>
      <c r="C31" s="266">
        <v>0.61899999999999999</v>
      </c>
      <c r="D31" s="266"/>
      <c r="E31" s="260">
        <v>0.71</v>
      </c>
      <c r="F31" s="261"/>
      <c r="G31" s="262">
        <v>0.97799999999999998</v>
      </c>
    </row>
    <row r="32" spans="2:7" x14ac:dyDescent="0.3">
      <c r="B32" s="253">
        <f t="shared" si="0"/>
        <v>22.80000000000004</v>
      </c>
      <c r="C32" s="266">
        <v>0.61899999999999999</v>
      </c>
      <c r="D32" s="266"/>
      <c r="E32" s="260">
        <v>0.71</v>
      </c>
      <c r="F32" s="261"/>
      <c r="G32" s="262">
        <v>0.97799999999999998</v>
      </c>
    </row>
    <row r="33" spans="2:7" x14ac:dyDescent="0.3">
      <c r="B33" s="253">
        <f t="shared" si="0"/>
        <v>22.900000000000041</v>
      </c>
      <c r="C33" s="266">
        <v>0.61899999999999999</v>
      </c>
      <c r="D33" s="266"/>
      <c r="E33" s="260">
        <v>0.71</v>
      </c>
      <c r="F33" s="261"/>
      <c r="G33" s="262">
        <v>0.97799999999999998</v>
      </c>
    </row>
    <row r="34" spans="2:7" x14ac:dyDescent="0.3">
      <c r="B34" s="252">
        <f t="shared" si="0"/>
        <v>23.000000000000043</v>
      </c>
      <c r="C34" s="256">
        <v>0.58899999999999997</v>
      </c>
      <c r="D34" s="256"/>
      <c r="E34" s="256">
        <v>0.68200000000000005</v>
      </c>
      <c r="F34" s="257"/>
      <c r="G34" s="258">
        <v>0.97299999999999998</v>
      </c>
    </row>
    <row r="35" spans="2:7" x14ac:dyDescent="0.3">
      <c r="B35" s="253">
        <f t="shared" si="0"/>
        <v>23.100000000000044</v>
      </c>
      <c r="C35" s="266">
        <v>0.58899999999999997</v>
      </c>
      <c r="D35" s="266"/>
      <c r="E35" s="260">
        <v>0.68200000000000005</v>
      </c>
      <c r="F35" s="261"/>
      <c r="G35" s="262">
        <v>0.97299999999999998</v>
      </c>
    </row>
    <row r="36" spans="2:7" x14ac:dyDescent="0.3">
      <c r="B36" s="253">
        <f t="shared" si="0"/>
        <v>23.200000000000045</v>
      </c>
      <c r="C36" s="266">
        <v>0.58899999999999997</v>
      </c>
      <c r="D36" s="266"/>
      <c r="E36" s="260">
        <v>0.68200000000000005</v>
      </c>
      <c r="F36" s="261"/>
      <c r="G36" s="262">
        <v>0.97299999999999998</v>
      </c>
    </row>
    <row r="37" spans="2:7" x14ac:dyDescent="0.3">
      <c r="B37" s="253">
        <f t="shared" si="0"/>
        <v>23.300000000000047</v>
      </c>
      <c r="C37" s="266">
        <v>0.58899999999999997</v>
      </c>
      <c r="D37" s="266"/>
      <c r="E37" s="260">
        <v>0.68200000000000005</v>
      </c>
      <c r="F37" s="261"/>
      <c r="G37" s="262">
        <v>0.97299999999999998</v>
      </c>
    </row>
    <row r="38" spans="2:7" x14ac:dyDescent="0.3">
      <c r="B38" s="253">
        <f t="shared" si="0"/>
        <v>23.400000000000048</v>
      </c>
      <c r="C38" s="266">
        <v>0.58899999999999997</v>
      </c>
      <c r="D38" s="266"/>
      <c r="E38" s="260">
        <v>0.68200000000000005</v>
      </c>
      <c r="F38" s="261"/>
      <c r="G38" s="262">
        <v>0.97299999999999998</v>
      </c>
    </row>
    <row r="39" spans="2:7" x14ac:dyDescent="0.3">
      <c r="B39" s="253">
        <f t="shared" si="0"/>
        <v>23.50000000000005</v>
      </c>
      <c r="C39" s="266">
        <v>0.58899999999999997</v>
      </c>
      <c r="D39" s="266"/>
      <c r="E39" s="260">
        <v>0.68200000000000005</v>
      </c>
      <c r="F39" s="261"/>
      <c r="G39" s="262">
        <v>0.97299999999999998</v>
      </c>
    </row>
    <row r="40" spans="2:7" x14ac:dyDescent="0.3">
      <c r="B40" s="253">
        <v>23.6</v>
      </c>
      <c r="C40" s="266">
        <v>0.58899999999999997</v>
      </c>
      <c r="D40" s="266"/>
      <c r="E40" s="260">
        <v>0.68200000000000005</v>
      </c>
      <c r="F40" s="261"/>
      <c r="G40" s="262">
        <v>0.97299999999999998</v>
      </c>
    </row>
    <row r="41" spans="2:7" x14ac:dyDescent="0.3">
      <c r="B41" s="253">
        <v>23.7</v>
      </c>
      <c r="C41" s="266">
        <v>0.58899999999999997</v>
      </c>
      <c r="D41" s="266"/>
      <c r="E41" s="260">
        <v>0.68200000000000005</v>
      </c>
      <c r="F41" s="261"/>
      <c r="G41" s="262">
        <v>0.97299999999999998</v>
      </c>
    </row>
    <row r="42" spans="2:7" x14ac:dyDescent="0.3">
      <c r="B42" s="253">
        <v>23.8</v>
      </c>
      <c r="C42" s="266">
        <v>0.58899999999999997</v>
      </c>
      <c r="D42" s="266"/>
      <c r="E42" s="260">
        <v>0.68200000000000005</v>
      </c>
      <c r="F42" s="261"/>
      <c r="G42" s="262">
        <v>0.97299999999999998</v>
      </c>
    </row>
    <row r="43" spans="2:7" x14ac:dyDescent="0.3">
      <c r="B43" s="253">
        <v>23.9</v>
      </c>
      <c r="C43" s="266">
        <v>0.58899999999999997</v>
      </c>
      <c r="D43" s="266"/>
      <c r="E43" s="260">
        <v>0.68200000000000005</v>
      </c>
      <c r="F43" s="261"/>
      <c r="G43" s="262">
        <v>0.97299999999999998</v>
      </c>
    </row>
    <row r="44" spans="2:7" x14ac:dyDescent="0.3">
      <c r="B44" s="252">
        <v>24</v>
      </c>
      <c r="C44" s="256">
        <v>0.56200000000000006</v>
      </c>
      <c r="D44" s="256"/>
      <c r="E44" s="256">
        <v>0.66600000000000004</v>
      </c>
      <c r="F44" s="257"/>
      <c r="G44" s="267">
        <v>0.97899999999999998</v>
      </c>
    </row>
    <row r="45" spans="2:7" x14ac:dyDescent="0.3">
      <c r="B45" s="253">
        <v>24.1</v>
      </c>
      <c r="C45" s="266">
        <v>0.56200000000000006</v>
      </c>
      <c r="D45" s="266"/>
      <c r="E45" s="260">
        <v>0.66600000000000004</v>
      </c>
      <c r="F45" s="261"/>
      <c r="G45" s="268">
        <v>0.97899999999999998</v>
      </c>
    </row>
    <row r="46" spans="2:7" x14ac:dyDescent="0.3">
      <c r="B46" s="253">
        <v>24.2</v>
      </c>
      <c r="C46" s="266">
        <v>0.56200000000000006</v>
      </c>
      <c r="D46" s="266"/>
      <c r="E46" s="260">
        <v>0.66600000000000004</v>
      </c>
      <c r="F46" s="261"/>
      <c r="G46" s="268">
        <v>0.97899999999999998</v>
      </c>
    </row>
    <row r="47" spans="2:7" x14ac:dyDescent="0.3">
      <c r="B47" s="253">
        <v>24.3</v>
      </c>
      <c r="C47" s="266">
        <v>0.56200000000000006</v>
      </c>
      <c r="D47" s="266"/>
      <c r="E47" s="260">
        <v>0.66600000000000004</v>
      </c>
      <c r="F47" s="261"/>
      <c r="G47" s="268">
        <v>0.97899999999999998</v>
      </c>
    </row>
    <row r="48" spans="2:7" x14ac:dyDescent="0.3">
      <c r="B48" s="253">
        <v>24.4</v>
      </c>
      <c r="C48" s="266">
        <v>0.56200000000000006</v>
      </c>
      <c r="D48" s="266"/>
      <c r="E48" s="260">
        <v>0.66600000000000004</v>
      </c>
      <c r="F48" s="261"/>
      <c r="G48" s="268">
        <v>0.97899999999999998</v>
      </c>
    </row>
    <row r="49" spans="2:7" x14ac:dyDescent="0.3">
      <c r="B49" s="253">
        <v>24.5</v>
      </c>
      <c r="C49" s="266">
        <v>0.56200000000000006</v>
      </c>
      <c r="D49" s="266"/>
      <c r="E49" s="260">
        <v>0.66600000000000004</v>
      </c>
      <c r="F49" s="261"/>
      <c r="G49" s="268">
        <v>0.97899999999999998</v>
      </c>
    </row>
    <row r="50" spans="2:7" x14ac:dyDescent="0.3">
      <c r="B50" s="253">
        <v>24.6</v>
      </c>
      <c r="C50" s="266">
        <v>0.56200000000000006</v>
      </c>
      <c r="D50" s="266"/>
      <c r="E50" s="260">
        <v>0.66600000000000004</v>
      </c>
      <c r="F50" s="261"/>
      <c r="G50" s="268">
        <v>0.97899999999999998</v>
      </c>
    </row>
    <row r="51" spans="2:7" x14ac:dyDescent="0.3">
      <c r="B51" s="253">
        <v>24.7</v>
      </c>
      <c r="C51" s="266">
        <v>0.56200000000000006</v>
      </c>
      <c r="D51" s="266"/>
      <c r="E51" s="260">
        <v>0.66600000000000004</v>
      </c>
      <c r="F51" s="261"/>
      <c r="G51" s="268">
        <v>0.97899999999999998</v>
      </c>
    </row>
    <row r="52" spans="2:7" x14ac:dyDescent="0.3">
      <c r="B52" s="253">
        <v>24.8</v>
      </c>
      <c r="C52" s="266">
        <v>0.56200000000000006</v>
      </c>
      <c r="D52" s="266"/>
      <c r="E52" s="260">
        <v>0.66600000000000004</v>
      </c>
      <c r="F52" s="261"/>
      <c r="G52" s="268">
        <v>0.97899999999999998</v>
      </c>
    </row>
    <row r="53" spans="2:7" x14ac:dyDescent="0.3">
      <c r="B53" s="253">
        <v>24.9</v>
      </c>
      <c r="C53" s="266">
        <v>0.56200000000000006</v>
      </c>
      <c r="D53" s="266"/>
      <c r="E53" s="260">
        <v>0.66600000000000004</v>
      </c>
      <c r="F53" s="261"/>
      <c r="G53" s="268">
        <v>0.97899999999999998</v>
      </c>
    </row>
    <row r="54" spans="2:7" x14ac:dyDescent="0.3">
      <c r="B54" s="252">
        <v>25</v>
      </c>
      <c r="C54" s="256">
        <v>0.53800000000000003</v>
      </c>
      <c r="D54" s="256"/>
      <c r="E54" s="256">
        <v>0.64100000000000001</v>
      </c>
      <c r="F54" s="257"/>
      <c r="G54" s="267">
        <v>0.96499999999999997</v>
      </c>
    </row>
    <row r="55" spans="2:7" x14ac:dyDescent="0.3">
      <c r="B55" s="253">
        <v>25.1</v>
      </c>
      <c r="C55" s="266">
        <v>0.53800000000000003</v>
      </c>
      <c r="D55" s="266"/>
      <c r="E55" s="260">
        <v>0.64100000000000001</v>
      </c>
      <c r="F55" s="261"/>
      <c r="G55" s="268">
        <v>0.96499999999999997</v>
      </c>
    </row>
    <row r="56" spans="2:7" x14ac:dyDescent="0.3">
      <c r="B56" s="253">
        <v>25.2</v>
      </c>
      <c r="C56" s="266">
        <v>0.53800000000000003</v>
      </c>
      <c r="D56" s="266"/>
      <c r="E56" s="260">
        <v>0.64100000000000001</v>
      </c>
      <c r="F56" s="261"/>
      <c r="G56" s="268">
        <v>0.96499999999999997</v>
      </c>
    </row>
    <row r="57" spans="2:7" x14ac:dyDescent="0.3">
      <c r="B57" s="253">
        <v>25.3</v>
      </c>
      <c r="C57" s="266">
        <v>0.53800000000000003</v>
      </c>
      <c r="D57" s="266"/>
      <c r="E57" s="260">
        <v>0.64100000000000001</v>
      </c>
      <c r="F57" s="261"/>
      <c r="G57" s="268">
        <v>0.96499999999999997</v>
      </c>
    </row>
    <row r="58" spans="2:7" x14ac:dyDescent="0.3">
      <c r="B58" s="253">
        <v>25.4</v>
      </c>
      <c r="C58" s="266">
        <v>0.53800000000000003</v>
      </c>
      <c r="D58" s="266"/>
      <c r="E58" s="260">
        <v>0.64100000000000001</v>
      </c>
      <c r="F58" s="261"/>
      <c r="G58" s="268">
        <v>0.96499999999999997</v>
      </c>
    </row>
    <row r="59" spans="2:7" x14ac:dyDescent="0.3">
      <c r="B59" s="253">
        <v>25.5</v>
      </c>
      <c r="C59" s="266">
        <v>0.53800000000000003</v>
      </c>
      <c r="D59" s="266"/>
      <c r="E59" s="260">
        <v>0.64100000000000001</v>
      </c>
      <c r="F59" s="261"/>
      <c r="G59" s="268">
        <v>0.96499999999999997</v>
      </c>
    </row>
    <row r="60" spans="2:7" x14ac:dyDescent="0.3">
      <c r="B60" s="253">
        <v>25.6</v>
      </c>
      <c r="C60" s="266">
        <v>0.53800000000000003</v>
      </c>
      <c r="D60" s="266"/>
      <c r="E60" s="260">
        <v>0.64100000000000001</v>
      </c>
      <c r="F60" s="261"/>
      <c r="G60" s="268">
        <v>0.96499999999999997</v>
      </c>
    </row>
    <row r="61" spans="2:7" x14ac:dyDescent="0.3">
      <c r="B61" s="253">
        <v>25.7</v>
      </c>
      <c r="C61" s="266">
        <v>0.53800000000000003</v>
      </c>
      <c r="D61" s="266"/>
      <c r="E61" s="260">
        <v>0.64100000000000001</v>
      </c>
      <c r="F61" s="261"/>
      <c r="G61" s="268">
        <v>0.96499999999999997</v>
      </c>
    </row>
    <row r="62" spans="2:7" x14ac:dyDescent="0.3">
      <c r="B62" s="253">
        <v>25.8</v>
      </c>
      <c r="C62" s="266">
        <v>0.53800000000000003</v>
      </c>
      <c r="D62" s="266"/>
      <c r="E62" s="260">
        <v>0.64100000000000001</v>
      </c>
      <c r="F62" s="261"/>
      <c r="G62" s="268">
        <v>0.96499999999999997</v>
      </c>
    </row>
    <row r="63" spans="2:7" x14ac:dyDescent="0.3">
      <c r="B63" s="253">
        <v>25.9</v>
      </c>
      <c r="C63" s="266">
        <v>0.53800000000000003</v>
      </c>
      <c r="D63" s="266"/>
      <c r="E63" s="260">
        <v>0.64100000000000001</v>
      </c>
      <c r="F63" s="261"/>
      <c r="G63" s="268">
        <v>0.96499999999999997</v>
      </c>
    </row>
    <row r="64" spans="2:7" x14ac:dyDescent="0.3">
      <c r="B64" s="252">
        <v>26</v>
      </c>
      <c r="C64" s="256">
        <v>0.51800000000000002</v>
      </c>
      <c r="D64" s="256"/>
      <c r="E64" s="256">
        <v>0.63300000000000001</v>
      </c>
      <c r="F64" s="257"/>
      <c r="G64" s="267">
        <v>0.96299999999999997</v>
      </c>
    </row>
    <row r="65" spans="2:7" x14ac:dyDescent="0.3">
      <c r="B65" s="253">
        <v>26.1</v>
      </c>
      <c r="C65" s="266">
        <v>0.51800000000000002</v>
      </c>
      <c r="D65" s="266"/>
      <c r="E65" s="260">
        <v>0.63300000000000001</v>
      </c>
      <c r="F65" s="261"/>
      <c r="G65" s="268">
        <v>0.96299999999999997</v>
      </c>
    </row>
    <row r="66" spans="2:7" x14ac:dyDescent="0.3">
      <c r="B66" s="253">
        <v>26.2</v>
      </c>
      <c r="C66" s="266">
        <v>0.51800000000000002</v>
      </c>
      <c r="D66" s="266"/>
      <c r="E66" s="260">
        <v>0.63300000000000001</v>
      </c>
      <c r="F66" s="261"/>
      <c r="G66" s="268">
        <v>0.96299999999999997</v>
      </c>
    </row>
    <row r="67" spans="2:7" x14ac:dyDescent="0.3">
      <c r="B67" s="253">
        <v>26.3</v>
      </c>
      <c r="C67" s="266">
        <v>0.51800000000000002</v>
      </c>
      <c r="D67" s="266"/>
      <c r="E67" s="260">
        <v>0.63300000000000001</v>
      </c>
      <c r="F67" s="261"/>
      <c r="G67" s="268">
        <v>0.96299999999999997</v>
      </c>
    </row>
    <row r="68" spans="2:7" x14ac:dyDescent="0.3">
      <c r="B68" s="253">
        <v>26.4</v>
      </c>
      <c r="C68" s="266">
        <v>0.51800000000000002</v>
      </c>
      <c r="D68" s="266"/>
      <c r="E68" s="260">
        <v>0.63300000000000001</v>
      </c>
      <c r="F68" s="261"/>
      <c r="G68" s="268">
        <v>0.96299999999999997</v>
      </c>
    </row>
    <row r="69" spans="2:7" x14ac:dyDescent="0.3">
      <c r="B69" s="253">
        <v>26.5</v>
      </c>
      <c r="C69" s="266">
        <v>0.51800000000000002</v>
      </c>
      <c r="D69" s="266"/>
      <c r="E69" s="260">
        <v>0.63300000000000001</v>
      </c>
      <c r="F69" s="261"/>
      <c r="G69" s="268">
        <v>0.96299999999999997</v>
      </c>
    </row>
    <row r="70" spans="2:7" x14ac:dyDescent="0.3">
      <c r="B70" s="253">
        <v>26.6</v>
      </c>
      <c r="C70" s="266">
        <v>0.51800000000000002</v>
      </c>
      <c r="D70" s="266"/>
      <c r="E70" s="260">
        <v>0.63300000000000001</v>
      </c>
      <c r="F70" s="261"/>
      <c r="G70" s="268">
        <v>0.96299999999999997</v>
      </c>
    </row>
    <row r="71" spans="2:7" x14ac:dyDescent="0.3">
      <c r="B71" s="253">
        <v>26.7</v>
      </c>
      <c r="C71" s="266">
        <v>0.51800000000000002</v>
      </c>
      <c r="D71" s="266"/>
      <c r="E71" s="260">
        <v>0.63300000000000001</v>
      </c>
      <c r="F71" s="261"/>
      <c r="G71" s="268">
        <v>0.96299999999999997</v>
      </c>
    </row>
    <row r="72" spans="2:7" x14ac:dyDescent="0.3">
      <c r="B72" s="253">
        <v>26.8</v>
      </c>
      <c r="C72" s="266">
        <v>0.51800000000000002</v>
      </c>
      <c r="D72" s="266"/>
      <c r="E72" s="260">
        <v>0.63300000000000001</v>
      </c>
      <c r="F72" s="261"/>
      <c r="G72" s="268">
        <v>0.96299999999999997</v>
      </c>
    </row>
    <row r="73" spans="2:7" x14ac:dyDescent="0.3">
      <c r="B73" s="253">
        <v>26.9</v>
      </c>
      <c r="C73" s="266">
        <v>0.51800000000000002</v>
      </c>
      <c r="D73" s="266"/>
      <c r="E73" s="260">
        <v>0.63300000000000001</v>
      </c>
      <c r="F73" s="261"/>
      <c r="G73" s="268">
        <v>0.96299999999999997</v>
      </c>
    </row>
    <row r="74" spans="2:7" x14ac:dyDescent="0.3">
      <c r="B74" s="252">
        <v>27</v>
      </c>
      <c r="C74" s="256">
        <v>0.501</v>
      </c>
      <c r="D74" s="256"/>
      <c r="E74" s="256">
        <v>0.61799999999999999</v>
      </c>
      <c r="F74" s="257"/>
      <c r="G74" s="267">
        <v>0.96399999999999997</v>
      </c>
    </row>
    <row r="75" spans="2:7" x14ac:dyDescent="0.3">
      <c r="B75" s="253">
        <v>27.1</v>
      </c>
      <c r="C75" s="266">
        <v>0.501</v>
      </c>
      <c r="D75" s="266"/>
      <c r="E75" s="260">
        <v>0.61799999999999999</v>
      </c>
      <c r="F75" s="261"/>
      <c r="G75" s="268">
        <v>0.96399999999999997</v>
      </c>
    </row>
    <row r="76" spans="2:7" x14ac:dyDescent="0.3">
      <c r="B76" s="253">
        <v>27.2</v>
      </c>
      <c r="C76" s="266">
        <v>0.501</v>
      </c>
      <c r="D76" s="266"/>
      <c r="E76" s="260">
        <v>0.61799999999999999</v>
      </c>
      <c r="F76" s="261"/>
      <c r="G76" s="268">
        <v>0.96399999999999997</v>
      </c>
    </row>
    <row r="77" spans="2:7" x14ac:dyDescent="0.3">
      <c r="B77" s="253">
        <v>27.3</v>
      </c>
      <c r="C77" s="266">
        <v>0.501</v>
      </c>
      <c r="D77" s="266"/>
      <c r="E77" s="260">
        <v>0.61799999999999999</v>
      </c>
      <c r="F77" s="261"/>
      <c r="G77" s="268">
        <v>0.96399999999999997</v>
      </c>
    </row>
    <row r="78" spans="2:7" x14ac:dyDescent="0.3">
      <c r="B78" s="253">
        <v>27.4</v>
      </c>
      <c r="C78" s="266">
        <v>0.501</v>
      </c>
      <c r="D78" s="266"/>
      <c r="E78" s="260">
        <v>0.61799999999999999</v>
      </c>
      <c r="F78" s="261"/>
      <c r="G78" s="268">
        <v>0.96399999999999997</v>
      </c>
    </row>
    <row r="79" spans="2:7" x14ac:dyDescent="0.3">
      <c r="B79" s="253">
        <v>27.5</v>
      </c>
      <c r="C79" s="266">
        <v>0.501</v>
      </c>
      <c r="D79" s="266"/>
      <c r="E79" s="260">
        <v>0.61799999999999999</v>
      </c>
      <c r="F79" s="261"/>
      <c r="G79" s="268">
        <v>0.96399999999999997</v>
      </c>
    </row>
    <row r="80" spans="2:7" x14ac:dyDescent="0.3">
      <c r="B80" s="253">
        <v>27.6</v>
      </c>
      <c r="C80" s="266">
        <v>0.501</v>
      </c>
      <c r="D80" s="266"/>
      <c r="E80" s="260">
        <v>0.61799999999999999</v>
      </c>
      <c r="F80" s="261"/>
      <c r="G80" s="268">
        <v>0.96399999999999997</v>
      </c>
    </row>
    <row r="81" spans="2:7" x14ac:dyDescent="0.3">
      <c r="B81" s="253">
        <v>27.7</v>
      </c>
      <c r="C81" s="266">
        <v>0.501</v>
      </c>
      <c r="D81" s="266"/>
      <c r="E81" s="260">
        <v>0.61799999999999999</v>
      </c>
      <c r="F81" s="261"/>
      <c r="G81" s="268">
        <v>0.96399999999999997</v>
      </c>
    </row>
    <row r="82" spans="2:7" x14ac:dyDescent="0.3">
      <c r="B82" s="253">
        <v>27.8</v>
      </c>
      <c r="C82" s="266">
        <v>0.501</v>
      </c>
      <c r="D82" s="266"/>
      <c r="E82" s="260">
        <v>0.61799999999999999</v>
      </c>
      <c r="F82" s="261"/>
      <c r="G82" s="268">
        <v>0.96399999999999997</v>
      </c>
    </row>
    <row r="83" spans="2:7" x14ac:dyDescent="0.3">
      <c r="B83" s="253">
        <v>27.9</v>
      </c>
      <c r="C83" s="266">
        <v>0.501</v>
      </c>
      <c r="D83" s="266"/>
      <c r="E83" s="260">
        <v>0.61799999999999999</v>
      </c>
      <c r="F83" s="261"/>
      <c r="G83" s="268">
        <v>0.96399999999999997</v>
      </c>
    </row>
    <row r="84" spans="2:7" x14ac:dyDescent="0.3">
      <c r="B84" s="252">
        <v>28</v>
      </c>
      <c r="C84" s="256">
        <v>0.48599999999999999</v>
      </c>
      <c r="D84" s="256"/>
      <c r="E84" s="256">
        <v>0.60899999999999999</v>
      </c>
      <c r="F84" s="257"/>
      <c r="G84" s="267">
        <v>0.96099999999999997</v>
      </c>
    </row>
    <row r="85" spans="2:7" x14ac:dyDescent="0.3">
      <c r="B85" s="253">
        <v>28.1</v>
      </c>
      <c r="C85" s="266">
        <v>0.48599999999999999</v>
      </c>
      <c r="D85" s="266"/>
      <c r="E85" s="260">
        <v>0.60899999999999999</v>
      </c>
      <c r="F85" s="261"/>
      <c r="G85" s="268">
        <v>0.96099999999999997</v>
      </c>
    </row>
    <row r="86" spans="2:7" x14ac:dyDescent="0.3">
      <c r="B86" s="253">
        <v>28.2</v>
      </c>
      <c r="C86" s="266">
        <v>0.48599999999999999</v>
      </c>
      <c r="D86" s="266"/>
      <c r="E86" s="260">
        <v>0.60899999999999999</v>
      </c>
      <c r="F86" s="261"/>
      <c r="G86" s="268">
        <v>0.96099999999999997</v>
      </c>
    </row>
    <row r="87" spans="2:7" x14ac:dyDescent="0.3">
      <c r="B87" s="253">
        <v>28.3</v>
      </c>
      <c r="C87" s="266">
        <v>0.48599999999999999</v>
      </c>
      <c r="D87" s="266"/>
      <c r="E87" s="260">
        <v>0.60899999999999999</v>
      </c>
      <c r="F87" s="261"/>
      <c r="G87" s="268">
        <v>0.96099999999999997</v>
      </c>
    </row>
    <row r="88" spans="2:7" x14ac:dyDescent="0.3">
      <c r="B88" s="253">
        <v>28.4</v>
      </c>
      <c r="C88" s="266">
        <v>0.48599999999999999</v>
      </c>
      <c r="D88" s="266"/>
      <c r="E88" s="260">
        <v>0.60899999999999999</v>
      </c>
      <c r="F88" s="261"/>
      <c r="G88" s="268">
        <v>0.96099999999999997</v>
      </c>
    </row>
    <row r="89" spans="2:7" x14ac:dyDescent="0.3">
      <c r="B89" s="253">
        <v>28.5</v>
      </c>
      <c r="C89" s="266">
        <v>0.48599999999999999</v>
      </c>
      <c r="D89" s="266"/>
      <c r="E89" s="260">
        <v>0.60899999999999999</v>
      </c>
      <c r="F89" s="261"/>
      <c r="G89" s="268">
        <v>0.96099999999999997</v>
      </c>
    </row>
    <row r="90" spans="2:7" x14ac:dyDescent="0.3">
      <c r="B90" s="253">
        <v>28.6</v>
      </c>
      <c r="C90" s="266">
        <v>0.48599999999999999</v>
      </c>
      <c r="D90" s="266"/>
      <c r="E90" s="260">
        <v>0.60899999999999999</v>
      </c>
      <c r="F90" s="261"/>
      <c r="G90" s="268">
        <v>0.96099999999999997</v>
      </c>
    </row>
    <row r="91" spans="2:7" x14ac:dyDescent="0.3">
      <c r="B91" s="253">
        <v>28.7</v>
      </c>
      <c r="C91" s="266">
        <v>0.48599999999999999</v>
      </c>
      <c r="D91" s="266"/>
      <c r="E91" s="260">
        <v>0.60899999999999999</v>
      </c>
      <c r="F91" s="261"/>
      <c r="G91" s="268">
        <v>0.96099999999999997</v>
      </c>
    </row>
    <row r="92" spans="2:7" x14ac:dyDescent="0.3">
      <c r="B92" s="253">
        <v>28.8</v>
      </c>
      <c r="C92" s="266">
        <v>0.48599999999999999</v>
      </c>
      <c r="D92" s="266"/>
      <c r="E92" s="260">
        <v>0.60899999999999999</v>
      </c>
      <c r="F92" s="261"/>
      <c r="G92" s="268">
        <v>0.96099999999999997</v>
      </c>
    </row>
    <row r="93" spans="2:7" x14ac:dyDescent="0.3">
      <c r="B93" s="253">
        <v>28.9</v>
      </c>
      <c r="C93" s="266">
        <v>0.48599999999999999</v>
      </c>
      <c r="D93" s="266"/>
      <c r="E93" s="260">
        <v>0.60899999999999999</v>
      </c>
      <c r="F93" s="261"/>
      <c r="G93" s="268">
        <v>0.96099999999999997</v>
      </c>
    </row>
    <row r="94" spans="2:7" x14ac:dyDescent="0.3">
      <c r="B94" s="252">
        <v>29</v>
      </c>
      <c r="C94" s="256">
        <v>0.47099999999999997</v>
      </c>
      <c r="D94" s="256"/>
      <c r="E94" s="256">
        <v>0.58799999999999997</v>
      </c>
      <c r="F94" s="257"/>
      <c r="G94" s="267">
        <v>0.95399999999999996</v>
      </c>
    </row>
    <row r="95" spans="2:7" x14ac:dyDescent="0.3">
      <c r="B95" s="253">
        <v>29.1</v>
      </c>
      <c r="C95" s="266">
        <v>0.47099999999999997</v>
      </c>
      <c r="D95" s="266"/>
      <c r="E95" s="260">
        <v>0.58799999999999997</v>
      </c>
      <c r="F95" s="261"/>
      <c r="G95" s="268">
        <v>0.95399999999999996</v>
      </c>
    </row>
    <row r="96" spans="2:7" x14ac:dyDescent="0.3">
      <c r="B96" s="253">
        <v>29.2</v>
      </c>
      <c r="C96" s="266">
        <v>0.47099999999999997</v>
      </c>
      <c r="D96" s="266"/>
      <c r="E96" s="260">
        <v>0.58799999999999997</v>
      </c>
      <c r="F96" s="261"/>
      <c r="G96" s="268">
        <v>0.95399999999999996</v>
      </c>
    </row>
    <row r="97" spans="2:7" x14ac:dyDescent="0.3">
      <c r="B97" s="253">
        <v>29.3</v>
      </c>
      <c r="C97" s="266">
        <v>0.47099999999999997</v>
      </c>
      <c r="D97" s="266"/>
      <c r="E97" s="260">
        <v>0.58799999999999997</v>
      </c>
      <c r="F97" s="261"/>
      <c r="G97" s="268">
        <v>0.95399999999999996</v>
      </c>
    </row>
    <row r="98" spans="2:7" x14ac:dyDescent="0.3">
      <c r="B98" s="253">
        <v>29.4</v>
      </c>
      <c r="C98" s="266">
        <v>0.47099999999999997</v>
      </c>
      <c r="D98" s="266"/>
      <c r="E98" s="260">
        <v>0.58799999999999997</v>
      </c>
      <c r="F98" s="261"/>
      <c r="G98" s="268">
        <v>0.95399999999999996</v>
      </c>
    </row>
    <row r="99" spans="2:7" x14ac:dyDescent="0.3">
      <c r="B99" s="253">
        <v>29.5</v>
      </c>
      <c r="C99" s="266">
        <v>0.47099999999999997</v>
      </c>
      <c r="D99" s="266"/>
      <c r="E99" s="260">
        <v>0.58799999999999997</v>
      </c>
      <c r="F99" s="261"/>
      <c r="G99" s="268">
        <v>0.95399999999999996</v>
      </c>
    </row>
    <row r="100" spans="2:7" x14ac:dyDescent="0.3">
      <c r="B100" s="253">
        <v>29.6</v>
      </c>
      <c r="C100" s="266">
        <v>0.47099999999999997</v>
      </c>
      <c r="D100" s="266"/>
      <c r="E100" s="260">
        <v>0.58799999999999997</v>
      </c>
      <c r="F100" s="261"/>
      <c r="G100" s="268">
        <v>0.95399999999999996</v>
      </c>
    </row>
    <row r="101" spans="2:7" x14ac:dyDescent="0.3">
      <c r="B101" s="253">
        <v>29.7</v>
      </c>
      <c r="C101" s="266">
        <v>0.47099999999999997</v>
      </c>
      <c r="D101" s="266"/>
      <c r="E101" s="260">
        <v>0.58799999999999997</v>
      </c>
      <c r="F101" s="261"/>
      <c r="G101" s="268">
        <v>0.95399999999999996</v>
      </c>
    </row>
    <row r="102" spans="2:7" x14ac:dyDescent="0.3">
      <c r="B102" s="253">
        <v>29.8</v>
      </c>
      <c r="C102" s="266">
        <v>0.47099999999999997</v>
      </c>
      <c r="D102" s="266"/>
      <c r="E102" s="260">
        <v>0.58799999999999997</v>
      </c>
      <c r="F102" s="261"/>
      <c r="G102" s="268">
        <v>0.95399999999999996</v>
      </c>
    </row>
    <row r="103" spans="2:7" x14ac:dyDescent="0.3">
      <c r="B103" s="253">
        <v>29.9</v>
      </c>
      <c r="C103" s="266">
        <v>0.47099999999999997</v>
      </c>
      <c r="D103" s="266"/>
      <c r="E103" s="260">
        <v>0.58799999999999997</v>
      </c>
      <c r="F103" s="261"/>
      <c r="G103" s="268">
        <v>0.95399999999999996</v>
      </c>
    </row>
    <row r="104" spans="2:7" x14ac:dyDescent="0.3">
      <c r="B104" s="252">
        <v>30</v>
      </c>
      <c r="C104" s="256">
        <v>0.45500000000000002</v>
      </c>
      <c r="D104" s="256"/>
      <c r="E104" s="256">
        <v>0.57899999999999996</v>
      </c>
      <c r="F104" s="257"/>
      <c r="G104" s="267">
        <v>0.95299999999999996</v>
      </c>
    </row>
    <row r="105" spans="2:7" x14ac:dyDescent="0.3">
      <c r="B105" s="253">
        <v>30.1</v>
      </c>
      <c r="C105" s="266">
        <v>0.45500000000000002</v>
      </c>
      <c r="D105" s="266"/>
      <c r="E105" s="260">
        <v>0.57899999999999996</v>
      </c>
      <c r="F105" s="261"/>
      <c r="G105" s="268">
        <v>0.95299999999999996</v>
      </c>
    </row>
    <row r="106" spans="2:7" x14ac:dyDescent="0.3">
      <c r="B106" s="253">
        <v>30.2</v>
      </c>
      <c r="C106" s="266">
        <v>0.45500000000000002</v>
      </c>
      <c r="D106" s="266"/>
      <c r="E106" s="260">
        <v>0.57899999999999996</v>
      </c>
      <c r="F106" s="261"/>
      <c r="G106" s="268">
        <v>0.95299999999999996</v>
      </c>
    </row>
    <row r="107" spans="2:7" x14ac:dyDescent="0.3">
      <c r="B107" s="253">
        <v>30.3</v>
      </c>
      <c r="C107" s="266">
        <v>0.45500000000000002</v>
      </c>
      <c r="D107" s="266"/>
      <c r="E107" s="260">
        <v>0.57899999999999996</v>
      </c>
      <c r="F107" s="261"/>
      <c r="G107" s="268">
        <v>0.95299999999999996</v>
      </c>
    </row>
    <row r="108" spans="2:7" x14ac:dyDescent="0.3">
      <c r="B108" s="253">
        <v>30.4</v>
      </c>
      <c r="C108" s="266">
        <v>0.45500000000000002</v>
      </c>
      <c r="D108" s="266"/>
      <c r="E108" s="260">
        <v>0.57899999999999996</v>
      </c>
      <c r="F108" s="261"/>
      <c r="G108" s="268">
        <v>0.95299999999999996</v>
      </c>
    </row>
    <row r="109" spans="2:7" x14ac:dyDescent="0.3">
      <c r="B109" s="253">
        <v>30.5</v>
      </c>
      <c r="C109" s="266">
        <v>0.45500000000000002</v>
      </c>
      <c r="D109" s="266"/>
      <c r="E109" s="260">
        <v>0.57899999999999996</v>
      </c>
      <c r="F109" s="261"/>
      <c r="G109" s="268">
        <v>0.95299999999999996</v>
      </c>
    </row>
    <row r="110" spans="2:7" x14ac:dyDescent="0.3">
      <c r="B110" s="253">
        <v>30.6</v>
      </c>
      <c r="C110" s="266">
        <v>0.45500000000000002</v>
      </c>
      <c r="D110" s="266"/>
      <c r="E110" s="260">
        <v>0.57899999999999996</v>
      </c>
      <c r="F110" s="261"/>
      <c r="G110" s="268">
        <v>0.95299999999999996</v>
      </c>
    </row>
    <row r="111" spans="2:7" x14ac:dyDescent="0.3">
      <c r="B111" s="253">
        <v>30.7</v>
      </c>
      <c r="C111" s="266">
        <v>0.45500000000000002</v>
      </c>
      <c r="D111" s="266"/>
      <c r="E111" s="260">
        <v>0.57899999999999996</v>
      </c>
      <c r="F111" s="261"/>
      <c r="G111" s="268">
        <v>0.95299999999999996</v>
      </c>
    </row>
    <row r="112" spans="2:7" x14ac:dyDescent="0.3">
      <c r="B112" s="253">
        <v>30.8</v>
      </c>
      <c r="C112" s="266">
        <v>0.45500000000000002</v>
      </c>
      <c r="D112" s="266"/>
      <c r="E112" s="260">
        <v>0.57899999999999996</v>
      </c>
      <c r="F112" s="261"/>
      <c r="G112" s="268">
        <v>0.95299999999999996</v>
      </c>
    </row>
    <row r="113" spans="2:7" x14ac:dyDescent="0.3">
      <c r="B113" s="253">
        <v>30.9</v>
      </c>
      <c r="C113" s="266">
        <v>0.45500000000000002</v>
      </c>
      <c r="D113" s="266"/>
      <c r="E113" s="260">
        <v>0.57899999999999996</v>
      </c>
      <c r="F113" s="261"/>
      <c r="G113" s="268">
        <v>0.95299999999999996</v>
      </c>
    </row>
    <row r="114" spans="2:7" x14ac:dyDescent="0.3">
      <c r="B114" s="252">
        <v>31</v>
      </c>
      <c r="C114" s="256">
        <v>0.435</v>
      </c>
      <c r="D114" s="256"/>
      <c r="E114" s="256">
        <v>0.55700000000000005</v>
      </c>
      <c r="F114" s="257"/>
      <c r="G114" s="267">
        <v>0.94499999999999995</v>
      </c>
    </row>
    <row r="115" spans="2:7" x14ac:dyDescent="0.3">
      <c r="B115" s="253">
        <v>31.1</v>
      </c>
      <c r="C115" s="266">
        <v>0.435</v>
      </c>
      <c r="D115" s="266"/>
      <c r="E115" s="260">
        <v>0.55700000000000005</v>
      </c>
      <c r="F115" s="261"/>
      <c r="G115" s="268">
        <v>0.94499999999999995</v>
      </c>
    </row>
    <row r="116" spans="2:7" x14ac:dyDescent="0.3">
      <c r="B116" s="253">
        <v>31.2</v>
      </c>
      <c r="C116" s="266">
        <v>0.435</v>
      </c>
      <c r="D116" s="266"/>
      <c r="E116" s="260">
        <v>0.55700000000000005</v>
      </c>
      <c r="F116" s="261"/>
      <c r="G116" s="268">
        <v>0.94499999999999995</v>
      </c>
    </row>
    <row r="117" spans="2:7" x14ac:dyDescent="0.3">
      <c r="B117" s="253">
        <v>31.3</v>
      </c>
      <c r="C117" s="266">
        <v>0.435</v>
      </c>
      <c r="D117" s="266"/>
      <c r="E117" s="260">
        <v>0.55700000000000005</v>
      </c>
      <c r="F117" s="261"/>
      <c r="G117" s="268">
        <v>0.94499999999999995</v>
      </c>
    </row>
    <row r="118" spans="2:7" x14ac:dyDescent="0.3">
      <c r="B118" s="253">
        <v>31.4</v>
      </c>
      <c r="C118" s="266">
        <v>0.435</v>
      </c>
      <c r="D118" s="266"/>
      <c r="E118" s="260">
        <v>0.55700000000000005</v>
      </c>
      <c r="F118" s="261"/>
      <c r="G118" s="268">
        <v>0.94499999999999995</v>
      </c>
    </row>
    <row r="119" spans="2:7" x14ac:dyDescent="0.3">
      <c r="B119" s="253">
        <v>31.5</v>
      </c>
      <c r="C119" s="266">
        <v>0.435</v>
      </c>
      <c r="D119" s="266"/>
      <c r="E119" s="260">
        <v>0.55700000000000005</v>
      </c>
      <c r="F119" s="261"/>
      <c r="G119" s="268">
        <v>0.94499999999999995</v>
      </c>
    </row>
    <row r="120" spans="2:7" x14ac:dyDescent="0.3">
      <c r="B120" s="253">
        <v>31.6</v>
      </c>
      <c r="C120" s="266">
        <v>0.435</v>
      </c>
      <c r="D120" s="266"/>
      <c r="E120" s="260">
        <v>0.55700000000000005</v>
      </c>
      <c r="F120" s="261"/>
      <c r="G120" s="268">
        <v>0.94499999999999995</v>
      </c>
    </row>
    <row r="121" spans="2:7" x14ac:dyDescent="0.3">
      <c r="B121" s="253">
        <v>31.7</v>
      </c>
      <c r="C121" s="266">
        <v>0.435</v>
      </c>
      <c r="D121" s="266"/>
      <c r="E121" s="260">
        <v>0.55700000000000005</v>
      </c>
      <c r="F121" s="261"/>
      <c r="G121" s="268">
        <v>0.94499999999999995</v>
      </c>
    </row>
    <row r="122" spans="2:7" x14ac:dyDescent="0.3">
      <c r="B122" s="253">
        <v>31.8</v>
      </c>
      <c r="C122" s="266">
        <v>0.435</v>
      </c>
      <c r="D122" s="266"/>
      <c r="E122" s="260">
        <v>0.55700000000000005</v>
      </c>
      <c r="F122" s="261"/>
      <c r="G122" s="268">
        <v>0.94499999999999995</v>
      </c>
    </row>
    <row r="123" spans="2:7" x14ac:dyDescent="0.3">
      <c r="B123" s="253">
        <v>31.9</v>
      </c>
      <c r="C123" s="266">
        <v>0.435</v>
      </c>
      <c r="D123" s="266"/>
      <c r="E123" s="260">
        <v>0.55700000000000005</v>
      </c>
      <c r="F123" s="261"/>
      <c r="G123" s="268">
        <v>0.94499999999999995</v>
      </c>
    </row>
    <row r="124" spans="2:7" x14ac:dyDescent="0.3">
      <c r="B124" s="252">
        <v>32</v>
      </c>
      <c r="C124" s="256">
        <v>0.41199999999999998</v>
      </c>
      <c r="D124" s="256"/>
      <c r="E124" s="256">
        <v>0.54600000000000004</v>
      </c>
      <c r="F124" s="257"/>
      <c r="G124" s="267">
        <v>0.94199999999999995</v>
      </c>
    </row>
    <row r="125" spans="2:7" x14ac:dyDescent="0.3">
      <c r="B125" s="253">
        <v>32.1</v>
      </c>
      <c r="C125" s="266">
        <v>0.41199999999999998</v>
      </c>
      <c r="D125" s="266"/>
      <c r="E125" s="260">
        <v>0.54600000000000004</v>
      </c>
      <c r="F125" s="261"/>
      <c r="G125" s="268">
        <v>0.94199999999999995</v>
      </c>
    </row>
    <row r="126" spans="2:7" x14ac:dyDescent="0.3">
      <c r="B126" s="253">
        <v>32.200000000000003</v>
      </c>
      <c r="C126" s="266">
        <v>0.41199999999999998</v>
      </c>
      <c r="D126" s="266"/>
      <c r="E126" s="260">
        <v>0.54600000000000004</v>
      </c>
      <c r="F126" s="261"/>
      <c r="G126" s="268">
        <v>0.94199999999999995</v>
      </c>
    </row>
    <row r="127" spans="2:7" x14ac:dyDescent="0.3">
      <c r="B127" s="253">
        <v>32.299999999999997</v>
      </c>
      <c r="C127" s="266">
        <v>0.41199999999999998</v>
      </c>
      <c r="D127" s="266"/>
      <c r="E127" s="260">
        <v>0.54600000000000004</v>
      </c>
      <c r="F127" s="261"/>
      <c r="G127" s="268">
        <v>0.94199999999999995</v>
      </c>
    </row>
    <row r="128" spans="2:7" x14ac:dyDescent="0.3">
      <c r="B128" s="253">
        <v>32.4</v>
      </c>
      <c r="C128" s="266">
        <v>0.41199999999999998</v>
      </c>
      <c r="D128" s="266"/>
      <c r="E128" s="260">
        <v>0.54600000000000004</v>
      </c>
      <c r="F128" s="261"/>
      <c r="G128" s="268">
        <v>0.94199999999999995</v>
      </c>
    </row>
    <row r="129" spans="2:7" x14ac:dyDescent="0.3">
      <c r="B129" s="253">
        <v>32.5</v>
      </c>
      <c r="C129" s="266">
        <v>0.41199999999999998</v>
      </c>
      <c r="D129" s="266"/>
      <c r="E129" s="260">
        <v>0.54600000000000004</v>
      </c>
      <c r="F129" s="261"/>
      <c r="G129" s="268">
        <v>0.94199999999999995</v>
      </c>
    </row>
    <row r="130" spans="2:7" x14ac:dyDescent="0.3">
      <c r="B130" s="253">
        <v>32.6</v>
      </c>
      <c r="C130" s="266">
        <v>0.41199999999999998</v>
      </c>
      <c r="D130" s="266"/>
      <c r="E130" s="260">
        <v>0.54600000000000004</v>
      </c>
      <c r="F130" s="261"/>
      <c r="G130" s="268">
        <v>0.94199999999999995</v>
      </c>
    </row>
    <row r="131" spans="2:7" x14ac:dyDescent="0.3">
      <c r="B131" s="253">
        <v>32.700000000000003</v>
      </c>
      <c r="C131" s="266">
        <v>0.41199999999999998</v>
      </c>
      <c r="D131" s="266"/>
      <c r="E131" s="260">
        <v>0.54600000000000004</v>
      </c>
      <c r="F131" s="261"/>
      <c r="G131" s="268">
        <v>0.94199999999999995</v>
      </c>
    </row>
    <row r="132" spans="2:7" x14ac:dyDescent="0.3">
      <c r="B132" s="253">
        <v>32.799999999999997</v>
      </c>
      <c r="C132" s="266">
        <v>0.41199999999999998</v>
      </c>
      <c r="D132" s="266"/>
      <c r="E132" s="260">
        <v>0.54600000000000004</v>
      </c>
      <c r="F132" s="261"/>
      <c r="G132" s="268">
        <v>0.94199999999999995</v>
      </c>
    </row>
    <row r="133" spans="2:7" x14ac:dyDescent="0.3">
      <c r="B133" s="253">
        <v>32.9</v>
      </c>
      <c r="C133" s="266">
        <v>0.41199999999999998</v>
      </c>
      <c r="D133" s="266"/>
      <c r="E133" s="260">
        <v>0.54600000000000004</v>
      </c>
      <c r="F133" s="261"/>
      <c r="G133" s="268">
        <v>0.94199999999999995</v>
      </c>
    </row>
    <row r="134" spans="2:7" x14ac:dyDescent="0.3">
      <c r="B134" s="252">
        <v>33</v>
      </c>
      <c r="C134" s="256">
        <v>0.38700000000000001</v>
      </c>
      <c r="D134" s="256"/>
      <c r="E134" s="256">
        <v>0.51500000000000001</v>
      </c>
      <c r="F134" s="257"/>
      <c r="G134" s="267">
        <v>0.94199999999999995</v>
      </c>
    </row>
    <row r="135" spans="2:7" x14ac:dyDescent="0.3">
      <c r="B135" s="253">
        <v>33.1</v>
      </c>
      <c r="C135" s="266">
        <v>0.38700000000000001</v>
      </c>
      <c r="D135" s="266"/>
      <c r="E135" s="260">
        <v>0.51500000000000001</v>
      </c>
      <c r="F135" s="261"/>
      <c r="G135" s="268">
        <v>0.94199999999999995</v>
      </c>
    </row>
    <row r="136" spans="2:7" x14ac:dyDescent="0.3">
      <c r="B136" s="253">
        <v>33.200000000000003</v>
      </c>
      <c r="C136" s="266">
        <v>0.38700000000000001</v>
      </c>
      <c r="D136" s="266"/>
      <c r="E136" s="260">
        <v>0.51500000000000001</v>
      </c>
      <c r="F136" s="261"/>
      <c r="G136" s="268">
        <v>0.94199999999999995</v>
      </c>
    </row>
    <row r="137" spans="2:7" x14ac:dyDescent="0.3">
      <c r="B137" s="253">
        <v>33.299999999999997</v>
      </c>
      <c r="C137" s="266">
        <v>0.38700000000000001</v>
      </c>
      <c r="D137" s="266"/>
      <c r="E137" s="260">
        <v>0.51500000000000001</v>
      </c>
      <c r="F137" s="261"/>
      <c r="G137" s="268">
        <v>0.94199999999999995</v>
      </c>
    </row>
    <row r="138" spans="2:7" x14ac:dyDescent="0.3">
      <c r="B138" s="253">
        <v>33.4</v>
      </c>
      <c r="C138" s="266">
        <v>0.38700000000000001</v>
      </c>
      <c r="D138" s="266"/>
      <c r="E138" s="260">
        <v>0.51500000000000001</v>
      </c>
      <c r="F138" s="261"/>
      <c r="G138" s="268">
        <v>0.94199999999999995</v>
      </c>
    </row>
    <row r="139" spans="2:7" x14ac:dyDescent="0.3">
      <c r="B139" s="253">
        <v>33.5</v>
      </c>
      <c r="C139" s="266">
        <v>0.38700000000000001</v>
      </c>
      <c r="D139" s="266"/>
      <c r="E139" s="260">
        <v>0.51500000000000001</v>
      </c>
      <c r="F139" s="261"/>
      <c r="G139" s="268">
        <v>0.94199999999999995</v>
      </c>
    </row>
    <row r="140" spans="2:7" x14ac:dyDescent="0.3">
      <c r="B140" s="253">
        <v>33.6</v>
      </c>
      <c r="C140" s="266">
        <v>0.38700000000000001</v>
      </c>
      <c r="D140" s="266"/>
      <c r="E140" s="260">
        <v>0.51500000000000001</v>
      </c>
      <c r="F140" s="261"/>
      <c r="G140" s="268">
        <v>0.94199999999999995</v>
      </c>
    </row>
    <row r="141" spans="2:7" x14ac:dyDescent="0.3">
      <c r="B141" s="253">
        <v>33.700000000000003</v>
      </c>
      <c r="C141" s="266">
        <v>0.38700000000000001</v>
      </c>
      <c r="D141" s="266"/>
      <c r="E141" s="260">
        <v>0.51500000000000001</v>
      </c>
      <c r="F141" s="261"/>
      <c r="G141" s="268">
        <v>0.94199999999999995</v>
      </c>
    </row>
    <row r="142" spans="2:7" x14ac:dyDescent="0.3">
      <c r="B142" s="253">
        <v>33.799999999999997</v>
      </c>
      <c r="C142" s="266">
        <v>0.38700000000000001</v>
      </c>
      <c r="D142" s="266"/>
      <c r="E142" s="260">
        <v>0.51500000000000001</v>
      </c>
      <c r="F142" s="261"/>
      <c r="G142" s="268">
        <v>0.94199999999999995</v>
      </c>
    </row>
    <row r="143" spans="2:7" x14ac:dyDescent="0.3">
      <c r="B143" s="253">
        <v>33.9</v>
      </c>
      <c r="C143" s="266">
        <v>0.38700000000000001</v>
      </c>
      <c r="D143" s="266"/>
      <c r="E143" s="260">
        <v>0.51500000000000001</v>
      </c>
      <c r="F143" s="261"/>
      <c r="G143" s="268">
        <v>0.94199999999999995</v>
      </c>
    </row>
    <row r="144" spans="2:7" x14ac:dyDescent="0.3">
      <c r="B144" s="252">
        <v>34</v>
      </c>
      <c r="C144" s="256">
        <v>0.36299999999999999</v>
      </c>
      <c r="D144" s="256"/>
      <c r="E144" s="256">
        <v>0.505</v>
      </c>
      <c r="F144" s="257"/>
      <c r="G144" s="267">
        <v>0.92900000000000005</v>
      </c>
    </row>
    <row r="145" spans="2:7" x14ac:dyDescent="0.3">
      <c r="B145" s="253">
        <v>34.1</v>
      </c>
      <c r="C145" s="266">
        <v>0.36299999999999999</v>
      </c>
      <c r="D145" s="266"/>
      <c r="E145" s="260">
        <v>0.505</v>
      </c>
      <c r="F145" s="261"/>
      <c r="G145" s="268">
        <v>0.92900000000000005</v>
      </c>
    </row>
    <row r="146" spans="2:7" x14ac:dyDescent="0.3">
      <c r="B146" s="253">
        <v>34.200000000000003</v>
      </c>
      <c r="C146" s="266">
        <v>0.36299999999999999</v>
      </c>
      <c r="D146" s="266"/>
      <c r="E146" s="260">
        <v>0.505</v>
      </c>
      <c r="F146" s="261"/>
      <c r="G146" s="268">
        <v>0.92900000000000005</v>
      </c>
    </row>
    <row r="147" spans="2:7" x14ac:dyDescent="0.3">
      <c r="B147" s="253">
        <v>34.299999999999997</v>
      </c>
      <c r="C147" s="266">
        <v>0.36299999999999999</v>
      </c>
      <c r="D147" s="266"/>
      <c r="E147" s="260">
        <v>0.505</v>
      </c>
      <c r="F147" s="261"/>
      <c r="G147" s="268">
        <v>0.92900000000000005</v>
      </c>
    </row>
    <row r="148" spans="2:7" x14ac:dyDescent="0.3">
      <c r="B148" s="253">
        <v>34.4</v>
      </c>
      <c r="C148" s="266">
        <v>0.36299999999999999</v>
      </c>
      <c r="D148" s="266"/>
      <c r="E148" s="260">
        <v>0.505</v>
      </c>
      <c r="F148" s="261"/>
      <c r="G148" s="268">
        <v>0.92900000000000005</v>
      </c>
    </row>
    <row r="149" spans="2:7" x14ac:dyDescent="0.3">
      <c r="B149" s="253">
        <v>34.5</v>
      </c>
      <c r="C149" s="266">
        <v>0.36299999999999999</v>
      </c>
      <c r="D149" s="266"/>
      <c r="E149" s="260">
        <v>0.505</v>
      </c>
      <c r="F149" s="261"/>
      <c r="G149" s="268">
        <v>0.92900000000000005</v>
      </c>
    </row>
    <row r="150" spans="2:7" x14ac:dyDescent="0.3">
      <c r="B150" s="253">
        <v>34.6</v>
      </c>
      <c r="C150" s="266">
        <v>0.36299999999999999</v>
      </c>
      <c r="D150" s="266"/>
      <c r="E150" s="260">
        <v>0.505</v>
      </c>
      <c r="F150" s="261"/>
      <c r="G150" s="268">
        <v>0.92900000000000005</v>
      </c>
    </row>
    <row r="151" spans="2:7" x14ac:dyDescent="0.3">
      <c r="B151" s="253">
        <v>34.700000000000003</v>
      </c>
      <c r="C151" s="266">
        <v>0.36299999999999999</v>
      </c>
      <c r="D151" s="266"/>
      <c r="E151" s="260">
        <v>0.505</v>
      </c>
      <c r="F151" s="261"/>
      <c r="G151" s="268">
        <v>0.92900000000000005</v>
      </c>
    </row>
    <row r="152" spans="2:7" x14ac:dyDescent="0.3">
      <c r="B152" s="253">
        <v>34.799999999999997</v>
      </c>
      <c r="C152" s="266">
        <v>0.36299999999999999</v>
      </c>
      <c r="D152" s="266"/>
      <c r="E152" s="260">
        <v>0.505</v>
      </c>
      <c r="F152" s="261"/>
      <c r="G152" s="268">
        <v>0.92900000000000005</v>
      </c>
    </row>
    <row r="153" spans="2:7" x14ac:dyDescent="0.3">
      <c r="B153" s="253">
        <v>34.9</v>
      </c>
      <c r="C153" s="266">
        <v>0.36299999999999999</v>
      </c>
      <c r="D153" s="266"/>
      <c r="E153" s="260">
        <v>0.505</v>
      </c>
      <c r="F153" s="261"/>
      <c r="G153" s="268">
        <v>0.92900000000000005</v>
      </c>
    </row>
    <row r="154" spans="2:7" x14ac:dyDescent="0.3">
      <c r="B154" s="252">
        <v>35</v>
      </c>
      <c r="C154" s="256">
        <v>0.34300000000000003</v>
      </c>
      <c r="D154" s="256"/>
      <c r="E154" s="256">
        <v>0.49</v>
      </c>
      <c r="F154" s="257"/>
      <c r="G154" s="267">
        <v>0.92400000000000004</v>
      </c>
    </row>
    <row r="155" spans="2:7" x14ac:dyDescent="0.3">
      <c r="B155" s="253">
        <v>35.1</v>
      </c>
      <c r="C155" s="266">
        <v>0.34300000000000003</v>
      </c>
      <c r="D155" s="266"/>
      <c r="E155" s="260">
        <v>0.49</v>
      </c>
      <c r="F155" s="261"/>
      <c r="G155" s="268">
        <v>0.92400000000000004</v>
      </c>
    </row>
    <row r="156" spans="2:7" x14ac:dyDescent="0.3">
      <c r="B156" s="253">
        <v>35.200000000000003</v>
      </c>
      <c r="C156" s="266">
        <v>0.34300000000000003</v>
      </c>
      <c r="D156" s="266"/>
      <c r="E156" s="260">
        <v>0.49</v>
      </c>
      <c r="F156" s="261"/>
      <c r="G156" s="268">
        <v>0.92400000000000004</v>
      </c>
    </row>
    <row r="157" spans="2:7" x14ac:dyDescent="0.3">
      <c r="B157" s="253">
        <v>35.299999999999997</v>
      </c>
      <c r="C157" s="266">
        <v>0.34300000000000003</v>
      </c>
      <c r="D157" s="266"/>
      <c r="E157" s="260">
        <v>0.49</v>
      </c>
      <c r="F157" s="261"/>
      <c r="G157" s="268">
        <v>0.92400000000000004</v>
      </c>
    </row>
    <row r="158" spans="2:7" x14ac:dyDescent="0.3">
      <c r="B158" s="253">
        <v>35.4</v>
      </c>
      <c r="C158" s="266">
        <v>0.34300000000000003</v>
      </c>
      <c r="D158" s="266"/>
      <c r="E158" s="260">
        <v>0.49</v>
      </c>
      <c r="F158" s="261"/>
      <c r="G158" s="268">
        <v>0.92400000000000004</v>
      </c>
    </row>
    <row r="159" spans="2:7" x14ac:dyDescent="0.3">
      <c r="B159" s="253">
        <v>35.5</v>
      </c>
      <c r="C159" s="266">
        <v>0.34300000000000003</v>
      </c>
      <c r="D159" s="266"/>
      <c r="E159" s="260">
        <v>0.49</v>
      </c>
      <c r="F159" s="261"/>
      <c r="G159" s="268">
        <v>0.92400000000000004</v>
      </c>
    </row>
    <row r="160" spans="2:7" x14ac:dyDescent="0.3">
      <c r="B160" s="253">
        <v>35.6</v>
      </c>
      <c r="C160" s="266">
        <v>0.34300000000000003</v>
      </c>
      <c r="D160" s="266"/>
      <c r="E160" s="260">
        <v>0.49</v>
      </c>
      <c r="F160" s="261"/>
      <c r="G160" s="268">
        <v>0.92400000000000004</v>
      </c>
    </row>
    <row r="161" spans="2:7" x14ac:dyDescent="0.3">
      <c r="B161" s="253">
        <v>35.700000000000003</v>
      </c>
      <c r="C161" s="266">
        <v>0.34300000000000003</v>
      </c>
      <c r="D161" s="266"/>
      <c r="E161" s="260">
        <v>0.49</v>
      </c>
      <c r="F161" s="261"/>
      <c r="G161" s="268">
        <v>0.92400000000000004</v>
      </c>
    </row>
    <row r="162" spans="2:7" x14ac:dyDescent="0.3">
      <c r="B162" s="253">
        <v>35.799999999999997</v>
      </c>
      <c r="C162" s="266">
        <v>0.34300000000000003</v>
      </c>
      <c r="D162" s="266"/>
      <c r="E162" s="260">
        <v>0.49</v>
      </c>
      <c r="F162" s="261"/>
      <c r="G162" s="268">
        <v>0.92400000000000004</v>
      </c>
    </row>
    <row r="163" spans="2:7" x14ac:dyDescent="0.3">
      <c r="B163" s="253">
        <v>35.9</v>
      </c>
      <c r="C163" s="266">
        <v>0.34300000000000003</v>
      </c>
      <c r="D163" s="266"/>
      <c r="E163" s="260">
        <v>0.49</v>
      </c>
      <c r="F163" s="261"/>
      <c r="G163" s="268">
        <v>0.92400000000000004</v>
      </c>
    </row>
    <row r="164" spans="2:7" x14ac:dyDescent="0.3">
      <c r="B164" s="252">
        <v>36</v>
      </c>
      <c r="C164" s="256">
        <v>0.32800000000000001</v>
      </c>
      <c r="D164" s="256"/>
      <c r="E164" s="256">
        <v>0.47799999999999998</v>
      </c>
      <c r="F164" s="257"/>
      <c r="G164" s="267">
        <v>0.91900000000000004</v>
      </c>
    </row>
    <row r="165" spans="2:7" x14ac:dyDescent="0.3">
      <c r="B165" s="253">
        <v>36.1</v>
      </c>
      <c r="C165" s="266">
        <v>0.32800000000000001</v>
      </c>
      <c r="D165" s="266"/>
      <c r="E165" s="260">
        <v>0.47799999999999998</v>
      </c>
      <c r="F165" s="261"/>
      <c r="G165" s="268">
        <v>0.91900000000000004</v>
      </c>
    </row>
    <row r="166" spans="2:7" x14ac:dyDescent="0.3">
      <c r="B166" s="253">
        <v>36.200000000000003</v>
      </c>
      <c r="C166" s="266">
        <v>0.32800000000000001</v>
      </c>
      <c r="D166" s="266"/>
      <c r="E166" s="260">
        <v>0.47799999999999998</v>
      </c>
      <c r="F166" s="261"/>
      <c r="G166" s="268">
        <v>0.91900000000000004</v>
      </c>
    </row>
    <row r="167" spans="2:7" x14ac:dyDescent="0.3">
      <c r="B167" s="253">
        <v>36.299999999999997</v>
      </c>
      <c r="C167" s="266">
        <v>0.32800000000000001</v>
      </c>
      <c r="D167" s="266"/>
      <c r="E167" s="260">
        <v>0.47799999999999998</v>
      </c>
      <c r="F167" s="261"/>
      <c r="G167" s="268">
        <v>0.91900000000000004</v>
      </c>
    </row>
    <row r="168" spans="2:7" x14ac:dyDescent="0.3">
      <c r="B168" s="253">
        <v>36.4</v>
      </c>
      <c r="C168" s="266">
        <v>0.32800000000000001</v>
      </c>
      <c r="D168" s="266"/>
      <c r="E168" s="260">
        <v>0.47799999999999998</v>
      </c>
      <c r="F168" s="261"/>
      <c r="G168" s="268">
        <v>0.91900000000000004</v>
      </c>
    </row>
    <row r="169" spans="2:7" x14ac:dyDescent="0.3">
      <c r="B169" s="253">
        <v>36.5</v>
      </c>
      <c r="C169" s="266">
        <v>0.32800000000000001</v>
      </c>
      <c r="D169" s="266"/>
      <c r="E169" s="260">
        <v>0.47799999999999998</v>
      </c>
      <c r="F169" s="261"/>
      <c r="G169" s="268">
        <v>0.91900000000000004</v>
      </c>
    </row>
    <row r="170" spans="2:7" x14ac:dyDescent="0.3">
      <c r="B170" s="253">
        <v>36.6</v>
      </c>
      <c r="C170" s="266">
        <v>0.32800000000000001</v>
      </c>
      <c r="D170" s="266"/>
      <c r="E170" s="260">
        <v>0.47799999999999998</v>
      </c>
      <c r="F170" s="261"/>
      <c r="G170" s="268">
        <v>0.91900000000000004</v>
      </c>
    </row>
    <row r="171" spans="2:7" x14ac:dyDescent="0.3">
      <c r="B171" s="253">
        <v>36.700000000000003</v>
      </c>
      <c r="C171" s="266">
        <v>0.32800000000000001</v>
      </c>
      <c r="D171" s="266"/>
      <c r="E171" s="260">
        <v>0.47799999999999998</v>
      </c>
      <c r="F171" s="261"/>
      <c r="G171" s="268">
        <v>0.91900000000000004</v>
      </c>
    </row>
    <row r="172" spans="2:7" x14ac:dyDescent="0.3">
      <c r="B172" s="253">
        <v>36.799999999999997</v>
      </c>
      <c r="C172" s="266">
        <v>0.32800000000000001</v>
      </c>
      <c r="D172" s="266"/>
      <c r="E172" s="260">
        <v>0.47799999999999998</v>
      </c>
      <c r="F172" s="261"/>
      <c r="G172" s="268">
        <v>0.91900000000000004</v>
      </c>
    </row>
    <row r="173" spans="2:7" x14ac:dyDescent="0.3">
      <c r="B173" s="253">
        <v>36.9</v>
      </c>
      <c r="C173" s="266">
        <v>0.32800000000000001</v>
      </c>
      <c r="D173" s="266"/>
      <c r="E173" s="260">
        <v>0.47799999999999998</v>
      </c>
      <c r="F173" s="261"/>
      <c r="G173" s="268">
        <v>0.91900000000000004</v>
      </c>
    </row>
    <row r="174" spans="2:7" x14ac:dyDescent="0.3">
      <c r="B174" s="252">
        <v>37</v>
      </c>
      <c r="C174" s="256">
        <v>0.32</v>
      </c>
      <c r="D174" s="256"/>
      <c r="E174" s="256">
        <v>0.45600000000000002</v>
      </c>
      <c r="F174" s="257"/>
      <c r="G174" s="267">
        <v>0.90900000000000003</v>
      </c>
    </row>
    <row r="175" spans="2:7" x14ac:dyDescent="0.3">
      <c r="B175" s="253">
        <v>37.1</v>
      </c>
      <c r="C175" s="266">
        <v>0.32</v>
      </c>
      <c r="D175" s="266"/>
      <c r="E175" s="260">
        <v>0.45600000000000002</v>
      </c>
      <c r="F175" s="261"/>
      <c r="G175" s="268">
        <v>0.90900000000000003</v>
      </c>
    </row>
    <row r="176" spans="2:7" x14ac:dyDescent="0.3">
      <c r="B176" s="253">
        <v>37.200000000000003</v>
      </c>
      <c r="C176" s="266">
        <v>0.32</v>
      </c>
      <c r="D176" s="266"/>
      <c r="E176" s="260">
        <v>0.45600000000000002</v>
      </c>
      <c r="F176" s="261"/>
      <c r="G176" s="268">
        <v>0.90900000000000003</v>
      </c>
    </row>
    <row r="177" spans="2:7" x14ac:dyDescent="0.3">
      <c r="B177" s="253">
        <v>37.299999999999997</v>
      </c>
      <c r="C177" s="266">
        <v>0.32</v>
      </c>
      <c r="D177" s="266"/>
      <c r="E177" s="260">
        <v>0.45600000000000002</v>
      </c>
      <c r="F177" s="261"/>
      <c r="G177" s="268">
        <v>0.90900000000000003</v>
      </c>
    </row>
    <row r="178" spans="2:7" x14ac:dyDescent="0.3">
      <c r="B178" s="253">
        <v>37.4</v>
      </c>
      <c r="C178" s="266">
        <v>0.32</v>
      </c>
      <c r="D178" s="266"/>
      <c r="E178" s="260">
        <v>0.45600000000000002</v>
      </c>
      <c r="F178" s="261"/>
      <c r="G178" s="268">
        <v>0.90900000000000003</v>
      </c>
    </row>
    <row r="179" spans="2:7" x14ac:dyDescent="0.3">
      <c r="B179" s="253">
        <v>37.5</v>
      </c>
      <c r="C179" s="266">
        <v>0.32</v>
      </c>
      <c r="D179" s="266"/>
      <c r="E179" s="260">
        <v>0.45600000000000002</v>
      </c>
      <c r="F179" s="261"/>
      <c r="G179" s="268">
        <v>0.90900000000000003</v>
      </c>
    </row>
    <row r="180" spans="2:7" x14ac:dyDescent="0.3">
      <c r="B180" s="253">
        <v>37.6</v>
      </c>
      <c r="C180" s="266">
        <v>0.32</v>
      </c>
      <c r="D180" s="266"/>
      <c r="E180" s="260">
        <v>0.45600000000000002</v>
      </c>
      <c r="F180" s="261"/>
      <c r="G180" s="268">
        <v>0.90900000000000003</v>
      </c>
    </row>
    <row r="181" spans="2:7" x14ac:dyDescent="0.3">
      <c r="B181" s="253">
        <v>37.700000000000003</v>
      </c>
      <c r="C181" s="266">
        <v>0.32</v>
      </c>
      <c r="D181" s="266"/>
      <c r="E181" s="260">
        <v>0.45600000000000002</v>
      </c>
      <c r="F181" s="261"/>
      <c r="G181" s="268">
        <v>0.90900000000000003</v>
      </c>
    </row>
    <row r="182" spans="2:7" x14ac:dyDescent="0.3">
      <c r="B182" s="253">
        <v>37.799999999999997</v>
      </c>
      <c r="C182" s="266">
        <v>0.32</v>
      </c>
      <c r="D182" s="266"/>
      <c r="E182" s="260">
        <v>0.45600000000000002</v>
      </c>
      <c r="F182" s="261"/>
      <c r="G182" s="268">
        <v>0.90900000000000003</v>
      </c>
    </row>
    <row r="183" spans="2:7" x14ac:dyDescent="0.3">
      <c r="B183" s="253">
        <v>37.9</v>
      </c>
      <c r="C183" s="266">
        <v>0.32</v>
      </c>
      <c r="D183" s="266"/>
      <c r="E183" s="260">
        <v>0.45600000000000002</v>
      </c>
      <c r="F183" s="261"/>
      <c r="G183" s="268">
        <v>0.90900000000000003</v>
      </c>
    </row>
    <row r="184" spans="2:7" x14ac:dyDescent="0.3">
      <c r="B184" s="252">
        <v>38</v>
      </c>
      <c r="C184" s="256">
        <v>0.317</v>
      </c>
      <c r="D184" s="256"/>
      <c r="E184" s="256">
        <v>0.44800000000000001</v>
      </c>
      <c r="F184" s="257"/>
      <c r="G184" s="267">
        <v>0.90900000000000003</v>
      </c>
    </row>
    <row r="185" spans="2:7" x14ac:dyDescent="0.3">
      <c r="B185" s="253">
        <v>38.1</v>
      </c>
      <c r="C185" s="266">
        <v>0.317</v>
      </c>
      <c r="D185" s="266"/>
      <c r="E185" s="260">
        <v>0.44800000000000001</v>
      </c>
      <c r="F185" s="261"/>
      <c r="G185" s="268">
        <v>0.90900000000000003</v>
      </c>
    </row>
    <row r="186" spans="2:7" x14ac:dyDescent="0.3">
      <c r="B186" s="253">
        <v>38.200000000000003</v>
      </c>
      <c r="C186" s="266">
        <v>0.317</v>
      </c>
      <c r="D186" s="266"/>
      <c r="E186" s="260">
        <v>0.44800000000000001</v>
      </c>
      <c r="F186" s="261"/>
      <c r="G186" s="268">
        <v>0.90900000000000003</v>
      </c>
    </row>
    <row r="187" spans="2:7" x14ac:dyDescent="0.3">
      <c r="B187" s="253">
        <v>38.299999999999997</v>
      </c>
      <c r="C187" s="266">
        <v>0.317</v>
      </c>
      <c r="D187" s="266"/>
      <c r="E187" s="260">
        <v>0.44800000000000001</v>
      </c>
      <c r="F187" s="261"/>
      <c r="G187" s="268">
        <v>0.90900000000000003</v>
      </c>
    </row>
    <row r="188" spans="2:7" x14ac:dyDescent="0.3">
      <c r="B188" s="253">
        <v>38.4</v>
      </c>
      <c r="C188" s="266">
        <v>0.317</v>
      </c>
      <c r="D188" s="266"/>
      <c r="E188" s="260">
        <v>0.44800000000000001</v>
      </c>
      <c r="F188" s="261"/>
      <c r="G188" s="268">
        <v>0.90900000000000003</v>
      </c>
    </row>
    <row r="189" spans="2:7" x14ac:dyDescent="0.3">
      <c r="B189" s="253">
        <v>38.5</v>
      </c>
      <c r="C189" s="266">
        <v>0.317</v>
      </c>
      <c r="D189" s="266"/>
      <c r="E189" s="260">
        <v>0.44800000000000001</v>
      </c>
      <c r="F189" s="261"/>
      <c r="G189" s="268">
        <v>0.90900000000000003</v>
      </c>
    </row>
    <row r="190" spans="2:7" x14ac:dyDescent="0.3">
      <c r="B190" s="253">
        <v>38.6</v>
      </c>
      <c r="C190" s="266">
        <v>0.317</v>
      </c>
      <c r="D190" s="266"/>
      <c r="E190" s="260">
        <v>0.44800000000000001</v>
      </c>
      <c r="F190" s="261"/>
      <c r="G190" s="268">
        <v>0.90900000000000003</v>
      </c>
    </row>
    <row r="191" spans="2:7" x14ac:dyDescent="0.3">
      <c r="B191" s="253">
        <v>38.700000000000003</v>
      </c>
      <c r="C191" s="266">
        <v>0.317</v>
      </c>
      <c r="D191" s="266"/>
      <c r="E191" s="260">
        <v>0.44800000000000001</v>
      </c>
      <c r="F191" s="261"/>
      <c r="G191" s="268">
        <v>0.90900000000000003</v>
      </c>
    </row>
    <row r="192" spans="2:7" x14ac:dyDescent="0.3">
      <c r="B192" s="253">
        <v>38.799999999999997</v>
      </c>
      <c r="C192" s="266">
        <v>0.317</v>
      </c>
      <c r="D192" s="266"/>
      <c r="E192" s="260">
        <v>0.44800000000000001</v>
      </c>
      <c r="F192" s="261"/>
      <c r="G192" s="268">
        <v>0.90900000000000003</v>
      </c>
    </row>
    <row r="193" spans="2:7" x14ac:dyDescent="0.3">
      <c r="B193" s="253">
        <v>38.9</v>
      </c>
      <c r="C193" s="266">
        <v>0.317</v>
      </c>
      <c r="D193" s="266"/>
      <c r="E193" s="260">
        <v>0.44800000000000001</v>
      </c>
      <c r="F193" s="261"/>
      <c r="G193" s="268">
        <v>0.90900000000000003</v>
      </c>
    </row>
    <row r="194" spans="2:7" x14ac:dyDescent="0.3">
      <c r="B194" s="252">
        <v>39</v>
      </c>
      <c r="C194" s="256">
        <v>0.30299999999999999</v>
      </c>
      <c r="D194" s="256"/>
      <c r="E194" s="256">
        <v>0.433</v>
      </c>
      <c r="F194" s="257"/>
      <c r="G194" s="267">
        <v>0.9</v>
      </c>
    </row>
    <row r="195" spans="2:7" x14ac:dyDescent="0.3">
      <c r="B195" s="253">
        <v>39.1</v>
      </c>
      <c r="C195" s="266">
        <v>0.30299999999999999</v>
      </c>
      <c r="D195" s="266"/>
      <c r="E195" s="260">
        <v>0.433</v>
      </c>
      <c r="F195" s="261"/>
      <c r="G195" s="268">
        <v>0.9</v>
      </c>
    </row>
    <row r="196" spans="2:7" x14ac:dyDescent="0.3">
      <c r="B196" s="253">
        <v>39.200000000000003</v>
      </c>
      <c r="C196" s="266">
        <v>0.30299999999999999</v>
      </c>
      <c r="D196" s="266"/>
      <c r="E196" s="260">
        <v>0.433</v>
      </c>
      <c r="F196" s="261"/>
      <c r="G196" s="268">
        <v>0.9</v>
      </c>
    </row>
    <row r="197" spans="2:7" x14ac:dyDescent="0.3">
      <c r="B197" s="253">
        <v>39.299999999999997</v>
      </c>
      <c r="C197" s="266">
        <v>0.30299999999999999</v>
      </c>
      <c r="D197" s="266"/>
      <c r="E197" s="260">
        <v>0.433</v>
      </c>
      <c r="F197" s="261"/>
      <c r="G197" s="268">
        <v>0.9</v>
      </c>
    </row>
    <row r="198" spans="2:7" x14ac:dyDescent="0.3">
      <c r="B198" s="253">
        <v>39.4</v>
      </c>
      <c r="C198" s="266">
        <v>0.30299999999999999</v>
      </c>
      <c r="D198" s="266"/>
      <c r="E198" s="260">
        <v>0.433</v>
      </c>
      <c r="F198" s="261"/>
      <c r="G198" s="268">
        <v>0.9</v>
      </c>
    </row>
    <row r="199" spans="2:7" x14ac:dyDescent="0.3">
      <c r="B199" s="253">
        <v>39.5</v>
      </c>
      <c r="C199" s="266">
        <v>0.30299999999999999</v>
      </c>
      <c r="D199" s="266"/>
      <c r="E199" s="260">
        <v>0.433</v>
      </c>
      <c r="F199" s="261"/>
      <c r="G199" s="268">
        <v>0.9</v>
      </c>
    </row>
    <row r="200" spans="2:7" x14ac:dyDescent="0.3">
      <c r="B200" s="253">
        <v>39.6</v>
      </c>
      <c r="C200" s="266">
        <v>0.30299999999999999</v>
      </c>
      <c r="D200" s="266"/>
      <c r="E200" s="260">
        <v>0.433</v>
      </c>
      <c r="F200" s="261"/>
      <c r="G200" s="268">
        <v>0.9</v>
      </c>
    </row>
    <row r="201" spans="2:7" x14ac:dyDescent="0.3">
      <c r="B201" s="253">
        <v>39.700000000000003</v>
      </c>
      <c r="C201" s="266">
        <v>0.30299999999999999</v>
      </c>
      <c r="D201" s="266"/>
      <c r="E201" s="260">
        <v>0.433</v>
      </c>
      <c r="F201" s="261"/>
      <c r="G201" s="268">
        <v>0.9</v>
      </c>
    </row>
    <row r="202" spans="2:7" x14ac:dyDescent="0.3">
      <c r="B202" s="253">
        <v>39.799999999999997</v>
      </c>
      <c r="C202" s="266">
        <v>0.30299999999999999</v>
      </c>
      <c r="D202" s="266"/>
      <c r="E202" s="260">
        <v>0.433</v>
      </c>
      <c r="F202" s="261"/>
      <c r="G202" s="268">
        <v>0.9</v>
      </c>
    </row>
    <row r="203" spans="2:7" x14ac:dyDescent="0.3">
      <c r="B203" s="253">
        <v>39.9</v>
      </c>
      <c r="C203" s="266">
        <v>0.30299999999999999</v>
      </c>
      <c r="D203" s="266"/>
      <c r="E203" s="260">
        <v>0.433</v>
      </c>
      <c r="F203" s="261"/>
      <c r="G203" s="268">
        <v>0.9</v>
      </c>
    </row>
    <row r="204" spans="2:7" x14ac:dyDescent="0.3">
      <c r="B204" s="252">
        <v>40</v>
      </c>
      <c r="C204" s="256">
        <v>0.30299999999999999</v>
      </c>
      <c r="D204" s="256"/>
      <c r="E204" s="256">
        <v>0.433</v>
      </c>
      <c r="F204" s="257"/>
      <c r="G204" s="267">
        <v>0.9</v>
      </c>
    </row>
  </sheetData>
  <sheetProtection sheet="1" objects="1" scenarios="1"/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3852F-EE5F-4BB4-97CB-BBA7FF02C060}">
  <sheetPr codeName="Blad11">
    <tabColor rgb="FFCCCCFF"/>
  </sheetPr>
  <dimension ref="B1:B26"/>
  <sheetViews>
    <sheetView showGridLines="0" showRowColHeaders="0" zoomScale="110" zoomScaleNormal="110" workbookViewId="0"/>
  </sheetViews>
  <sheetFormatPr defaultRowHeight="13.2" x14ac:dyDescent="0.25"/>
  <cols>
    <col min="1" max="1" width="3.6640625" customWidth="1"/>
  </cols>
  <sheetData>
    <row r="1" spans="2:2" ht="63" customHeight="1" x14ac:dyDescent="0.25"/>
    <row r="6" spans="2:2" ht="17.399999999999999" x14ac:dyDescent="0.3">
      <c r="B6" s="167" t="s">
        <v>14</v>
      </c>
    </row>
    <row r="9" spans="2:2" x14ac:dyDescent="0.25">
      <c r="B9" t="s">
        <v>15</v>
      </c>
    </row>
    <row r="10" spans="2:2" x14ac:dyDescent="0.25">
      <c r="B10" t="s">
        <v>16</v>
      </c>
    </row>
    <row r="11" spans="2:2" x14ac:dyDescent="0.25">
      <c r="B11" t="s">
        <v>17</v>
      </c>
    </row>
    <row r="12" spans="2:2" x14ac:dyDescent="0.25">
      <c r="B12" t="s">
        <v>16</v>
      </c>
    </row>
    <row r="13" spans="2:2" x14ac:dyDescent="0.25">
      <c r="B13" t="s">
        <v>18</v>
      </c>
    </row>
    <row r="14" spans="2:2" x14ac:dyDescent="0.25">
      <c r="B14" t="s">
        <v>16</v>
      </c>
    </row>
    <row r="15" spans="2:2" x14ac:dyDescent="0.25">
      <c r="B15" s="13" t="s">
        <v>19</v>
      </c>
    </row>
    <row r="16" spans="2:2" x14ac:dyDescent="0.25">
      <c r="B16" s="13" t="s">
        <v>20</v>
      </c>
    </row>
    <row r="17" spans="2:2" x14ac:dyDescent="0.25">
      <c r="B17" t="s">
        <v>16</v>
      </c>
    </row>
    <row r="18" spans="2:2" x14ac:dyDescent="0.25">
      <c r="B18" t="s">
        <v>21</v>
      </c>
    </row>
    <row r="19" spans="2:2" x14ac:dyDescent="0.25">
      <c r="B19" t="s">
        <v>16</v>
      </c>
    </row>
    <row r="20" spans="2:2" x14ac:dyDescent="0.25">
      <c r="B20" t="s">
        <v>22</v>
      </c>
    </row>
    <row r="21" spans="2:2" x14ac:dyDescent="0.25">
      <c r="B21" t="s">
        <v>16</v>
      </c>
    </row>
    <row r="22" spans="2:2" x14ac:dyDescent="0.25">
      <c r="B22" t="s">
        <v>23</v>
      </c>
    </row>
    <row r="23" spans="2:2" x14ac:dyDescent="0.25">
      <c r="B23" t="s">
        <v>16</v>
      </c>
    </row>
    <row r="24" spans="2:2" x14ac:dyDescent="0.25">
      <c r="B24" t="s">
        <v>24</v>
      </c>
    </row>
    <row r="25" spans="2:2" x14ac:dyDescent="0.25">
      <c r="B25" t="s">
        <v>16</v>
      </c>
    </row>
    <row r="26" spans="2:2" x14ac:dyDescent="0.25">
      <c r="B26" t="s">
        <v>25</v>
      </c>
    </row>
  </sheetData>
  <sheetProtection sheet="1" objects="1" scenarios="1"/>
  <pageMargins left="0.7" right="0.7" top="0.75" bottom="0.75" header="0.3" footer="0.3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125B9-100E-4AD7-B860-DF8E10FE94F9}">
  <sheetPr codeName="Blad12">
    <tabColor rgb="FFFF0000"/>
    <pageSetUpPr fitToPage="1"/>
  </sheetPr>
  <dimension ref="A1"/>
  <sheetViews>
    <sheetView showGridLines="0" showRowColHeaders="0" zoomScale="85" zoomScaleNormal="85" zoomScaleSheetLayoutView="10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8.6640625" customWidth="1"/>
  </cols>
  <sheetData>
    <row r="1" ht="15" customHeight="1" x14ac:dyDescent="0.25"/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89E8-9A67-4C3C-AFF7-A942088E591E}">
  <sheetPr>
    <tabColor rgb="FFFF0000"/>
  </sheetPr>
  <dimension ref="A1:A29"/>
  <sheetViews>
    <sheetView showGridLines="0" showRowColHeaders="0" tabSelected="1" zoomScale="110" zoomScaleNormal="11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8.88671875" customWidth="1"/>
    <col min="5" max="5" width="8.6640625" customWidth="1"/>
    <col min="9" max="9" width="4.6640625" customWidth="1"/>
    <col min="13" max="13" width="4.6640625" customWidth="1"/>
    <col min="17" max="17" width="4.6640625" customWidth="1"/>
  </cols>
  <sheetData>
    <row r="1" customFormat="1" ht="15" customHeight="1" x14ac:dyDescent="0.25"/>
    <row r="2" customFormat="1" ht="51.6" customHeight="1" x14ac:dyDescent="0.25"/>
    <row r="17" customFormat="1" x14ac:dyDescent="0.25"/>
    <row r="29" customFormat="1" ht="25.2" customHeight="1" x14ac:dyDescent="0.25"/>
  </sheetData>
  <sheetProtection sheet="1" objects="1" scenarios="1"/>
  <pageMargins left="0.9055118110236221" right="0.70866141732283472" top="0.74803149606299213" bottom="0.74803149606299213" header="0.31496062992125984" footer="0.31496062992125984"/>
  <pageSetup paperSize="9" scale="48" orientation="landscape" r:id="rId1"/>
  <colBreaks count="1" manualBreakCount="1">
    <brk id="21" min="1" max="3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A3E33-C9B5-40E4-9695-064014762AD7}">
  <sheetPr codeName="Blad3">
    <tabColor rgb="FFCCCCFF"/>
  </sheetPr>
  <dimension ref="A1:BA75"/>
  <sheetViews>
    <sheetView showGridLines="0" showRowColHeaders="0" topLeftCell="A3" zoomScale="85" zoomScaleNormal="85" workbookViewId="0">
      <selection activeCell="C19" sqref="C1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269">
        <v>3</v>
      </c>
      <c r="E2" s="71"/>
      <c r="F2" s="13"/>
      <c r="G2" s="168"/>
      <c r="H2" s="168"/>
      <c r="J2" s="72" t="str">
        <f>IF($D$2=3,"ja",IF($D$2="3A","ja",IF($D$2="3B","ja",IF($D$2="3C","ja"))))</f>
        <v>ja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46132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17" t="s">
        <v>210</v>
      </c>
      <c r="C18" s="175">
        <v>7</v>
      </c>
      <c r="D18" s="175" t="s">
        <v>79</v>
      </c>
      <c r="E18" s="139"/>
      <c r="F18" s="175"/>
      <c r="G18" s="140"/>
      <c r="H18" s="180"/>
      <c r="I18" s="179"/>
      <c r="J18" s="179"/>
      <c r="K18" s="179"/>
      <c r="L18" s="179" t="s">
        <v>79</v>
      </c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P53" si="0">IF(I18="E",1,IF(I18="D",2,IF(I18="C",3,IF(I18="B",4,IF(I18="A",5,IF(I18=5,1,IF(I18=4,2,IF(I18=3,3,IF(I18=2,4,IF(I18=1,5,IF(I18="","")))))))))))</f>
        <v/>
      </c>
      <c r="Q18" s="291" t="str">
        <f t="shared" ref="Q18:Q53" si="1">IF(J18="E",1,IF(J18="D",2,IF(J18="C",3,IF(J18="B",4,IF(J18="A",5,IF(J18=5,1,IF(J18=4,2,IF(J18=3,3,IF(J18=2,4,IF(J18=1,5,IF(J18="","")))))))))))</f>
        <v/>
      </c>
      <c r="R18" s="291">
        <f>IF(N18&lt;3,2,IF($D$2&lt;6,0,IF($D$2&gt;=6,SUM(O18:Q18))))</f>
        <v>2</v>
      </c>
      <c r="S18" s="94" t="str">
        <f t="shared" ref="S18:S53" si="2">IF(D18="","",IF(H18="","",IF(H18=$D18,1,IF(H18&lt;$D18,1,IF(H18&gt;$D18,"",IF(H18="A+",1))))))</f>
        <v/>
      </c>
      <c r="T18" s="94" t="str">
        <f t="shared" ref="T18:T53" si="3">IF(D18="","",IF(I18="","",IF(I18=$D18,1,IF(I18&lt;$D18,1,IF(I18&gt;$D18,"",IF(I18="A+",1))))))</f>
        <v/>
      </c>
      <c r="U18" s="94" t="str">
        <f t="shared" ref="U18:U53" si="4">IF(D18="","",IF(J18="","",IF(J18=$D18,1,IF(J18&lt;$D18,1,IF(J18&gt;$D18,"",IF(J18="A+",1))))))</f>
        <v/>
      </c>
      <c r="V18" s="94" t="str">
        <f t="shared" ref="V18:V53" si="5">IF(D18="","",IF(K18="","",IF(K18=$D18,1,IF(K18&lt;$D18,1,IF(K18&gt;$D18,"",IF(K18="A+",1))))))</f>
        <v/>
      </c>
      <c r="W18" s="94">
        <f t="shared" ref="W18:W53" si="6">IF(D18="","",IF(L18="","",IF(L18=$D18,1,IF(L18&lt;$D18,1,IF(L18&gt;$D18,"",IF(L18="A+",1))))))</f>
        <v>1</v>
      </c>
      <c r="X18" s="94" t="str">
        <f t="shared" ref="X18:X53" si="7">IF(D18="","",IF(M18="","",IF(M18=$D18,1,IF(M18&lt;$D18,1,IF(M18&gt;$D18,"",IF(M18="A+",1))))))</f>
        <v/>
      </c>
      <c r="Y18" s="94">
        <f t="shared" ref="Y18:Y53" si="8">SUM(S18:X18)</f>
        <v>1</v>
      </c>
      <c r="Z18" s="141" t="b">
        <f t="shared" ref="Z18:Z53" si="9">IF($D18="A",$AK18)</f>
        <v>0</v>
      </c>
      <c r="AA18" s="141">
        <f t="shared" ref="AA18:AA53" si="10">IF($D18="B",$AK18)</f>
        <v>1</v>
      </c>
      <c r="AB18" s="141" t="b">
        <f t="shared" ref="AB18:AB53" si="11">IF($D18="C",$AK18)</f>
        <v>0</v>
      </c>
      <c r="AC18" s="141" t="b">
        <f t="shared" ref="AC18:AC53" si="12">IF($D18="D",$AK18)</f>
        <v>0</v>
      </c>
      <c r="AD18" s="141" t="b">
        <f t="shared" ref="AD18:AD53" si="13">IF($D18="E",$AK18)</f>
        <v>0</v>
      </c>
      <c r="AE18" s="141" t="b">
        <f>IF($D18=1,$AK18)</f>
        <v>0</v>
      </c>
      <c r="AF18" s="141" t="b">
        <f t="shared" ref="AF18:AF53" si="14">IF($D18=2,$AK18)</f>
        <v>0</v>
      </c>
      <c r="AG18" s="141" t="b">
        <f t="shared" ref="AG18:AG53" si="15">IF($D18=3,$AK18)</f>
        <v>0</v>
      </c>
      <c r="AH18" s="141" t="b">
        <f t="shared" ref="AH18:AH53" si="16">IF($D18=4,$AK18)</f>
        <v>0</v>
      </c>
      <c r="AI18" s="141" t="b">
        <f t="shared" ref="AI18:AI53" si="17">IF($D18=5,$AK18)</f>
        <v>0</v>
      </c>
      <c r="AJ18" s="142">
        <f t="shared" ref="AJ18:AJ53" si="18">IF(D18="","",IF(D18&gt;0,COUNTA(H18:M18)))</f>
        <v>1</v>
      </c>
      <c r="AK18" s="143">
        <f t="shared" ref="AK18:AK53" si="19">IF(AJ18=0,"",IF(AJ18="","",IF(AJ18&gt;0,Y18/AJ18)))</f>
        <v>1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 t="shared" ref="AU18:AU53" si="20">IF($D$2&lt;6,"",IF($N18&lt;3,"",IF(O18&lt;=2,"&lt;1F",IF(O18&gt;3,"1S",IF(O18&gt;2,"1F")))))</f>
        <v/>
      </c>
      <c r="AV18" s="219"/>
      <c r="AW18" s="220"/>
      <c r="AX18" s="220"/>
      <c r="AY18" s="219"/>
      <c r="AZ18" s="218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21">IF(AZ18="",0,IF(AZ18&lt;AW18,0,IF(AZ18&gt;=AW18,1)))</f>
        <v>0</v>
      </c>
    </row>
    <row r="19" spans="1:53" ht="15" customHeight="1" x14ac:dyDescent="0.25">
      <c r="A19">
        <v>2</v>
      </c>
      <c r="B19" s="17" t="s">
        <v>211</v>
      </c>
      <c r="C19" s="175"/>
      <c r="D19" s="175" t="s">
        <v>80</v>
      </c>
      <c r="E19" s="126"/>
      <c r="F19" s="126"/>
      <c r="G19" s="140"/>
      <c r="H19" s="180"/>
      <c r="I19" s="148"/>
      <c r="J19" s="179"/>
      <c r="K19" s="148"/>
      <c r="L19" s="179" t="s">
        <v>81</v>
      </c>
      <c r="M19" s="178"/>
      <c r="N19" s="290">
        <f t="shared" ref="N19:N53" si="22">COUNTA(I19,J19,M19)</f>
        <v>0</v>
      </c>
      <c r="O19" s="291" t="str">
        <f t="shared" ref="O19:O53" si="23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1"/>
        <v/>
      </c>
      <c r="R19" s="291">
        <f t="shared" ref="R19:R53" si="24">IF($D$2&lt;6,0,IF($D$2&gt;=6,SUM(O19:Q19)))</f>
        <v>0</v>
      </c>
      <c r="S19" s="94" t="str">
        <f t="shared" si="2"/>
        <v/>
      </c>
      <c r="T19" s="94" t="str">
        <f t="shared" si="3"/>
        <v/>
      </c>
      <c r="U19" s="94" t="str">
        <f t="shared" si="4"/>
        <v/>
      </c>
      <c r="V19" s="94" t="str">
        <f t="shared" si="5"/>
        <v/>
      </c>
      <c r="W19" s="94" t="str">
        <f t="shared" si="6"/>
        <v/>
      </c>
      <c r="X19" s="94" t="str">
        <f t="shared" si="7"/>
        <v/>
      </c>
      <c r="Y19" s="94">
        <f t="shared" si="8"/>
        <v>0</v>
      </c>
      <c r="Z19" s="141" t="b">
        <f t="shared" si="9"/>
        <v>0</v>
      </c>
      <c r="AA19" s="141" t="b">
        <f t="shared" si="10"/>
        <v>0</v>
      </c>
      <c r="AB19" s="141">
        <f t="shared" si="11"/>
        <v>0</v>
      </c>
      <c r="AC19" s="141" t="b">
        <f t="shared" si="12"/>
        <v>0</v>
      </c>
      <c r="AD19" s="141" t="b">
        <f t="shared" si="13"/>
        <v>0</v>
      </c>
      <c r="AE19" s="141" t="b">
        <f t="shared" ref="AE19:AE53" si="25">IF($D19="1",$AK19)</f>
        <v>0</v>
      </c>
      <c r="AF19" s="141" t="b">
        <f t="shared" si="14"/>
        <v>0</v>
      </c>
      <c r="AG19" s="141" t="b">
        <f t="shared" si="15"/>
        <v>0</v>
      </c>
      <c r="AH19" s="141" t="b">
        <f t="shared" si="16"/>
        <v>0</v>
      </c>
      <c r="AI19" s="141" t="b">
        <f t="shared" si="17"/>
        <v>0</v>
      </c>
      <c r="AJ19" s="146">
        <f t="shared" si="18"/>
        <v>1</v>
      </c>
      <c r="AK19" s="147">
        <f t="shared" si="19"/>
        <v>0</v>
      </c>
      <c r="AL19" s="217" t="str">
        <f t="shared" ref="AL19:AL53" si="26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7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8">IF(AM19="",0,IF(AM19&lt;AR19,0,IF(AM19&gt;=AR19,1)))</f>
        <v>0</v>
      </c>
      <c r="AO19" s="135" t="str">
        <f t="shared" ref="AO19:AO53" si="29">IF(F19="","",IF(F19="x",1))</f>
        <v/>
      </c>
      <c r="AP19" s="136" t="str">
        <f t="shared" ref="AP19:AP53" si="30">IF(E19="","",IF(E19="X",1))</f>
        <v/>
      </c>
      <c r="AQ19" s="126"/>
      <c r="AR19" s="144" t="str">
        <f t="shared" ref="AR19:AR53" si="31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2">IF($D$2&lt;6,"",IF(N19&lt;3,"",IF(P19=1,"&lt;1F",IF(P19&gt;3,"2F",IF(P19&gt;1,"1F")))))</f>
        <v/>
      </c>
      <c r="AT19" s="220" t="str">
        <f t="shared" ref="AT19:AT53" si="33">IF($D$2&lt;6,"",IF($N19&lt;3,"",IF(Q19=1,"&lt;1F",IF(Q19&gt;3,"2F",IF(Q19&gt;1,"1F")))))</f>
        <v/>
      </c>
      <c r="AU19" s="220" t="str">
        <f t="shared" si="20"/>
        <v/>
      </c>
      <c r="AV19" s="219"/>
      <c r="AW19" s="220"/>
      <c r="AX19" s="220"/>
      <c r="AY19" s="219"/>
      <c r="AZ19" s="218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21"/>
        <v>0</v>
      </c>
    </row>
    <row r="20" spans="1:53" ht="15" customHeight="1" x14ac:dyDescent="0.25">
      <c r="A20">
        <v>3</v>
      </c>
      <c r="B20" s="17" t="s">
        <v>212</v>
      </c>
      <c r="C20" s="175"/>
      <c r="D20" s="175" t="s">
        <v>80</v>
      </c>
      <c r="E20" s="151"/>
      <c r="F20" s="151"/>
      <c r="G20" s="140"/>
      <c r="H20" s="180"/>
      <c r="I20" s="148"/>
      <c r="J20" s="179"/>
      <c r="K20" s="148"/>
      <c r="L20" s="179" t="s">
        <v>81</v>
      </c>
      <c r="M20" s="178"/>
      <c r="N20" s="290">
        <f t="shared" si="22"/>
        <v>0</v>
      </c>
      <c r="O20" s="291" t="str">
        <f t="shared" si="23"/>
        <v/>
      </c>
      <c r="P20" s="291" t="str">
        <f t="shared" si="0"/>
        <v/>
      </c>
      <c r="Q20" s="291" t="str">
        <f t="shared" si="1"/>
        <v/>
      </c>
      <c r="R20" s="291">
        <f t="shared" si="24"/>
        <v>0</v>
      </c>
      <c r="S20" s="94" t="str">
        <f t="shared" si="2"/>
        <v/>
      </c>
      <c r="T20" s="94" t="str">
        <f t="shared" si="3"/>
        <v/>
      </c>
      <c r="U20" s="94" t="str">
        <f t="shared" si="4"/>
        <v/>
      </c>
      <c r="V20" s="94" t="str">
        <f t="shared" si="5"/>
        <v/>
      </c>
      <c r="W20" s="94" t="str">
        <f t="shared" si="6"/>
        <v/>
      </c>
      <c r="X20" s="94" t="str">
        <f t="shared" si="7"/>
        <v/>
      </c>
      <c r="Y20" s="94">
        <f t="shared" si="8"/>
        <v>0</v>
      </c>
      <c r="Z20" s="141" t="b">
        <f t="shared" si="9"/>
        <v>0</v>
      </c>
      <c r="AA20" s="141" t="b">
        <f t="shared" si="10"/>
        <v>0</v>
      </c>
      <c r="AB20" s="141">
        <f t="shared" si="11"/>
        <v>0</v>
      </c>
      <c r="AC20" s="141" t="b">
        <f t="shared" si="12"/>
        <v>0</v>
      </c>
      <c r="AD20" s="141" t="b">
        <f t="shared" si="13"/>
        <v>0</v>
      </c>
      <c r="AE20" s="141" t="b">
        <f t="shared" si="25"/>
        <v>0</v>
      </c>
      <c r="AF20" s="141" t="b">
        <f t="shared" si="14"/>
        <v>0</v>
      </c>
      <c r="AG20" s="141" t="b">
        <f t="shared" si="15"/>
        <v>0</v>
      </c>
      <c r="AH20" s="141" t="b">
        <f t="shared" si="16"/>
        <v>0</v>
      </c>
      <c r="AI20" s="141" t="b">
        <f t="shared" si="17"/>
        <v>0</v>
      </c>
      <c r="AJ20" s="146">
        <f t="shared" si="18"/>
        <v>1</v>
      </c>
      <c r="AK20" s="147">
        <f t="shared" si="19"/>
        <v>0</v>
      </c>
      <c r="AL20" s="217" t="str">
        <f t="shared" si="26"/>
        <v/>
      </c>
      <c r="AM20" s="144" t="str">
        <f t="shared" si="27"/>
        <v/>
      </c>
      <c r="AN20" s="145">
        <f t="shared" si="28"/>
        <v>0</v>
      </c>
      <c r="AO20" s="135" t="str">
        <f t="shared" si="29"/>
        <v/>
      </c>
      <c r="AP20" s="136" t="str">
        <f t="shared" si="30"/>
        <v/>
      </c>
      <c r="AQ20" s="126"/>
      <c r="AR20" s="144" t="str">
        <f t="shared" si="31"/>
        <v/>
      </c>
      <c r="AS20" s="220" t="str">
        <f t="shared" si="32"/>
        <v/>
      </c>
      <c r="AT20" s="220" t="str">
        <f t="shared" si="33"/>
        <v/>
      </c>
      <c r="AU20" s="220" t="str">
        <f t="shared" si="20"/>
        <v/>
      </c>
      <c r="AV20" s="219"/>
      <c r="AW20" s="220"/>
      <c r="AX20" s="220"/>
      <c r="AY20" s="219"/>
      <c r="AZ20" s="218" t="str">
        <f t="shared" si="34"/>
        <v/>
      </c>
      <c r="BA20" s="60">
        <f t="shared" si="21"/>
        <v>0</v>
      </c>
    </row>
    <row r="21" spans="1:53" ht="15" customHeight="1" x14ac:dyDescent="0.25">
      <c r="A21">
        <v>4</v>
      </c>
      <c r="B21" s="222" t="s">
        <v>213</v>
      </c>
      <c r="C21" s="175"/>
      <c r="D21" s="175" t="s">
        <v>81</v>
      </c>
      <c r="E21" s="126"/>
      <c r="F21" s="126"/>
      <c r="G21" s="140"/>
      <c r="H21" s="180"/>
      <c r="I21" s="148"/>
      <c r="J21" s="179"/>
      <c r="K21" s="148"/>
      <c r="L21" s="179" t="s">
        <v>81</v>
      </c>
      <c r="M21" s="178"/>
      <c r="N21" s="290">
        <f t="shared" si="22"/>
        <v>0</v>
      </c>
      <c r="O21" s="291" t="str">
        <f t="shared" si="23"/>
        <v/>
      </c>
      <c r="P21" s="291" t="str">
        <f t="shared" si="0"/>
        <v/>
      </c>
      <c r="Q21" s="291" t="str">
        <f t="shared" si="1"/>
        <v/>
      </c>
      <c r="R21" s="291">
        <f t="shared" si="24"/>
        <v>0</v>
      </c>
      <c r="S21" s="94" t="str">
        <f t="shared" si="2"/>
        <v/>
      </c>
      <c r="T21" s="94" t="str">
        <f t="shared" si="3"/>
        <v/>
      </c>
      <c r="U21" s="94" t="str">
        <f t="shared" si="4"/>
        <v/>
      </c>
      <c r="V21" s="94" t="str">
        <f t="shared" si="5"/>
        <v/>
      </c>
      <c r="W21" s="94">
        <f t="shared" si="6"/>
        <v>1</v>
      </c>
      <c r="X21" s="94" t="str">
        <f t="shared" si="7"/>
        <v/>
      </c>
      <c r="Y21" s="94">
        <f t="shared" si="8"/>
        <v>1</v>
      </c>
      <c r="Z21" s="141" t="b">
        <f t="shared" si="9"/>
        <v>0</v>
      </c>
      <c r="AA21" s="141" t="b">
        <f t="shared" si="10"/>
        <v>0</v>
      </c>
      <c r="AB21" s="141" t="b">
        <f t="shared" si="11"/>
        <v>0</v>
      </c>
      <c r="AC21" s="141">
        <f t="shared" si="12"/>
        <v>1</v>
      </c>
      <c r="AD21" s="141" t="b">
        <f t="shared" si="13"/>
        <v>0</v>
      </c>
      <c r="AE21" s="141" t="b">
        <f t="shared" si="25"/>
        <v>0</v>
      </c>
      <c r="AF21" s="141" t="b">
        <f t="shared" si="14"/>
        <v>0</v>
      </c>
      <c r="AG21" s="141" t="b">
        <f t="shared" si="15"/>
        <v>0</v>
      </c>
      <c r="AH21" s="141" t="b">
        <f t="shared" si="16"/>
        <v>0</v>
      </c>
      <c r="AI21" s="141" t="b">
        <f t="shared" si="17"/>
        <v>0</v>
      </c>
      <c r="AJ21" s="146">
        <f t="shared" si="18"/>
        <v>1</v>
      </c>
      <c r="AK21" s="147">
        <f t="shared" si="19"/>
        <v>1</v>
      </c>
      <c r="AL21" s="217" t="str">
        <f t="shared" si="26"/>
        <v/>
      </c>
      <c r="AM21" s="144" t="str">
        <f t="shared" si="27"/>
        <v/>
      </c>
      <c r="AN21" s="145">
        <f t="shared" si="28"/>
        <v>0</v>
      </c>
      <c r="AO21" s="135" t="str">
        <f t="shared" si="29"/>
        <v/>
      </c>
      <c r="AP21" s="136" t="str">
        <f t="shared" si="30"/>
        <v/>
      </c>
      <c r="AQ21" s="126"/>
      <c r="AR21" s="144" t="str">
        <f t="shared" si="31"/>
        <v/>
      </c>
      <c r="AS21" s="220" t="str">
        <f t="shared" si="32"/>
        <v/>
      </c>
      <c r="AT21" s="220" t="str">
        <f t="shared" si="33"/>
        <v/>
      </c>
      <c r="AU21" s="220" t="str">
        <f t="shared" si="20"/>
        <v/>
      </c>
      <c r="AV21" s="219"/>
      <c r="AW21" s="220"/>
      <c r="AX21" s="220"/>
      <c r="AY21" s="219"/>
      <c r="AZ21" s="218" t="str">
        <f t="shared" si="34"/>
        <v/>
      </c>
      <c r="BA21" s="60">
        <f t="shared" si="21"/>
        <v>0</v>
      </c>
    </row>
    <row r="22" spans="1:53" ht="15" customHeight="1" x14ac:dyDescent="0.25">
      <c r="A22">
        <v>5</v>
      </c>
      <c r="B22" s="17" t="s">
        <v>214</v>
      </c>
      <c r="C22" s="139"/>
      <c r="D22" s="175" t="s">
        <v>80</v>
      </c>
      <c r="E22" s="126"/>
      <c r="F22" s="126"/>
      <c r="G22" s="140"/>
      <c r="H22" s="180"/>
      <c r="I22" s="148"/>
      <c r="J22" s="179"/>
      <c r="K22" s="148"/>
      <c r="L22" s="179" t="s">
        <v>80</v>
      </c>
      <c r="M22" s="178"/>
      <c r="N22" s="290">
        <f t="shared" si="22"/>
        <v>0</v>
      </c>
      <c r="O22" s="291" t="str">
        <f t="shared" si="23"/>
        <v/>
      </c>
      <c r="P22" s="291" t="str">
        <f t="shared" si="0"/>
        <v/>
      </c>
      <c r="Q22" s="291" t="str">
        <f t="shared" si="1"/>
        <v/>
      </c>
      <c r="R22" s="291">
        <f t="shared" si="24"/>
        <v>0</v>
      </c>
      <c r="S22" s="94" t="str">
        <f t="shared" si="2"/>
        <v/>
      </c>
      <c r="T22" s="94" t="str">
        <f t="shared" si="3"/>
        <v/>
      </c>
      <c r="U22" s="94" t="str">
        <f t="shared" si="4"/>
        <v/>
      </c>
      <c r="V22" s="94" t="str">
        <f t="shared" si="5"/>
        <v/>
      </c>
      <c r="W22" s="94">
        <f t="shared" si="6"/>
        <v>1</v>
      </c>
      <c r="X22" s="94" t="str">
        <f t="shared" si="7"/>
        <v/>
      </c>
      <c r="Y22" s="94">
        <f t="shared" si="8"/>
        <v>1</v>
      </c>
      <c r="Z22" s="141" t="b">
        <f t="shared" si="9"/>
        <v>0</v>
      </c>
      <c r="AA22" s="141" t="b">
        <f t="shared" si="10"/>
        <v>0</v>
      </c>
      <c r="AB22" s="141">
        <f t="shared" si="11"/>
        <v>1</v>
      </c>
      <c r="AC22" s="141" t="b">
        <f t="shared" si="12"/>
        <v>0</v>
      </c>
      <c r="AD22" s="141" t="b">
        <f t="shared" si="13"/>
        <v>0</v>
      </c>
      <c r="AE22" s="141" t="b">
        <f t="shared" si="25"/>
        <v>0</v>
      </c>
      <c r="AF22" s="141" t="b">
        <f t="shared" si="14"/>
        <v>0</v>
      </c>
      <c r="AG22" s="141" t="b">
        <f t="shared" si="15"/>
        <v>0</v>
      </c>
      <c r="AH22" s="141" t="b">
        <f t="shared" si="16"/>
        <v>0</v>
      </c>
      <c r="AI22" s="141" t="b">
        <f t="shared" si="17"/>
        <v>0</v>
      </c>
      <c r="AJ22" s="146">
        <f t="shared" si="18"/>
        <v>1</v>
      </c>
      <c r="AK22" s="147">
        <f t="shared" si="19"/>
        <v>1</v>
      </c>
      <c r="AL22" s="217" t="str">
        <f t="shared" si="26"/>
        <v/>
      </c>
      <c r="AM22" s="144" t="str">
        <f t="shared" si="27"/>
        <v/>
      </c>
      <c r="AN22" s="145">
        <f t="shared" si="28"/>
        <v>0</v>
      </c>
      <c r="AO22" s="135" t="str">
        <f t="shared" si="29"/>
        <v/>
      </c>
      <c r="AP22" s="136" t="str">
        <f t="shared" si="30"/>
        <v/>
      </c>
      <c r="AQ22" s="126"/>
      <c r="AR22" s="144" t="str">
        <f t="shared" si="31"/>
        <v/>
      </c>
      <c r="AS22" s="220" t="str">
        <f t="shared" si="32"/>
        <v/>
      </c>
      <c r="AT22" s="220" t="str">
        <f t="shared" si="33"/>
        <v/>
      </c>
      <c r="AU22" s="220" t="str">
        <f t="shared" si="20"/>
        <v/>
      </c>
      <c r="AV22" s="219"/>
      <c r="AW22" s="220"/>
      <c r="AX22" s="220"/>
      <c r="AY22" s="219"/>
      <c r="AZ22" s="218" t="str">
        <f t="shared" si="34"/>
        <v/>
      </c>
      <c r="BA22" s="60">
        <f t="shared" si="21"/>
        <v>0</v>
      </c>
    </row>
    <row r="23" spans="1:53" ht="15" customHeight="1" x14ac:dyDescent="0.25">
      <c r="A23">
        <v>6</v>
      </c>
      <c r="B23" s="17" t="s">
        <v>215</v>
      </c>
      <c r="C23" s="139"/>
      <c r="D23" s="175" t="s">
        <v>81</v>
      </c>
      <c r="E23" s="126"/>
      <c r="F23" s="126"/>
      <c r="G23" s="140"/>
      <c r="H23" s="180"/>
      <c r="I23" s="148"/>
      <c r="J23" s="179"/>
      <c r="K23" s="148"/>
      <c r="L23" s="179" t="s">
        <v>81</v>
      </c>
      <c r="M23" s="178"/>
      <c r="N23" s="290">
        <f t="shared" si="22"/>
        <v>0</v>
      </c>
      <c r="O23" s="291" t="str">
        <f t="shared" si="23"/>
        <v/>
      </c>
      <c r="P23" s="291" t="str">
        <f t="shared" si="0"/>
        <v/>
      </c>
      <c r="Q23" s="291" t="str">
        <f t="shared" si="1"/>
        <v/>
      </c>
      <c r="R23" s="291">
        <f t="shared" si="24"/>
        <v>0</v>
      </c>
      <c r="S23" s="94" t="str">
        <f t="shared" si="2"/>
        <v/>
      </c>
      <c r="T23" s="94" t="str">
        <f t="shared" si="3"/>
        <v/>
      </c>
      <c r="U23" s="94" t="str">
        <f t="shared" si="4"/>
        <v/>
      </c>
      <c r="V23" s="94" t="str">
        <f t="shared" si="5"/>
        <v/>
      </c>
      <c r="W23" s="94">
        <f t="shared" si="6"/>
        <v>1</v>
      </c>
      <c r="X23" s="94" t="str">
        <f t="shared" si="7"/>
        <v/>
      </c>
      <c r="Y23" s="94">
        <f t="shared" si="8"/>
        <v>1</v>
      </c>
      <c r="Z23" s="141" t="b">
        <f t="shared" si="9"/>
        <v>0</v>
      </c>
      <c r="AA23" s="141" t="b">
        <f t="shared" si="10"/>
        <v>0</v>
      </c>
      <c r="AB23" s="141" t="b">
        <f t="shared" si="11"/>
        <v>0</v>
      </c>
      <c r="AC23" s="141">
        <f t="shared" si="12"/>
        <v>1</v>
      </c>
      <c r="AD23" s="141" t="b">
        <f t="shared" si="13"/>
        <v>0</v>
      </c>
      <c r="AE23" s="141" t="b">
        <f t="shared" si="25"/>
        <v>0</v>
      </c>
      <c r="AF23" s="141" t="b">
        <f t="shared" si="14"/>
        <v>0</v>
      </c>
      <c r="AG23" s="141" t="b">
        <f t="shared" si="15"/>
        <v>0</v>
      </c>
      <c r="AH23" s="141" t="b">
        <f t="shared" si="16"/>
        <v>0</v>
      </c>
      <c r="AI23" s="141" t="b">
        <f t="shared" si="17"/>
        <v>0</v>
      </c>
      <c r="AJ23" s="146">
        <f t="shared" si="18"/>
        <v>1</v>
      </c>
      <c r="AK23" s="147">
        <f t="shared" si="19"/>
        <v>1</v>
      </c>
      <c r="AL23" s="217" t="str">
        <f t="shared" si="26"/>
        <v/>
      </c>
      <c r="AM23" s="144" t="str">
        <f t="shared" si="27"/>
        <v/>
      </c>
      <c r="AN23" s="145">
        <f t="shared" si="28"/>
        <v>0</v>
      </c>
      <c r="AO23" s="135" t="str">
        <f t="shared" si="29"/>
        <v/>
      </c>
      <c r="AP23" s="136" t="str">
        <f t="shared" si="30"/>
        <v/>
      </c>
      <c r="AQ23" s="126"/>
      <c r="AR23" s="144" t="str">
        <f t="shared" si="31"/>
        <v/>
      </c>
      <c r="AS23" s="220" t="str">
        <f t="shared" si="32"/>
        <v/>
      </c>
      <c r="AT23" s="220" t="str">
        <f t="shared" si="33"/>
        <v/>
      </c>
      <c r="AU23" s="220" t="str">
        <f t="shared" si="20"/>
        <v/>
      </c>
      <c r="AV23" s="219"/>
      <c r="AW23" s="220"/>
      <c r="AX23" s="220"/>
      <c r="AY23" s="219"/>
      <c r="AZ23" s="218" t="str">
        <f t="shared" si="34"/>
        <v/>
      </c>
      <c r="BA23" s="60">
        <f t="shared" si="21"/>
        <v>0</v>
      </c>
    </row>
    <row r="24" spans="1:53" ht="15" customHeight="1" x14ac:dyDescent="0.25">
      <c r="A24">
        <v>7</v>
      </c>
      <c r="B24" s="17" t="s">
        <v>216</v>
      </c>
      <c r="C24" s="139"/>
      <c r="D24" s="175" t="s">
        <v>79</v>
      </c>
      <c r="E24" s="151"/>
      <c r="F24" s="151"/>
      <c r="G24" s="140"/>
      <c r="H24" s="180"/>
      <c r="I24" s="148"/>
      <c r="J24" s="179"/>
      <c r="K24" s="148"/>
      <c r="L24" s="179" t="s">
        <v>79</v>
      </c>
      <c r="M24" s="178"/>
      <c r="N24" s="290">
        <f t="shared" si="22"/>
        <v>0</v>
      </c>
      <c r="O24" s="291" t="str">
        <f t="shared" si="23"/>
        <v/>
      </c>
      <c r="P24" s="291" t="str">
        <f t="shared" si="0"/>
        <v/>
      </c>
      <c r="Q24" s="291" t="str">
        <f t="shared" si="1"/>
        <v/>
      </c>
      <c r="R24" s="291">
        <f t="shared" si="24"/>
        <v>0</v>
      </c>
      <c r="S24" s="94" t="str">
        <f t="shared" si="2"/>
        <v/>
      </c>
      <c r="T24" s="94" t="str">
        <f t="shared" si="3"/>
        <v/>
      </c>
      <c r="U24" s="94" t="str">
        <f t="shared" si="4"/>
        <v/>
      </c>
      <c r="V24" s="94" t="str">
        <f t="shared" si="5"/>
        <v/>
      </c>
      <c r="W24" s="94">
        <f t="shared" si="6"/>
        <v>1</v>
      </c>
      <c r="X24" s="94" t="str">
        <f t="shared" si="7"/>
        <v/>
      </c>
      <c r="Y24" s="94">
        <f t="shared" si="8"/>
        <v>1</v>
      </c>
      <c r="Z24" s="141" t="b">
        <f t="shared" si="9"/>
        <v>0</v>
      </c>
      <c r="AA24" s="141">
        <f t="shared" si="10"/>
        <v>1</v>
      </c>
      <c r="AB24" s="141" t="b">
        <f t="shared" si="11"/>
        <v>0</v>
      </c>
      <c r="AC24" s="141" t="b">
        <f t="shared" si="12"/>
        <v>0</v>
      </c>
      <c r="AD24" s="141" t="b">
        <f t="shared" si="13"/>
        <v>0</v>
      </c>
      <c r="AE24" s="141" t="b">
        <f t="shared" si="25"/>
        <v>0</v>
      </c>
      <c r="AF24" s="141" t="b">
        <f t="shared" si="14"/>
        <v>0</v>
      </c>
      <c r="AG24" s="141" t="b">
        <f t="shared" si="15"/>
        <v>0</v>
      </c>
      <c r="AH24" s="141" t="b">
        <f t="shared" si="16"/>
        <v>0</v>
      </c>
      <c r="AI24" s="141" t="b">
        <f t="shared" si="17"/>
        <v>0</v>
      </c>
      <c r="AJ24" s="146">
        <f t="shared" si="18"/>
        <v>1</v>
      </c>
      <c r="AK24" s="147">
        <f t="shared" si="19"/>
        <v>1</v>
      </c>
      <c r="AL24" s="217" t="str">
        <f t="shared" si="26"/>
        <v/>
      </c>
      <c r="AM24" s="144" t="str">
        <f t="shared" si="27"/>
        <v/>
      </c>
      <c r="AN24" s="145">
        <f t="shared" si="28"/>
        <v>0</v>
      </c>
      <c r="AO24" s="135" t="str">
        <f t="shared" si="29"/>
        <v/>
      </c>
      <c r="AP24" s="136" t="str">
        <f t="shared" si="30"/>
        <v/>
      </c>
      <c r="AQ24" s="126"/>
      <c r="AR24" s="144" t="str">
        <f t="shared" si="31"/>
        <v/>
      </c>
      <c r="AS24" s="220" t="str">
        <f t="shared" si="32"/>
        <v/>
      </c>
      <c r="AT24" s="220" t="str">
        <f t="shared" si="33"/>
        <v/>
      </c>
      <c r="AU24" s="220" t="str">
        <f t="shared" si="20"/>
        <v/>
      </c>
      <c r="AV24" s="219"/>
      <c r="AW24" s="220"/>
      <c r="AX24" s="220"/>
      <c r="AY24" s="219"/>
      <c r="AZ24" s="218" t="str">
        <f t="shared" si="34"/>
        <v/>
      </c>
      <c r="BA24" s="60">
        <f t="shared" si="21"/>
        <v>0</v>
      </c>
    </row>
    <row r="25" spans="1:53" ht="15" customHeight="1" x14ac:dyDescent="0.25">
      <c r="A25">
        <v>8</v>
      </c>
      <c r="B25" s="17" t="s">
        <v>217</v>
      </c>
      <c r="C25" s="139"/>
      <c r="D25" s="175" t="s">
        <v>79</v>
      </c>
      <c r="E25" s="126"/>
      <c r="F25" s="126"/>
      <c r="G25" s="140"/>
      <c r="H25" s="149"/>
      <c r="I25" s="148"/>
      <c r="J25" s="148"/>
      <c r="K25" s="148"/>
      <c r="L25" s="148" t="s">
        <v>79</v>
      </c>
      <c r="M25" s="150"/>
      <c r="N25" s="290">
        <f t="shared" si="22"/>
        <v>0</v>
      </c>
      <c r="O25" s="291" t="str">
        <f t="shared" si="23"/>
        <v/>
      </c>
      <c r="P25" s="291" t="str">
        <f t="shared" si="0"/>
        <v/>
      </c>
      <c r="Q25" s="291" t="str">
        <f t="shared" si="1"/>
        <v/>
      </c>
      <c r="R25" s="291">
        <f t="shared" si="24"/>
        <v>0</v>
      </c>
      <c r="S25" s="94" t="str">
        <f t="shared" si="2"/>
        <v/>
      </c>
      <c r="T25" s="94" t="str">
        <f t="shared" si="3"/>
        <v/>
      </c>
      <c r="U25" s="94" t="str">
        <f t="shared" si="4"/>
        <v/>
      </c>
      <c r="V25" s="94" t="str">
        <f t="shared" si="5"/>
        <v/>
      </c>
      <c r="W25" s="94">
        <f t="shared" si="6"/>
        <v>1</v>
      </c>
      <c r="X25" s="94" t="str">
        <f t="shared" si="7"/>
        <v/>
      </c>
      <c r="Y25" s="94">
        <f t="shared" si="8"/>
        <v>1</v>
      </c>
      <c r="Z25" s="141" t="b">
        <f t="shared" si="9"/>
        <v>0</v>
      </c>
      <c r="AA25" s="141">
        <f t="shared" si="10"/>
        <v>1</v>
      </c>
      <c r="AB25" s="141" t="b">
        <f t="shared" si="11"/>
        <v>0</v>
      </c>
      <c r="AC25" s="141" t="b">
        <f t="shared" si="12"/>
        <v>0</v>
      </c>
      <c r="AD25" s="141" t="b">
        <f t="shared" si="13"/>
        <v>0</v>
      </c>
      <c r="AE25" s="141" t="b">
        <f t="shared" si="25"/>
        <v>0</v>
      </c>
      <c r="AF25" s="141" t="b">
        <f t="shared" si="14"/>
        <v>0</v>
      </c>
      <c r="AG25" s="141" t="b">
        <f t="shared" si="15"/>
        <v>0</v>
      </c>
      <c r="AH25" s="141" t="b">
        <f t="shared" si="16"/>
        <v>0</v>
      </c>
      <c r="AI25" s="141" t="b">
        <f t="shared" si="17"/>
        <v>0</v>
      </c>
      <c r="AJ25" s="146">
        <f t="shared" si="18"/>
        <v>1</v>
      </c>
      <c r="AK25" s="147">
        <f t="shared" si="19"/>
        <v>1</v>
      </c>
      <c r="AL25" s="217" t="str">
        <f t="shared" si="26"/>
        <v/>
      </c>
      <c r="AM25" s="144" t="str">
        <f t="shared" si="27"/>
        <v/>
      </c>
      <c r="AN25" s="145">
        <f t="shared" si="28"/>
        <v>0</v>
      </c>
      <c r="AO25" s="135" t="str">
        <f t="shared" si="29"/>
        <v/>
      </c>
      <c r="AP25" s="136" t="str">
        <f t="shared" si="30"/>
        <v/>
      </c>
      <c r="AQ25" s="126"/>
      <c r="AR25" s="144" t="str">
        <f t="shared" si="31"/>
        <v/>
      </c>
      <c r="AS25" s="220" t="str">
        <f t="shared" si="32"/>
        <v/>
      </c>
      <c r="AT25" s="220" t="str">
        <f t="shared" si="33"/>
        <v/>
      </c>
      <c r="AU25" s="220" t="str">
        <f t="shared" si="20"/>
        <v/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218" t="str">
        <f t="shared" si="34"/>
        <v/>
      </c>
      <c r="BA25" s="60">
        <f t="shared" si="21"/>
        <v>0</v>
      </c>
    </row>
    <row r="26" spans="1:53" ht="15" customHeight="1" x14ac:dyDescent="0.25">
      <c r="A26">
        <v>9</v>
      </c>
      <c r="B26" s="17" t="s">
        <v>218</v>
      </c>
      <c r="C26" s="139"/>
      <c r="D26" s="175" t="s">
        <v>79</v>
      </c>
      <c r="E26" s="126"/>
      <c r="F26" s="126"/>
      <c r="G26" s="140"/>
      <c r="H26" s="149"/>
      <c r="I26" s="148"/>
      <c r="J26" s="148"/>
      <c r="K26" s="148"/>
      <c r="L26" s="148" t="s">
        <v>80</v>
      </c>
      <c r="M26" s="150"/>
      <c r="N26" s="290">
        <f t="shared" si="22"/>
        <v>0</v>
      </c>
      <c r="O26" s="291" t="str">
        <f t="shared" si="23"/>
        <v/>
      </c>
      <c r="P26" s="291" t="str">
        <f t="shared" si="0"/>
        <v/>
      </c>
      <c r="Q26" s="291" t="str">
        <f t="shared" si="1"/>
        <v/>
      </c>
      <c r="R26" s="291">
        <f t="shared" si="24"/>
        <v>0</v>
      </c>
      <c r="S26" s="94" t="str">
        <f t="shared" si="2"/>
        <v/>
      </c>
      <c r="T26" s="94" t="str">
        <f t="shared" si="3"/>
        <v/>
      </c>
      <c r="U26" s="94" t="str">
        <f t="shared" si="4"/>
        <v/>
      </c>
      <c r="V26" s="94" t="str">
        <f t="shared" si="5"/>
        <v/>
      </c>
      <c r="W26" s="94" t="str">
        <f t="shared" si="6"/>
        <v/>
      </c>
      <c r="X26" s="94" t="str">
        <f t="shared" si="7"/>
        <v/>
      </c>
      <c r="Y26" s="94">
        <f t="shared" si="8"/>
        <v>0</v>
      </c>
      <c r="Z26" s="141" t="b">
        <f t="shared" si="9"/>
        <v>0</v>
      </c>
      <c r="AA26" s="141">
        <f t="shared" si="10"/>
        <v>0</v>
      </c>
      <c r="AB26" s="141" t="b">
        <f t="shared" si="11"/>
        <v>0</v>
      </c>
      <c r="AC26" s="141" t="b">
        <f t="shared" si="12"/>
        <v>0</v>
      </c>
      <c r="AD26" s="141" t="b">
        <f t="shared" si="13"/>
        <v>0</v>
      </c>
      <c r="AE26" s="141" t="b">
        <f t="shared" si="25"/>
        <v>0</v>
      </c>
      <c r="AF26" s="141" t="b">
        <f t="shared" si="14"/>
        <v>0</v>
      </c>
      <c r="AG26" s="141" t="b">
        <f t="shared" si="15"/>
        <v>0</v>
      </c>
      <c r="AH26" s="141" t="b">
        <f t="shared" si="16"/>
        <v>0</v>
      </c>
      <c r="AI26" s="141" t="b">
        <f t="shared" si="17"/>
        <v>0</v>
      </c>
      <c r="AJ26" s="146">
        <f t="shared" si="18"/>
        <v>1</v>
      </c>
      <c r="AK26" s="147">
        <f t="shared" si="19"/>
        <v>0</v>
      </c>
      <c r="AL26" s="217" t="str">
        <f t="shared" si="26"/>
        <v/>
      </c>
      <c r="AM26" s="144" t="str">
        <f t="shared" si="27"/>
        <v/>
      </c>
      <c r="AN26" s="145">
        <f t="shared" si="28"/>
        <v>0</v>
      </c>
      <c r="AO26" s="135" t="str">
        <f t="shared" si="29"/>
        <v/>
      </c>
      <c r="AP26" s="136" t="str">
        <f t="shared" si="30"/>
        <v/>
      </c>
      <c r="AQ26" s="126"/>
      <c r="AR26" s="144" t="str">
        <f t="shared" si="31"/>
        <v/>
      </c>
      <c r="AS26" s="220" t="str">
        <f t="shared" si="32"/>
        <v/>
      </c>
      <c r="AT26" s="220" t="str">
        <f t="shared" si="33"/>
        <v/>
      </c>
      <c r="AU26" s="220" t="str">
        <f t="shared" si="20"/>
        <v/>
      </c>
      <c r="AV26" s="219"/>
      <c r="AW26" s="220" t="str">
        <f t="shared" si="35"/>
        <v/>
      </c>
      <c r="AX26" s="220">
        <f t="shared" si="36"/>
        <v>0</v>
      </c>
      <c r="AY26" s="219"/>
      <c r="AZ26" s="218" t="str">
        <f t="shared" si="34"/>
        <v/>
      </c>
      <c r="BA26" s="60">
        <f t="shared" si="21"/>
        <v>0</v>
      </c>
    </row>
    <row r="27" spans="1:53" ht="15" customHeight="1" x14ac:dyDescent="0.25">
      <c r="A27">
        <v>10</v>
      </c>
      <c r="B27" s="17" t="s">
        <v>219</v>
      </c>
      <c r="C27" s="139"/>
      <c r="D27" s="175" t="s">
        <v>81</v>
      </c>
      <c r="E27" s="126"/>
      <c r="F27" s="126"/>
      <c r="G27" s="140"/>
      <c r="H27" s="149"/>
      <c r="I27" s="148"/>
      <c r="J27" s="148"/>
      <c r="K27" s="148"/>
      <c r="L27" s="148" t="s">
        <v>81</v>
      </c>
      <c r="M27" s="150"/>
      <c r="N27" s="290">
        <f t="shared" si="22"/>
        <v>0</v>
      </c>
      <c r="O27" s="291" t="str">
        <f t="shared" si="23"/>
        <v/>
      </c>
      <c r="P27" s="291" t="str">
        <f t="shared" si="0"/>
        <v/>
      </c>
      <c r="Q27" s="291" t="str">
        <f t="shared" si="1"/>
        <v/>
      </c>
      <c r="R27" s="291">
        <f t="shared" si="24"/>
        <v>0</v>
      </c>
      <c r="S27" s="94" t="str">
        <f t="shared" si="2"/>
        <v/>
      </c>
      <c r="T27" s="94" t="str">
        <f t="shared" si="3"/>
        <v/>
      </c>
      <c r="U27" s="94" t="str">
        <f t="shared" si="4"/>
        <v/>
      </c>
      <c r="V27" s="94" t="str">
        <f t="shared" si="5"/>
        <v/>
      </c>
      <c r="W27" s="94">
        <f t="shared" si="6"/>
        <v>1</v>
      </c>
      <c r="X27" s="94" t="str">
        <f t="shared" si="7"/>
        <v/>
      </c>
      <c r="Y27" s="94">
        <f t="shared" si="8"/>
        <v>1</v>
      </c>
      <c r="Z27" s="141" t="b">
        <f t="shared" si="9"/>
        <v>0</v>
      </c>
      <c r="AA27" s="141" t="b">
        <f t="shared" si="10"/>
        <v>0</v>
      </c>
      <c r="AB27" s="141" t="b">
        <f t="shared" si="11"/>
        <v>0</v>
      </c>
      <c r="AC27" s="141">
        <f t="shared" si="12"/>
        <v>1</v>
      </c>
      <c r="AD27" s="141" t="b">
        <f t="shared" si="13"/>
        <v>0</v>
      </c>
      <c r="AE27" s="141" t="b">
        <f t="shared" si="25"/>
        <v>0</v>
      </c>
      <c r="AF27" s="141" t="b">
        <f t="shared" si="14"/>
        <v>0</v>
      </c>
      <c r="AG27" s="141" t="b">
        <f t="shared" si="15"/>
        <v>0</v>
      </c>
      <c r="AH27" s="141" t="b">
        <f t="shared" si="16"/>
        <v>0</v>
      </c>
      <c r="AI27" s="141" t="b">
        <f t="shared" si="17"/>
        <v>0</v>
      </c>
      <c r="AJ27" s="146">
        <f t="shared" si="18"/>
        <v>1</v>
      </c>
      <c r="AK27" s="147">
        <f t="shared" si="19"/>
        <v>1</v>
      </c>
      <c r="AL27" s="217" t="str">
        <f t="shared" si="26"/>
        <v/>
      </c>
      <c r="AM27" s="144" t="str">
        <f t="shared" si="27"/>
        <v/>
      </c>
      <c r="AN27" s="145">
        <f t="shared" si="28"/>
        <v>0</v>
      </c>
      <c r="AO27" s="135" t="str">
        <f t="shared" si="29"/>
        <v/>
      </c>
      <c r="AP27" s="136" t="str">
        <f t="shared" si="30"/>
        <v/>
      </c>
      <c r="AQ27" s="126"/>
      <c r="AR27" s="144" t="str">
        <f t="shared" si="31"/>
        <v/>
      </c>
      <c r="AS27" s="220" t="str">
        <f t="shared" si="32"/>
        <v/>
      </c>
      <c r="AT27" s="220" t="str">
        <f t="shared" si="33"/>
        <v/>
      </c>
      <c r="AU27" s="220" t="str">
        <f t="shared" si="20"/>
        <v/>
      </c>
      <c r="AV27" s="219"/>
      <c r="AW27" s="220" t="str">
        <f t="shared" si="35"/>
        <v/>
      </c>
      <c r="AX27" s="220">
        <f t="shared" si="36"/>
        <v>0</v>
      </c>
      <c r="AY27" s="219"/>
      <c r="AZ27" s="218" t="str">
        <f t="shared" si="34"/>
        <v/>
      </c>
      <c r="BA27" s="60">
        <f t="shared" si="21"/>
        <v>0</v>
      </c>
    </row>
    <row r="28" spans="1:53" ht="15" customHeight="1" x14ac:dyDescent="0.25">
      <c r="A28">
        <v>11</v>
      </c>
      <c r="B28" s="17"/>
      <c r="C28" s="139"/>
      <c r="D28" s="175"/>
      <c r="E28" s="126"/>
      <c r="F28" s="126"/>
      <c r="G28" s="140"/>
      <c r="H28" s="149"/>
      <c r="I28" s="148"/>
      <c r="J28" s="148"/>
      <c r="K28" s="148"/>
      <c r="L28" s="148"/>
      <c r="M28" s="150"/>
      <c r="N28" s="290">
        <f t="shared" si="22"/>
        <v>0</v>
      </c>
      <c r="O28" s="291" t="str">
        <f t="shared" si="23"/>
        <v/>
      </c>
      <c r="P28" s="291" t="str">
        <f t="shared" si="0"/>
        <v/>
      </c>
      <c r="Q28" s="291" t="str">
        <f t="shared" si="1"/>
        <v/>
      </c>
      <c r="R28" s="291">
        <f t="shared" si="24"/>
        <v>0</v>
      </c>
      <c r="S28" s="94" t="str">
        <f t="shared" si="2"/>
        <v/>
      </c>
      <c r="T28" s="94" t="str">
        <f t="shared" si="3"/>
        <v/>
      </c>
      <c r="U28" s="94" t="str">
        <f t="shared" si="4"/>
        <v/>
      </c>
      <c r="V28" s="94" t="str">
        <f t="shared" si="5"/>
        <v/>
      </c>
      <c r="W28" s="94" t="str">
        <f t="shared" si="6"/>
        <v/>
      </c>
      <c r="X28" s="94" t="str">
        <f t="shared" si="7"/>
        <v/>
      </c>
      <c r="Y28" s="94">
        <f t="shared" si="8"/>
        <v>0</v>
      </c>
      <c r="Z28" s="141" t="b">
        <f t="shared" si="9"/>
        <v>0</v>
      </c>
      <c r="AA28" s="141" t="b">
        <f t="shared" si="10"/>
        <v>0</v>
      </c>
      <c r="AB28" s="141" t="b">
        <f t="shared" si="11"/>
        <v>0</v>
      </c>
      <c r="AC28" s="141" t="b">
        <f t="shared" si="12"/>
        <v>0</v>
      </c>
      <c r="AD28" s="141" t="b">
        <f t="shared" si="13"/>
        <v>0</v>
      </c>
      <c r="AE28" s="141" t="b">
        <f t="shared" si="25"/>
        <v>0</v>
      </c>
      <c r="AF28" s="141" t="b">
        <f t="shared" si="14"/>
        <v>0</v>
      </c>
      <c r="AG28" s="141" t="b">
        <f t="shared" si="15"/>
        <v>0</v>
      </c>
      <c r="AH28" s="141" t="b">
        <f t="shared" si="16"/>
        <v>0</v>
      </c>
      <c r="AI28" s="141" t="b">
        <f t="shared" si="17"/>
        <v>0</v>
      </c>
      <c r="AJ28" s="146" t="str">
        <f t="shared" si="18"/>
        <v/>
      </c>
      <c r="AK28" s="147" t="str">
        <f t="shared" si="19"/>
        <v/>
      </c>
      <c r="AL28" s="217" t="str">
        <f t="shared" si="26"/>
        <v/>
      </c>
      <c r="AM28" s="144" t="str">
        <f t="shared" si="27"/>
        <v/>
      </c>
      <c r="AN28" s="145">
        <f t="shared" si="28"/>
        <v>0</v>
      </c>
      <c r="AO28" s="135" t="str">
        <f t="shared" si="29"/>
        <v/>
      </c>
      <c r="AP28" s="136" t="str">
        <f t="shared" si="30"/>
        <v/>
      </c>
      <c r="AQ28" s="126"/>
      <c r="AR28" s="144" t="str">
        <f t="shared" si="31"/>
        <v/>
      </c>
      <c r="AS28" s="220" t="str">
        <f t="shared" si="32"/>
        <v/>
      </c>
      <c r="AT28" s="220" t="str">
        <f t="shared" si="33"/>
        <v/>
      </c>
      <c r="AU28" s="220" t="str">
        <f t="shared" si="20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218" t="str">
        <f t="shared" si="34"/>
        <v/>
      </c>
      <c r="BA28" s="60">
        <f t="shared" si="21"/>
        <v>0</v>
      </c>
    </row>
    <row r="29" spans="1:53" ht="15" customHeight="1" x14ac:dyDescent="0.25">
      <c r="A29">
        <v>12</v>
      </c>
      <c r="B29" s="17"/>
      <c r="C29" s="139"/>
      <c r="D29" s="175"/>
      <c r="E29" s="126"/>
      <c r="F29" s="126"/>
      <c r="G29" s="140"/>
      <c r="H29" s="149"/>
      <c r="I29" s="148"/>
      <c r="J29" s="148"/>
      <c r="K29" s="148"/>
      <c r="L29" s="148"/>
      <c r="M29" s="150"/>
      <c r="N29" s="290">
        <f t="shared" si="22"/>
        <v>0</v>
      </c>
      <c r="O29" s="291" t="str">
        <f t="shared" si="23"/>
        <v/>
      </c>
      <c r="P29" s="291" t="str">
        <f t="shared" si="0"/>
        <v/>
      </c>
      <c r="Q29" s="291" t="str">
        <f t="shared" si="1"/>
        <v/>
      </c>
      <c r="R29" s="291">
        <f t="shared" si="24"/>
        <v>0</v>
      </c>
      <c r="S29" s="94" t="str">
        <f t="shared" si="2"/>
        <v/>
      </c>
      <c r="T29" s="94" t="str">
        <f t="shared" si="3"/>
        <v/>
      </c>
      <c r="U29" s="94" t="str">
        <f t="shared" si="4"/>
        <v/>
      </c>
      <c r="V29" s="94" t="str">
        <f t="shared" si="5"/>
        <v/>
      </c>
      <c r="W29" s="94" t="str">
        <f t="shared" si="6"/>
        <v/>
      </c>
      <c r="X29" s="94" t="str">
        <f t="shared" si="7"/>
        <v/>
      </c>
      <c r="Y29" s="94">
        <f t="shared" si="8"/>
        <v>0</v>
      </c>
      <c r="Z29" s="141" t="b">
        <f t="shared" si="9"/>
        <v>0</v>
      </c>
      <c r="AA29" s="141" t="b">
        <f t="shared" si="10"/>
        <v>0</v>
      </c>
      <c r="AB29" s="141" t="b">
        <f t="shared" si="11"/>
        <v>0</v>
      </c>
      <c r="AC29" s="141" t="b">
        <f t="shared" si="12"/>
        <v>0</v>
      </c>
      <c r="AD29" s="141" t="b">
        <f t="shared" si="13"/>
        <v>0</v>
      </c>
      <c r="AE29" s="141" t="b">
        <f t="shared" si="25"/>
        <v>0</v>
      </c>
      <c r="AF29" s="141" t="b">
        <f t="shared" si="14"/>
        <v>0</v>
      </c>
      <c r="AG29" s="141" t="b">
        <f t="shared" si="15"/>
        <v>0</v>
      </c>
      <c r="AH29" s="141" t="b">
        <f t="shared" si="16"/>
        <v>0</v>
      </c>
      <c r="AI29" s="141" t="b">
        <f t="shared" si="17"/>
        <v>0</v>
      </c>
      <c r="AJ29" s="146" t="str">
        <f t="shared" si="18"/>
        <v/>
      </c>
      <c r="AK29" s="147" t="str">
        <f t="shared" si="19"/>
        <v/>
      </c>
      <c r="AL29" s="217" t="str">
        <f t="shared" si="26"/>
        <v/>
      </c>
      <c r="AM29" s="144" t="str">
        <f t="shared" si="27"/>
        <v/>
      </c>
      <c r="AN29" s="145">
        <f t="shared" si="28"/>
        <v>0</v>
      </c>
      <c r="AO29" s="135" t="str">
        <f t="shared" si="29"/>
        <v/>
      </c>
      <c r="AP29" s="136" t="str">
        <f t="shared" si="30"/>
        <v/>
      </c>
      <c r="AQ29" s="126"/>
      <c r="AR29" s="144" t="str">
        <f t="shared" si="31"/>
        <v/>
      </c>
      <c r="AS29" s="220" t="str">
        <f t="shared" si="32"/>
        <v/>
      </c>
      <c r="AT29" s="220" t="str">
        <f t="shared" si="33"/>
        <v/>
      </c>
      <c r="AU29" s="220" t="str">
        <f t="shared" si="20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218" t="str">
        <f t="shared" si="34"/>
        <v/>
      </c>
      <c r="BA29" s="60">
        <f t="shared" si="21"/>
        <v>0</v>
      </c>
    </row>
    <row r="30" spans="1:53" ht="15" customHeight="1" x14ac:dyDescent="0.25">
      <c r="A30">
        <v>13</v>
      </c>
      <c r="B30" s="17"/>
      <c r="C30" s="139"/>
      <c r="D30" s="175"/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22"/>
        <v>0</v>
      </c>
      <c r="O30" s="291" t="str">
        <f t="shared" si="23"/>
        <v/>
      </c>
      <c r="P30" s="291" t="str">
        <f t="shared" si="0"/>
        <v/>
      </c>
      <c r="Q30" s="291" t="str">
        <f t="shared" si="1"/>
        <v/>
      </c>
      <c r="R30" s="291">
        <f t="shared" si="24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5"/>
        <v/>
      </c>
      <c r="W30" s="94" t="str">
        <f t="shared" si="6"/>
        <v/>
      </c>
      <c r="X30" s="94" t="str">
        <f t="shared" si="7"/>
        <v/>
      </c>
      <c r="Y30" s="94">
        <f t="shared" si="8"/>
        <v>0</v>
      </c>
      <c r="Z30" s="141" t="b">
        <f t="shared" si="9"/>
        <v>0</v>
      </c>
      <c r="AA30" s="141" t="b">
        <f t="shared" si="10"/>
        <v>0</v>
      </c>
      <c r="AB30" s="141" t="b">
        <f t="shared" si="11"/>
        <v>0</v>
      </c>
      <c r="AC30" s="141" t="b">
        <f t="shared" si="12"/>
        <v>0</v>
      </c>
      <c r="AD30" s="141" t="b">
        <f t="shared" si="13"/>
        <v>0</v>
      </c>
      <c r="AE30" s="141" t="b">
        <f t="shared" si="25"/>
        <v>0</v>
      </c>
      <c r="AF30" s="141" t="b">
        <f t="shared" si="14"/>
        <v>0</v>
      </c>
      <c r="AG30" s="141" t="b">
        <f t="shared" si="15"/>
        <v>0</v>
      </c>
      <c r="AH30" s="141" t="b">
        <f t="shared" si="16"/>
        <v>0</v>
      </c>
      <c r="AI30" s="141" t="b">
        <f t="shared" si="17"/>
        <v>0</v>
      </c>
      <c r="AJ30" s="146" t="str">
        <f t="shared" si="18"/>
        <v/>
      </c>
      <c r="AK30" s="147" t="str">
        <f t="shared" si="19"/>
        <v/>
      </c>
      <c r="AL30" s="217" t="str">
        <f t="shared" si="26"/>
        <v/>
      </c>
      <c r="AM30" s="144" t="str">
        <f t="shared" si="27"/>
        <v/>
      </c>
      <c r="AN30" s="145">
        <f t="shared" si="28"/>
        <v>0</v>
      </c>
      <c r="AO30" s="135" t="str">
        <f t="shared" si="29"/>
        <v/>
      </c>
      <c r="AP30" s="136" t="str">
        <f t="shared" si="30"/>
        <v/>
      </c>
      <c r="AQ30" s="126"/>
      <c r="AR30" s="144" t="str">
        <f t="shared" si="31"/>
        <v/>
      </c>
      <c r="AS30" s="220" t="str">
        <f t="shared" si="32"/>
        <v/>
      </c>
      <c r="AT30" s="220" t="str">
        <f t="shared" si="33"/>
        <v/>
      </c>
      <c r="AU30" s="220" t="str">
        <f t="shared" si="20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218" t="str">
        <f t="shared" si="34"/>
        <v/>
      </c>
      <c r="BA30" s="60">
        <f t="shared" si="21"/>
        <v>0</v>
      </c>
    </row>
    <row r="31" spans="1:53" ht="15" customHeight="1" x14ac:dyDescent="0.25">
      <c r="A31">
        <v>14</v>
      </c>
      <c r="B31" s="17"/>
      <c r="C31" s="139"/>
      <c r="D31" s="175"/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22"/>
        <v>0</v>
      </c>
      <c r="O31" s="291" t="str">
        <f t="shared" si="23"/>
        <v/>
      </c>
      <c r="P31" s="291" t="str">
        <f t="shared" si="0"/>
        <v/>
      </c>
      <c r="Q31" s="291" t="str">
        <f t="shared" si="1"/>
        <v/>
      </c>
      <c r="R31" s="291">
        <f t="shared" si="24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5"/>
        <v/>
      </c>
      <c r="W31" s="94" t="str">
        <f t="shared" si="6"/>
        <v/>
      </c>
      <c r="X31" s="94" t="str">
        <f t="shared" si="7"/>
        <v/>
      </c>
      <c r="Y31" s="94">
        <f t="shared" si="8"/>
        <v>0</v>
      </c>
      <c r="Z31" s="141" t="b">
        <f t="shared" si="9"/>
        <v>0</v>
      </c>
      <c r="AA31" s="141" t="b">
        <f t="shared" si="10"/>
        <v>0</v>
      </c>
      <c r="AB31" s="141" t="b">
        <f t="shared" si="11"/>
        <v>0</v>
      </c>
      <c r="AC31" s="141" t="b">
        <f t="shared" si="12"/>
        <v>0</v>
      </c>
      <c r="AD31" s="141" t="b">
        <f t="shared" si="13"/>
        <v>0</v>
      </c>
      <c r="AE31" s="141" t="b">
        <f t="shared" si="25"/>
        <v>0</v>
      </c>
      <c r="AF31" s="141" t="b">
        <f t="shared" si="14"/>
        <v>0</v>
      </c>
      <c r="AG31" s="141" t="b">
        <f t="shared" si="15"/>
        <v>0</v>
      </c>
      <c r="AH31" s="141" t="b">
        <f t="shared" si="16"/>
        <v>0</v>
      </c>
      <c r="AI31" s="141" t="b">
        <f t="shared" si="17"/>
        <v>0</v>
      </c>
      <c r="AJ31" s="146" t="str">
        <f t="shared" si="18"/>
        <v/>
      </c>
      <c r="AK31" s="147" t="str">
        <f t="shared" si="19"/>
        <v/>
      </c>
      <c r="AL31" s="217" t="str">
        <f t="shared" si="26"/>
        <v/>
      </c>
      <c r="AM31" s="144" t="str">
        <f t="shared" si="27"/>
        <v/>
      </c>
      <c r="AN31" s="145">
        <f t="shared" si="28"/>
        <v>0</v>
      </c>
      <c r="AO31" s="135" t="str">
        <f t="shared" si="29"/>
        <v/>
      </c>
      <c r="AP31" s="136" t="str">
        <f t="shared" si="30"/>
        <v/>
      </c>
      <c r="AQ31" s="126"/>
      <c r="AR31" s="144" t="str">
        <f t="shared" si="31"/>
        <v/>
      </c>
      <c r="AS31" s="220" t="str">
        <f t="shared" si="32"/>
        <v/>
      </c>
      <c r="AT31" s="220" t="str">
        <f t="shared" si="33"/>
        <v/>
      </c>
      <c r="AU31" s="220" t="str">
        <f t="shared" si="20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218" t="str">
        <f t="shared" si="34"/>
        <v/>
      </c>
      <c r="BA31" s="60">
        <f t="shared" si="21"/>
        <v>0</v>
      </c>
    </row>
    <row r="32" spans="1:53" ht="15" customHeight="1" x14ac:dyDescent="0.25">
      <c r="A32">
        <v>15</v>
      </c>
      <c r="B32" s="17"/>
      <c r="C32" s="139"/>
      <c r="D32" s="175"/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22"/>
        <v>0</v>
      </c>
      <c r="O32" s="291" t="str">
        <f t="shared" si="23"/>
        <v/>
      </c>
      <c r="P32" s="291" t="str">
        <f t="shared" si="0"/>
        <v/>
      </c>
      <c r="Q32" s="291" t="str">
        <f t="shared" si="1"/>
        <v/>
      </c>
      <c r="R32" s="291">
        <f t="shared" si="24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5"/>
        <v/>
      </c>
      <c r="W32" s="94" t="str">
        <f t="shared" si="6"/>
        <v/>
      </c>
      <c r="X32" s="94" t="str">
        <f t="shared" si="7"/>
        <v/>
      </c>
      <c r="Y32" s="94">
        <f t="shared" si="8"/>
        <v>0</v>
      </c>
      <c r="Z32" s="141" t="b">
        <f t="shared" si="9"/>
        <v>0</v>
      </c>
      <c r="AA32" s="141" t="b">
        <f t="shared" si="10"/>
        <v>0</v>
      </c>
      <c r="AB32" s="141" t="b">
        <f t="shared" si="11"/>
        <v>0</v>
      </c>
      <c r="AC32" s="141" t="b">
        <f t="shared" si="12"/>
        <v>0</v>
      </c>
      <c r="AD32" s="141" t="b">
        <f t="shared" si="13"/>
        <v>0</v>
      </c>
      <c r="AE32" s="141" t="b">
        <f t="shared" si="25"/>
        <v>0</v>
      </c>
      <c r="AF32" s="141" t="b">
        <f t="shared" si="14"/>
        <v>0</v>
      </c>
      <c r="AG32" s="141" t="b">
        <f t="shared" si="15"/>
        <v>0</v>
      </c>
      <c r="AH32" s="141" t="b">
        <f t="shared" si="16"/>
        <v>0</v>
      </c>
      <c r="AI32" s="141" t="b">
        <f t="shared" si="17"/>
        <v>0</v>
      </c>
      <c r="AJ32" s="146" t="str">
        <f t="shared" si="18"/>
        <v/>
      </c>
      <c r="AK32" s="147" t="str">
        <f t="shared" si="19"/>
        <v/>
      </c>
      <c r="AL32" s="217" t="str">
        <f t="shared" si="26"/>
        <v/>
      </c>
      <c r="AM32" s="144" t="str">
        <f t="shared" si="27"/>
        <v/>
      </c>
      <c r="AN32" s="145">
        <f t="shared" si="28"/>
        <v>0</v>
      </c>
      <c r="AO32" s="135" t="str">
        <f t="shared" si="29"/>
        <v/>
      </c>
      <c r="AP32" s="136" t="str">
        <f t="shared" si="30"/>
        <v/>
      </c>
      <c r="AQ32" s="126"/>
      <c r="AR32" s="144" t="str">
        <f t="shared" si="31"/>
        <v/>
      </c>
      <c r="AS32" s="220" t="str">
        <f t="shared" si="32"/>
        <v/>
      </c>
      <c r="AT32" s="220" t="str">
        <f t="shared" si="33"/>
        <v/>
      </c>
      <c r="AU32" s="220" t="str">
        <f t="shared" si="20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218" t="str">
        <f t="shared" si="34"/>
        <v/>
      </c>
      <c r="BA32" s="60">
        <f t="shared" si="21"/>
        <v>0</v>
      </c>
    </row>
    <row r="33" spans="1:53" ht="15" customHeight="1" x14ac:dyDescent="0.25">
      <c r="A33">
        <v>16</v>
      </c>
      <c r="B33" s="17"/>
      <c r="C33" s="139"/>
      <c r="D33" s="175"/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22"/>
        <v>0</v>
      </c>
      <c r="O33" s="291" t="str">
        <f t="shared" si="23"/>
        <v/>
      </c>
      <c r="P33" s="291" t="str">
        <f t="shared" si="0"/>
        <v/>
      </c>
      <c r="Q33" s="291" t="str">
        <f t="shared" si="1"/>
        <v/>
      </c>
      <c r="R33" s="291">
        <f t="shared" si="24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5"/>
        <v/>
      </c>
      <c r="W33" s="94" t="str">
        <f t="shared" si="6"/>
        <v/>
      </c>
      <c r="X33" s="94" t="str">
        <f t="shared" si="7"/>
        <v/>
      </c>
      <c r="Y33" s="94">
        <f t="shared" si="8"/>
        <v>0</v>
      </c>
      <c r="Z33" s="141" t="b">
        <f t="shared" si="9"/>
        <v>0</v>
      </c>
      <c r="AA33" s="141" t="b">
        <f t="shared" si="10"/>
        <v>0</v>
      </c>
      <c r="AB33" s="141" t="b">
        <f t="shared" si="11"/>
        <v>0</v>
      </c>
      <c r="AC33" s="141" t="b">
        <f t="shared" si="12"/>
        <v>0</v>
      </c>
      <c r="AD33" s="141" t="b">
        <f t="shared" si="13"/>
        <v>0</v>
      </c>
      <c r="AE33" s="141" t="b">
        <f t="shared" si="25"/>
        <v>0</v>
      </c>
      <c r="AF33" s="141" t="b">
        <f t="shared" si="14"/>
        <v>0</v>
      </c>
      <c r="AG33" s="141" t="b">
        <f t="shared" si="15"/>
        <v>0</v>
      </c>
      <c r="AH33" s="141" t="b">
        <f t="shared" si="16"/>
        <v>0</v>
      </c>
      <c r="AI33" s="141" t="b">
        <f t="shared" si="17"/>
        <v>0</v>
      </c>
      <c r="AJ33" s="146" t="str">
        <f t="shared" si="18"/>
        <v/>
      </c>
      <c r="AK33" s="147" t="str">
        <f t="shared" si="19"/>
        <v/>
      </c>
      <c r="AL33" s="217" t="str">
        <f t="shared" si="26"/>
        <v/>
      </c>
      <c r="AM33" s="144" t="str">
        <f t="shared" si="27"/>
        <v/>
      </c>
      <c r="AN33" s="145">
        <f t="shared" si="28"/>
        <v>0</v>
      </c>
      <c r="AO33" s="135" t="str">
        <f t="shared" si="29"/>
        <v/>
      </c>
      <c r="AP33" s="136" t="str">
        <f t="shared" si="30"/>
        <v/>
      </c>
      <c r="AQ33" s="126"/>
      <c r="AR33" s="144" t="str">
        <f t="shared" si="31"/>
        <v/>
      </c>
      <c r="AS33" s="220" t="str">
        <f t="shared" si="32"/>
        <v/>
      </c>
      <c r="AT33" s="220" t="str">
        <f t="shared" si="33"/>
        <v/>
      </c>
      <c r="AU33" s="220" t="str">
        <f t="shared" si="20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218" t="str">
        <f t="shared" si="34"/>
        <v/>
      </c>
      <c r="BA33" s="60">
        <f t="shared" si="21"/>
        <v>0</v>
      </c>
    </row>
    <row r="34" spans="1:53" ht="15" customHeight="1" x14ac:dyDescent="0.25">
      <c r="A34">
        <v>17</v>
      </c>
      <c r="B34" s="17"/>
      <c r="C34" s="139"/>
      <c r="D34" s="175"/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22"/>
        <v>0</v>
      </c>
      <c r="O34" s="291" t="str">
        <f t="shared" si="23"/>
        <v/>
      </c>
      <c r="P34" s="291" t="str">
        <f t="shared" si="0"/>
        <v/>
      </c>
      <c r="Q34" s="291" t="str">
        <f t="shared" si="1"/>
        <v/>
      </c>
      <c r="R34" s="291">
        <f t="shared" si="24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5"/>
        <v/>
      </c>
      <c r="W34" s="94" t="str">
        <f t="shared" si="6"/>
        <v/>
      </c>
      <c r="X34" s="94" t="str">
        <f t="shared" si="7"/>
        <v/>
      </c>
      <c r="Y34" s="94">
        <f t="shared" si="8"/>
        <v>0</v>
      </c>
      <c r="Z34" s="141" t="b">
        <f t="shared" si="9"/>
        <v>0</v>
      </c>
      <c r="AA34" s="141" t="b">
        <f t="shared" si="10"/>
        <v>0</v>
      </c>
      <c r="AB34" s="141" t="b">
        <f t="shared" si="11"/>
        <v>0</v>
      </c>
      <c r="AC34" s="141" t="b">
        <f t="shared" si="12"/>
        <v>0</v>
      </c>
      <c r="AD34" s="141" t="b">
        <f t="shared" si="13"/>
        <v>0</v>
      </c>
      <c r="AE34" s="141" t="b">
        <f t="shared" si="25"/>
        <v>0</v>
      </c>
      <c r="AF34" s="141" t="b">
        <f t="shared" si="14"/>
        <v>0</v>
      </c>
      <c r="AG34" s="141" t="b">
        <f t="shared" si="15"/>
        <v>0</v>
      </c>
      <c r="AH34" s="141" t="b">
        <f t="shared" si="16"/>
        <v>0</v>
      </c>
      <c r="AI34" s="141" t="b">
        <f t="shared" si="17"/>
        <v>0</v>
      </c>
      <c r="AJ34" s="146" t="str">
        <f t="shared" si="18"/>
        <v/>
      </c>
      <c r="AK34" s="147" t="str">
        <f t="shared" si="19"/>
        <v/>
      </c>
      <c r="AL34" s="217" t="str">
        <f t="shared" si="26"/>
        <v/>
      </c>
      <c r="AM34" s="144" t="str">
        <f t="shared" si="27"/>
        <v/>
      </c>
      <c r="AN34" s="145">
        <f t="shared" si="28"/>
        <v>0</v>
      </c>
      <c r="AO34" s="135" t="str">
        <f t="shared" si="29"/>
        <v/>
      </c>
      <c r="AP34" s="136" t="str">
        <f t="shared" si="30"/>
        <v/>
      </c>
      <c r="AQ34" s="126"/>
      <c r="AR34" s="144" t="str">
        <f t="shared" si="31"/>
        <v/>
      </c>
      <c r="AS34" s="220" t="str">
        <f t="shared" si="32"/>
        <v/>
      </c>
      <c r="AT34" s="220" t="str">
        <f t="shared" si="33"/>
        <v/>
      </c>
      <c r="AU34" s="220" t="str">
        <f t="shared" si="20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218" t="str">
        <f t="shared" si="34"/>
        <v/>
      </c>
      <c r="BA34" s="60">
        <f t="shared" si="21"/>
        <v>0</v>
      </c>
    </row>
    <row r="35" spans="1:53" ht="15" customHeight="1" x14ac:dyDescent="0.25">
      <c r="A35">
        <v>18</v>
      </c>
      <c r="B35" s="17"/>
      <c r="C35" s="139"/>
      <c r="D35" s="175"/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22"/>
        <v>0</v>
      </c>
      <c r="O35" s="291" t="str">
        <f t="shared" si="23"/>
        <v/>
      </c>
      <c r="P35" s="291" t="str">
        <f t="shared" si="0"/>
        <v/>
      </c>
      <c r="Q35" s="291" t="str">
        <f t="shared" si="1"/>
        <v/>
      </c>
      <c r="R35" s="291">
        <f t="shared" si="24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5"/>
        <v/>
      </c>
      <c r="W35" s="94" t="str">
        <f t="shared" si="6"/>
        <v/>
      </c>
      <c r="X35" s="94" t="str">
        <f t="shared" si="7"/>
        <v/>
      </c>
      <c r="Y35" s="94">
        <f t="shared" si="8"/>
        <v>0</v>
      </c>
      <c r="Z35" s="141" t="b">
        <f t="shared" si="9"/>
        <v>0</v>
      </c>
      <c r="AA35" s="141" t="b">
        <f t="shared" si="10"/>
        <v>0</v>
      </c>
      <c r="AB35" s="141" t="b">
        <f t="shared" si="11"/>
        <v>0</v>
      </c>
      <c r="AC35" s="141" t="b">
        <f t="shared" si="12"/>
        <v>0</v>
      </c>
      <c r="AD35" s="141" t="b">
        <f t="shared" si="13"/>
        <v>0</v>
      </c>
      <c r="AE35" s="141" t="b">
        <f t="shared" si="25"/>
        <v>0</v>
      </c>
      <c r="AF35" s="141" t="b">
        <f t="shared" si="14"/>
        <v>0</v>
      </c>
      <c r="AG35" s="141" t="b">
        <f t="shared" si="15"/>
        <v>0</v>
      </c>
      <c r="AH35" s="141" t="b">
        <f t="shared" si="16"/>
        <v>0</v>
      </c>
      <c r="AI35" s="141" t="b">
        <f t="shared" si="17"/>
        <v>0</v>
      </c>
      <c r="AJ35" s="146" t="str">
        <f t="shared" si="18"/>
        <v/>
      </c>
      <c r="AK35" s="147" t="str">
        <f t="shared" si="19"/>
        <v/>
      </c>
      <c r="AL35" s="217" t="str">
        <f t="shared" si="26"/>
        <v/>
      </c>
      <c r="AM35" s="144" t="str">
        <f t="shared" si="27"/>
        <v/>
      </c>
      <c r="AN35" s="145">
        <f t="shared" si="28"/>
        <v>0</v>
      </c>
      <c r="AO35" s="135" t="str">
        <f t="shared" si="29"/>
        <v/>
      </c>
      <c r="AP35" s="136" t="str">
        <f t="shared" si="30"/>
        <v/>
      </c>
      <c r="AQ35" s="126"/>
      <c r="AR35" s="144" t="str">
        <f t="shared" si="31"/>
        <v/>
      </c>
      <c r="AS35" s="220" t="str">
        <f t="shared" si="32"/>
        <v/>
      </c>
      <c r="AT35" s="220" t="str">
        <f t="shared" si="33"/>
        <v/>
      </c>
      <c r="AU35" s="220" t="str">
        <f t="shared" si="20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218" t="str">
        <f t="shared" si="34"/>
        <v/>
      </c>
      <c r="BA35" s="60">
        <f t="shared" si="21"/>
        <v>0</v>
      </c>
    </row>
    <row r="36" spans="1:53" ht="15" customHeight="1" x14ac:dyDescent="0.25">
      <c r="A36">
        <v>19</v>
      </c>
      <c r="B36" s="17"/>
      <c r="C36" s="139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22"/>
        <v>0</v>
      </c>
      <c r="O36" s="291" t="str">
        <f t="shared" si="23"/>
        <v/>
      </c>
      <c r="P36" s="291" t="str">
        <f t="shared" si="0"/>
        <v/>
      </c>
      <c r="Q36" s="291" t="str">
        <f t="shared" si="1"/>
        <v/>
      </c>
      <c r="R36" s="291">
        <f t="shared" si="24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5"/>
        <v/>
      </c>
      <c r="W36" s="94" t="str">
        <f t="shared" si="6"/>
        <v/>
      </c>
      <c r="X36" s="94" t="str">
        <f t="shared" si="7"/>
        <v/>
      </c>
      <c r="Y36" s="94">
        <f t="shared" si="8"/>
        <v>0</v>
      </c>
      <c r="Z36" s="141" t="b">
        <f t="shared" si="9"/>
        <v>0</v>
      </c>
      <c r="AA36" s="141" t="b">
        <f t="shared" si="10"/>
        <v>0</v>
      </c>
      <c r="AB36" s="141" t="b">
        <f t="shared" si="11"/>
        <v>0</v>
      </c>
      <c r="AC36" s="141" t="b">
        <f t="shared" si="12"/>
        <v>0</v>
      </c>
      <c r="AD36" s="141" t="b">
        <f t="shared" si="13"/>
        <v>0</v>
      </c>
      <c r="AE36" s="141" t="b">
        <f t="shared" si="25"/>
        <v>0</v>
      </c>
      <c r="AF36" s="141" t="b">
        <f t="shared" si="14"/>
        <v>0</v>
      </c>
      <c r="AG36" s="141" t="b">
        <f t="shared" si="15"/>
        <v>0</v>
      </c>
      <c r="AH36" s="141" t="b">
        <f t="shared" si="16"/>
        <v>0</v>
      </c>
      <c r="AI36" s="141" t="b">
        <f t="shared" si="17"/>
        <v>0</v>
      </c>
      <c r="AJ36" s="146" t="str">
        <f t="shared" si="18"/>
        <v/>
      </c>
      <c r="AK36" s="147" t="str">
        <f t="shared" si="19"/>
        <v/>
      </c>
      <c r="AL36" s="217" t="str">
        <f t="shared" si="26"/>
        <v/>
      </c>
      <c r="AM36" s="144" t="str">
        <f t="shared" si="27"/>
        <v/>
      </c>
      <c r="AN36" s="145">
        <f t="shared" si="28"/>
        <v>0</v>
      </c>
      <c r="AO36" s="135" t="str">
        <f t="shared" si="29"/>
        <v/>
      </c>
      <c r="AP36" s="136" t="str">
        <f t="shared" si="30"/>
        <v/>
      </c>
      <c r="AQ36" s="126"/>
      <c r="AR36" s="144" t="str">
        <f t="shared" si="31"/>
        <v/>
      </c>
      <c r="AS36" s="220" t="str">
        <f t="shared" si="32"/>
        <v/>
      </c>
      <c r="AT36" s="220" t="str">
        <f t="shared" si="33"/>
        <v/>
      </c>
      <c r="AU36" s="220" t="str">
        <f t="shared" si="20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218" t="str">
        <f t="shared" si="34"/>
        <v/>
      </c>
      <c r="BA36" s="60">
        <f t="shared" si="21"/>
        <v>0</v>
      </c>
    </row>
    <row r="37" spans="1:53" ht="15" customHeight="1" x14ac:dyDescent="0.25">
      <c r="A37">
        <v>20</v>
      </c>
      <c r="B37" s="17"/>
      <c r="C37" s="139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22"/>
        <v>0</v>
      </c>
      <c r="O37" s="291" t="str">
        <f t="shared" si="23"/>
        <v/>
      </c>
      <c r="P37" s="291" t="str">
        <f t="shared" si="0"/>
        <v/>
      </c>
      <c r="Q37" s="291" t="str">
        <f t="shared" si="1"/>
        <v/>
      </c>
      <c r="R37" s="291">
        <f t="shared" si="24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5"/>
        <v/>
      </c>
      <c r="W37" s="94" t="str">
        <f t="shared" si="6"/>
        <v/>
      </c>
      <c r="X37" s="94" t="str">
        <f t="shared" si="7"/>
        <v/>
      </c>
      <c r="Y37" s="94">
        <f t="shared" si="8"/>
        <v>0</v>
      </c>
      <c r="Z37" s="141" t="b">
        <f t="shared" si="9"/>
        <v>0</v>
      </c>
      <c r="AA37" s="141" t="b">
        <f t="shared" si="10"/>
        <v>0</v>
      </c>
      <c r="AB37" s="141" t="b">
        <f t="shared" si="11"/>
        <v>0</v>
      </c>
      <c r="AC37" s="141" t="b">
        <f t="shared" si="12"/>
        <v>0</v>
      </c>
      <c r="AD37" s="141" t="b">
        <f t="shared" si="13"/>
        <v>0</v>
      </c>
      <c r="AE37" s="141" t="b">
        <f t="shared" si="25"/>
        <v>0</v>
      </c>
      <c r="AF37" s="141" t="b">
        <f t="shared" si="14"/>
        <v>0</v>
      </c>
      <c r="AG37" s="141" t="b">
        <f t="shared" si="15"/>
        <v>0</v>
      </c>
      <c r="AH37" s="141" t="b">
        <f t="shared" si="16"/>
        <v>0</v>
      </c>
      <c r="AI37" s="141" t="b">
        <f t="shared" si="17"/>
        <v>0</v>
      </c>
      <c r="AJ37" s="146" t="str">
        <f t="shared" si="18"/>
        <v/>
      </c>
      <c r="AK37" s="147" t="str">
        <f t="shared" si="19"/>
        <v/>
      </c>
      <c r="AL37" s="217" t="str">
        <f t="shared" si="26"/>
        <v/>
      </c>
      <c r="AM37" s="144" t="str">
        <f t="shared" si="27"/>
        <v/>
      </c>
      <c r="AN37" s="145">
        <f t="shared" si="28"/>
        <v>0</v>
      </c>
      <c r="AO37" s="135" t="str">
        <f t="shared" si="29"/>
        <v/>
      </c>
      <c r="AP37" s="136" t="str">
        <f t="shared" si="30"/>
        <v/>
      </c>
      <c r="AQ37" s="126"/>
      <c r="AR37" s="144" t="str">
        <f t="shared" si="31"/>
        <v/>
      </c>
      <c r="AS37" s="220" t="str">
        <f t="shared" si="32"/>
        <v/>
      </c>
      <c r="AT37" s="220" t="str">
        <f t="shared" si="33"/>
        <v/>
      </c>
      <c r="AU37" s="220" t="str">
        <f t="shared" si="20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218" t="str">
        <f t="shared" si="34"/>
        <v/>
      </c>
      <c r="BA37" s="60">
        <f t="shared" si="21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22"/>
        <v>0</v>
      </c>
      <c r="O38" s="291" t="str">
        <f t="shared" si="23"/>
        <v/>
      </c>
      <c r="P38" s="291" t="str">
        <f t="shared" si="0"/>
        <v/>
      </c>
      <c r="Q38" s="291" t="str">
        <f t="shared" si="1"/>
        <v/>
      </c>
      <c r="R38" s="291">
        <f t="shared" si="24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5"/>
        <v/>
      </c>
      <c r="W38" s="94" t="str">
        <f t="shared" si="6"/>
        <v/>
      </c>
      <c r="X38" s="94" t="str">
        <f t="shared" si="7"/>
        <v/>
      </c>
      <c r="Y38" s="94">
        <f t="shared" si="8"/>
        <v>0</v>
      </c>
      <c r="Z38" s="141" t="b">
        <f t="shared" si="9"/>
        <v>0</v>
      </c>
      <c r="AA38" s="141" t="b">
        <f t="shared" si="10"/>
        <v>0</v>
      </c>
      <c r="AB38" s="141" t="b">
        <f t="shared" si="11"/>
        <v>0</v>
      </c>
      <c r="AC38" s="141" t="b">
        <f t="shared" si="12"/>
        <v>0</v>
      </c>
      <c r="AD38" s="141" t="b">
        <f t="shared" si="13"/>
        <v>0</v>
      </c>
      <c r="AE38" s="141" t="b">
        <f t="shared" si="25"/>
        <v>0</v>
      </c>
      <c r="AF38" s="141" t="b">
        <f t="shared" si="14"/>
        <v>0</v>
      </c>
      <c r="AG38" s="141" t="b">
        <f t="shared" si="15"/>
        <v>0</v>
      </c>
      <c r="AH38" s="141" t="b">
        <f t="shared" si="16"/>
        <v>0</v>
      </c>
      <c r="AI38" s="141" t="b">
        <f t="shared" si="17"/>
        <v>0</v>
      </c>
      <c r="AJ38" s="146" t="str">
        <f t="shared" si="18"/>
        <v/>
      </c>
      <c r="AK38" s="147" t="str">
        <f t="shared" si="19"/>
        <v/>
      </c>
      <c r="AL38" s="217" t="str">
        <f t="shared" si="26"/>
        <v/>
      </c>
      <c r="AM38" s="144" t="str">
        <f t="shared" si="27"/>
        <v/>
      </c>
      <c r="AN38" s="145">
        <f t="shared" si="28"/>
        <v>0</v>
      </c>
      <c r="AO38" s="135" t="str">
        <f t="shared" si="29"/>
        <v/>
      </c>
      <c r="AP38" s="136" t="str">
        <f t="shared" si="30"/>
        <v/>
      </c>
      <c r="AQ38" s="126"/>
      <c r="AR38" s="144" t="str">
        <f t="shared" si="31"/>
        <v/>
      </c>
      <c r="AS38" s="220" t="str">
        <f t="shared" si="32"/>
        <v/>
      </c>
      <c r="AT38" s="220" t="str">
        <f t="shared" si="33"/>
        <v/>
      </c>
      <c r="AU38" s="220" t="str">
        <f t="shared" si="20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218" t="str">
        <f t="shared" si="34"/>
        <v/>
      </c>
      <c r="BA38" s="60">
        <f t="shared" si="21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22"/>
        <v>0</v>
      </c>
      <c r="O39" s="291" t="str">
        <f t="shared" si="23"/>
        <v/>
      </c>
      <c r="P39" s="291" t="str">
        <f t="shared" si="0"/>
        <v/>
      </c>
      <c r="Q39" s="291" t="str">
        <f t="shared" si="1"/>
        <v/>
      </c>
      <c r="R39" s="291">
        <f t="shared" si="24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5"/>
        <v/>
      </c>
      <c r="W39" s="94" t="str">
        <f t="shared" si="6"/>
        <v/>
      </c>
      <c r="X39" s="94" t="str">
        <f t="shared" si="7"/>
        <v/>
      </c>
      <c r="Y39" s="94">
        <f t="shared" si="8"/>
        <v>0</v>
      </c>
      <c r="Z39" s="141" t="b">
        <f t="shared" si="9"/>
        <v>0</v>
      </c>
      <c r="AA39" s="141" t="b">
        <f t="shared" si="10"/>
        <v>0</v>
      </c>
      <c r="AB39" s="141" t="b">
        <f t="shared" si="11"/>
        <v>0</v>
      </c>
      <c r="AC39" s="141" t="b">
        <f t="shared" si="12"/>
        <v>0</v>
      </c>
      <c r="AD39" s="141" t="b">
        <f t="shared" si="13"/>
        <v>0</v>
      </c>
      <c r="AE39" s="141" t="b">
        <f t="shared" si="25"/>
        <v>0</v>
      </c>
      <c r="AF39" s="141" t="b">
        <f t="shared" si="14"/>
        <v>0</v>
      </c>
      <c r="AG39" s="141" t="b">
        <f t="shared" si="15"/>
        <v>0</v>
      </c>
      <c r="AH39" s="141" t="b">
        <f t="shared" si="16"/>
        <v>0</v>
      </c>
      <c r="AI39" s="141" t="b">
        <f t="shared" si="17"/>
        <v>0</v>
      </c>
      <c r="AJ39" s="146" t="str">
        <f t="shared" si="18"/>
        <v/>
      </c>
      <c r="AK39" s="147" t="str">
        <f t="shared" si="19"/>
        <v/>
      </c>
      <c r="AL39" s="217" t="str">
        <f t="shared" si="26"/>
        <v/>
      </c>
      <c r="AM39" s="144" t="str">
        <f t="shared" si="27"/>
        <v/>
      </c>
      <c r="AN39" s="145">
        <f t="shared" si="28"/>
        <v>0</v>
      </c>
      <c r="AO39" s="135" t="str">
        <f t="shared" si="29"/>
        <v/>
      </c>
      <c r="AP39" s="136" t="str">
        <f t="shared" si="30"/>
        <v/>
      </c>
      <c r="AQ39" s="126"/>
      <c r="AR39" s="144" t="str">
        <f t="shared" si="31"/>
        <v/>
      </c>
      <c r="AS39" s="220" t="str">
        <f t="shared" si="32"/>
        <v/>
      </c>
      <c r="AT39" s="220" t="str">
        <f t="shared" si="33"/>
        <v/>
      </c>
      <c r="AU39" s="220" t="str">
        <f t="shared" si="20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218" t="str">
        <f t="shared" si="34"/>
        <v/>
      </c>
      <c r="BA39" s="60">
        <f t="shared" si="21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22"/>
        <v>0</v>
      </c>
      <c r="O40" s="291" t="str">
        <f t="shared" si="23"/>
        <v/>
      </c>
      <c r="P40" s="291" t="str">
        <f t="shared" si="0"/>
        <v/>
      </c>
      <c r="Q40" s="291" t="str">
        <f t="shared" si="1"/>
        <v/>
      </c>
      <c r="R40" s="291">
        <f t="shared" si="24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5"/>
        <v/>
      </c>
      <c r="W40" s="94" t="str">
        <f t="shared" si="6"/>
        <v/>
      </c>
      <c r="X40" s="94" t="str">
        <f t="shared" si="7"/>
        <v/>
      </c>
      <c r="Y40" s="94">
        <f t="shared" si="8"/>
        <v>0</v>
      </c>
      <c r="Z40" s="141" t="b">
        <f t="shared" si="9"/>
        <v>0</v>
      </c>
      <c r="AA40" s="141" t="b">
        <f t="shared" si="10"/>
        <v>0</v>
      </c>
      <c r="AB40" s="141" t="b">
        <f t="shared" si="11"/>
        <v>0</v>
      </c>
      <c r="AC40" s="141" t="b">
        <f t="shared" si="12"/>
        <v>0</v>
      </c>
      <c r="AD40" s="141" t="b">
        <f t="shared" si="13"/>
        <v>0</v>
      </c>
      <c r="AE40" s="141" t="b">
        <f t="shared" si="25"/>
        <v>0</v>
      </c>
      <c r="AF40" s="141" t="b">
        <f t="shared" si="14"/>
        <v>0</v>
      </c>
      <c r="AG40" s="141" t="b">
        <f t="shared" si="15"/>
        <v>0</v>
      </c>
      <c r="AH40" s="141" t="b">
        <f t="shared" si="16"/>
        <v>0</v>
      </c>
      <c r="AI40" s="141" t="b">
        <f t="shared" si="17"/>
        <v>0</v>
      </c>
      <c r="AJ40" s="146" t="str">
        <f t="shared" si="18"/>
        <v/>
      </c>
      <c r="AK40" s="147" t="str">
        <f t="shared" si="19"/>
        <v/>
      </c>
      <c r="AL40" s="217" t="str">
        <f t="shared" si="26"/>
        <v/>
      </c>
      <c r="AM40" s="144" t="str">
        <f t="shared" si="27"/>
        <v/>
      </c>
      <c r="AN40" s="145">
        <f t="shared" si="28"/>
        <v>0</v>
      </c>
      <c r="AO40" s="135" t="str">
        <f t="shared" si="29"/>
        <v/>
      </c>
      <c r="AP40" s="136" t="str">
        <f t="shared" si="30"/>
        <v/>
      </c>
      <c r="AQ40" s="126"/>
      <c r="AR40" s="144" t="str">
        <f t="shared" si="31"/>
        <v/>
      </c>
      <c r="AS40" s="220" t="str">
        <f t="shared" si="32"/>
        <v/>
      </c>
      <c r="AT40" s="220" t="str">
        <f t="shared" si="33"/>
        <v/>
      </c>
      <c r="AU40" s="220" t="str">
        <f t="shared" si="20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218" t="str">
        <f t="shared" si="34"/>
        <v/>
      </c>
      <c r="BA40" s="60">
        <f t="shared" si="21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22"/>
        <v>0</v>
      </c>
      <c r="O41" s="291" t="str">
        <f t="shared" si="23"/>
        <v/>
      </c>
      <c r="P41" s="291" t="str">
        <f t="shared" si="0"/>
        <v/>
      </c>
      <c r="Q41" s="291" t="str">
        <f t="shared" si="1"/>
        <v/>
      </c>
      <c r="R41" s="291">
        <f t="shared" si="24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5"/>
        <v/>
      </c>
      <c r="W41" s="94" t="str">
        <f t="shared" si="6"/>
        <v/>
      </c>
      <c r="X41" s="94" t="str">
        <f t="shared" si="7"/>
        <v/>
      </c>
      <c r="Y41" s="94">
        <f t="shared" si="8"/>
        <v>0</v>
      </c>
      <c r="Z41" s="141" t="b">
        <f t="shared" si="9"/>
        <v>0</v>
      </c>
      <c r="AA41" s="141" t="b">
        <f t="shared" si="10"/>
        <v>0</v>
      </c>
      <c r="AB41" s="141" t="b">
        <f t="shared" si="11"/>
        <v>0</v>
      </c>
      <c r="AC41" s="141" t="b">
        <f t="shared" si="12"/>
        <v>0</v>
      </c>
      <c r="AD41" s="141" t="b">
        <f t="shared" si="13"/>
        <v>0</v>
      </c>
      <c r="AE41" s="141" t="b">
        <f t="shared" si="25"/>
        <v>0</v>
      </c>
      <c r="AF41" s="141" t="b">
        <f t="shared" si="14"/>
        <v>0</v>
      </c>
      <c r="AG41" s="141" t="b">
        <f t="shared" si="15"/>
        <v>0</v>
      </c>
      <c r="AH41" s="141" t="b">
        <f t="shared" si="16"/>
        <v>0</v>
      </c>
      <c r="AI41" s="141" t="b">
        <f t="shared" si="17"/>
        <v>0</v>
      </c>
      <c r="AJ41" s="146" t="str">
        <f t="shared" si="18"/>
        <v/>
      </c>
      <c r="AK41" s="147" t="str">
        <f t="shared" si="19"/>
        <v/>
      </c>
      <c r="AL41" s="217" t="str">
        <f t="shared" si="26"/>
        <v/>
      </c>
      <c r="AM41" s="144" t="str">
        <f t="shared" si="27"/>
        <v/>
      </c>
      <c r="AN41" s="145">
        <f t="shared" si="28"/>
        <v>0</v>
      </c>
      <c r="AO41" s="135" t="str">
        <f t="shared" si="29"/>
        <v/>
      </c>
      <c r="AP41" s="136" t="str">
        <f t="shared" si="30"/>
        <v/>
      </c>
      <c r="AQ41" s="126"/>
      <c r="AR41" s="144" t="str">
        <f t="shared" si="31"/>
        <v/>
      </c>
      <c r="AS41" s="220" t="str">
        <f t="shared" si="32"/>
        <v/>
      </c>
      <c r="AT41" s="220" t="str">
        <f t="shared" si="33"/>
        <v/>
      </c>
      <c r="AU41" s="220" t="str">
        <f t="shared" si="20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218" t="str">
        <f t="shared" si="34"/>
        <v/>
      </c>
      <c r="BA41" s="60">
        <f t="shared" si="21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22"/>
        <v>0</v>
      </c>
      <c r="O42" s="291" t="str">
        <f t="shared" si="23"/>
        <v/>
      </c>
      <c r="P42" s="291" t="str">
        <f t="shared" si="0"/>
        <v/>
      </c>
      <c r="Q42" s="291" t="str">
        <f t="shared" si="1"/>
        <v/>
      </c>
      <c r="R42" s="291">
        <f t="shared" si="24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5"/>
        <v/>
      </c>
      <c r="W42" s="94" t="str">
        <f t="shared" si="6"/>
        <v/>
      </c>
      <c r="X42" s="94" t="str">
        <f t="shared" si="7"/>
        <v/>
      </c>
      <c r="Y42" s="94">
        <f t="shared" si="8"/>
        <v>0</v>
      </c>
      <c r="Z42" s="141" t="b">
        <f t="shared" si="9"/>
        <v>0</v>
      </c>
      <c r="AA42" s="141" t="b">
        <f t="shared" si="10"/>
        <v>0</v>
      </c>
      <c r="AB42" s="141" t="b">
        <f t="shared" si="11"/>
        <v>0</v>
      </c>
      <c r="AC42" s="141" t="b">
        <f t="shared" si="12"/>
        <v>0</v>
      </c>
      <c r="AD42" s="141" t="b">
        <f t="shared" si="13"/>
        <v>0</v>
      </c>
      <c r="AE42" s="141" t="b">
        <f t="shared" si="25"/>
        <v>0</v>
      </c>
      <c r="AF42" s="141" t="b">
        <f t="shared" si="14"/>
        <v>0</v>
      </c>
      <c r="AG42" s="141" t="b">
        <f t="shared" si="15"/>
        <v>0</v>
      </c>
      <c r="AH42" s="141" t="b">
        <f t="shared" si="16"/>
        <v>0</v>
      </c>
      <c r="AI42" s="141" t="b">
        <f t="shared" si="17"/>
        <v>0</v>
      </c>
      <c r="AJ42" s="146" t="str">
        <f t="shared" si="18"/>
        <v/>
      </c>
      <c r="AK42" s="147" t="str">
        <f t="shared" si="19"/>
        <v/>
      </c>
      <c r="AL42" s="217" t="str">
        <f t="shared" si="26"/>
        <v/>
      </c>
      <c r="AM42" s="144" t="str">
        <f t="shared" si="27"/>
        <v/>
      </c>
      <c r="AN42" s="145">
        <f t="shared" si="28"/>
        <v>0</v>
      </c>
      <c r="AO42" s="135" t="str">
        <f t="shared" si="29"/>
        <v/>
      </c>
      <c r="AP42" s="136" t="str">
        <f t="shared" si="30"/>
        <v/>
      </c>
      <c r="AQ42" s="126"/>
      <c r="AR42" s="144" t="str">
        <f t="shared" si="31"/>
        <v/>
      </c>
      <c r="AS42" s="220" t="str">
        <f t="shared" si="32"/>
        <v/>
      </c>
      <c r="AT42" s="220" t="str">
        <f t="shared" si="33"/>
        <v/>
      </c>
      <c r="AU42" s="220" t="str">
        <f t="shared" si="20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218" t="str">
        <f t="shared" si="34"/>
        <v/>
      </c>
      <c r="BA42" s="60">
        <f t="shared" si="21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22"/>
        <v>0</v>
      </c>
      <c r="O43" s="291" t="str">
        <f t="shared" si="23"/>
        <v/>
      </c>
      <c r="P43" s="291" t="str">
        <f t="shared" si="0"/>
        <v/>
      </c>
      <c r="Q43" s="291" t="str">
        <f t="shared" si="1"/>
        <v/>
      </c>
      <c r="R43" s="291">
        <f t="shared" si="24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5"/>
        <v/>
      </c>
      <c r="W43" s="94" t="str">
        <f t="shared" si="6"/>
        <v/>
      </c>
      <c r="X43" s="94" t="str">
        <f t="shared" si="7"/>
        <v/>
      </c>
      <c r="Y43" s="94">
        <f t="shared" si="8"/>
        <v>0</v>
      </c>
      <c r="Z43" s="141" t="b">
        <f t="shared" si="9"/>
        <v>0</v>
      </c>
      <c r="AA43" s="141" t="b">
        <f t="shared" si="10"/>
        <v>0</v>
      </c>
      <c r="AB43" s="141" t="b">
        <f t="shared" si="11"/>
        <v>0</v>
      </c>
      <c r="AC43" s="141" t="b">
        <f t="shared" si="12"/>
        <v>0</v>
      </c>
      <c r="AD43" s="141" t="b">
        <f t="shared" si="13"/>
        <v>0</v>
      </c>
      <c r="AE43" s="141" t="b">
        <f t="shared" si="25"/>
        <v>0</v>
      </c>
      <c r="AF43" s="141" t="b">
        <f t="shared" si="14"/>
        <v>0</v>
      </c>
      <c r="AG43" s="141" t="b">
        <f t="shared" si="15"/>
        <v>0</v>
      </c>
      <c r="AH43" s="141" t="b">
        <f t="shared" si="16"/>
        <v>0</v>
      </c>
      <c r="AI43" s="141" t="b">
        <f t="shared" si="17"/>
        <v>0</v>
      </c>
      <c r="AJ43" s="146" t="str">
        <f t="shared" si="18"/>
        <v/>
      </c>
      <c r="AK43" s="147" t="str">
        <f t="shared" si="19"/>
        <v/>
      </c>
      <c r="AL43" s="217" t="str">
        <f t="shared" si="26"/>
        <v/>
      </c>
      <c r="AM43" s="144" t="str">
        <f t="shared" si="27"/>
        <v/>
      </c>
      <c r="AN43" s="145">
        <f t="shared" si="28"/>
        <v>0</v>
      </c>
      <c r="AO43" s="135" t="str">
        <f t="shared" si="29"/>
        <v/>
      </c>
      <c r="AP43" s="136" t="str">
        <f t="shared" si="30"/>
        <v/>
      </c>
      <c r="AQ43" s="126"/>
      <c r="AR43" s="144" t="str">
        <f t="shared" si="31"/>
        <v/>
      </c>
      <c r="AS43" s="220" t="str">
        <f t="shared" si="32"/>
        <v/>
      </c>
      <c r="AT43" s="220" t="str">
        <f t="shared" si="33"/>
        <v/>
      </c>
      <c r="AU43" s="220" t="str">
        <f t="shared" si="20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218" t="str">
        <f t="shared" si="34"/>
        <v/>
      </c>
      <c r="BA43" s="60">
        <f t="shared" si="21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22"/>
        <v>0</v>
      </c>
      <c r="O44" s="291" t="str">
        <f t="shared" si="23"/>
        <v/>
      </c>
      <c r="P44" s="291" t="str">
        <f t="shared" si="0"/>
        <v/>
      </c>
      <c r="Q44" s="291" t="str">
        <f t="shared" si="1"/>
        <v/>
      </c>
      <c r="R44" s="291">
        <f t="shared" si="24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5"/>
        <v/>
      </c>
      <c r="W44" s="94" t="str">
        <f t="shared" si="6"/>
        <v/>
      </c>
      <c r="X44" s="94" t="str">
        <f t="shared" si="7"/>
        <v/>
      </c>
      <c r="Y44" s="94">
        <f t="shared" si="8"/>
        <v>0</v>
      </c>
      <c r="Z44" s="141" t="b">
        <f t="shared" si="9"/>
        <v>0</v>
      </c>
      <c r="AA44" s="141" t="b">
        <f t="shared" si="10"/>
        <v>0</v>
      </c>
      <c r="AB44" s="141" t="b">
        <f t="shared" si="11"/>
        <v>0</v>
      </c>
      <c r="AC44" s="141" t="b">
        <f t="shared" si="12"/>
        <v>0</v>
      </c>
      <c r="AD44" s="141" t="b">
        <f t="shared" si="13"/>
        <v>0</v>
      </c>
      <c r="AE44" s="141" t="b">
        <f t="shared" si="25"/>
        <v>0</v>
      </c>
      <c r="AF44" s="141" t="b">
        <f t="shared" si="14"/>
        <v>0</v>
      </c>
      <c r="AG44" s="141" t="b">
        <f t="shared" si="15"/>
        <v>0</v>
      </c>
      <c r="AH44" s="141" t="b">
        <f t="shared" si="16"/>
        <v>0</v>
      </c>
      <c r="AI44" s="141" t="b">
        <f t="shared" si="17"/>
        <v>0</v>
      </c>
      <c r="AJ44" s="146" t="str">
        <f t="shared" si="18"/>
        <v/>
      </c>
      <c r="AK44" s="147" t="str">
        <f t="shared" si="19"/>
        <v/>
      </c>
      <c r="AL44" s="217" t="str">
        <f t="shared" si="26"/>
        <v/>
      </c>
      <c r="AM44" s="144" t="str">
        <f t="shared" si="27"/>
        <v/>
      </c>
      <c r="AN44" s="145">
        <f t="shared" si="28"/>
        <v>0</v>
      </c>
      <c r="AO44" s="135" t="str">
        <f t="shared" si="29"/>
        <v/>
      </c>
      <c r="AP44" s="136" t="str">
        <f t="shared" si="30"/>
        <v/>
      </c>
      <c r="AQ44" s="126"/>
      <c r="AR44" s="144" t="str">
        <f t="shared" si="31"/>
        <v/>
      </c>
      <c r="AS44" s="220" t="str">
        <f t="shared" si="32"/>
        <v/>
      </c>
      <c r="AT44" s="220" t="str">
        <f t="shared" si="33"/>
        <v/>
      </c>
      <c r="AU44" s="220" t="str">
        <f t="shared" si="20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218" t="str">
        <f t="shared" si="34"/>
        <v/>
      </c>
      <c r="BA44" s="60">
        <f t="shared" si="21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22"/>
        <v>0</v>
      </c>
      <c r="O45" s="291" t="str">
        <f t="shared" si="23"/>
        <v/>
      </c>
      <c r="P45" s="291" t="str">
        <f t="shared" si="0"/>
        <v/>
      </c>
      <c r="Q45" s="291" t="str">
        <f t="shared" si="1"/>
        <v/>
      </c>
      <c r="R45" s="291">
        <f t="shared" si="24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5"/>
        <v/>
      </c>
      <c r="W45" s="94" t="str">
        <f t="shared" si="6"/>
        <v/>
      </c>
      <c r="X45" s="94" t="str">
        <f t="shared" si="7"/>
        <v/>
      </c>
      <c r="Y45" s="94">
        <f t="shared" si="8"/>
        <v>0</v>
      </c>
      <c r="Z45" s="141" t="b">
        <f t="shared" si="9"/>
        <v>0</v>
      </c>
      <c r="AA45" s="141" t="b">
        <f t="shared" si="10"/>
        <v>0</v>
      </c>
      <c r="AB45" s="141" t="b">
        <f t="shared" si="11"/>
        <v>0</v>
      </c>
      <c r="AC45" s="141" t="b">
        <f t="shared" si="12"/>
        <v>0</v>
      </c>
      <c r="AD45" s="141" t="b">
        <f t="shared" si="13"/>
        <v>0</v>
      </c>
      <c r="AE45" s="141" t="b">
        <f t="shared" si="25"/>
        <v>0</v>
      </c>
      <c r="AF45" s="141" t="b">
        <f t="shared" si="14"/>
        <v>0</v>
      </c>
      <c r="AG45" s="141" t="b">
        <f t="shared" si="15"/>
        <v>0</v>
      </c>
      <c r="AH45" s="141" t="b">
        <f t="shared" si="16"/>
        <v>0</v>
      </c>
      <c r="AI45" s="141" t="b">
        <f t="shared" si="17"/>
        <v>0</v>
      </c>
      <c r="AJ45" s="146" t="str">
        <f t="shared" si="18"/>
        <v/>
      </c>
      <c r="AK45" s="147" t="str">
        <f t="shared" si="19"/>
        <v/>
      </c>
      <c r="AL45" s="217" t="str">
        <f t="shared" si="26"/>
        <v/>
      </c>
      <c r="AM45" s="144" t="str">
        <f t="shared" si="27"/>
        <v/>
      </c>
      <c r="AN45" s="145">
        <f t="shared" si="28"/>
        <v>0</v>
      </c>
      <c r="AO45" s="135" t="str">
        <f t="shared" si="29"/>
        <v/>
      </c>
      <c r="AP45" s="136" t="str">
        <f t="shared" si="30"/>
        <v/>
      </c>
      <c r="AQ45" s="126"/>
      <c r="AR45" s="144" t="str">
        <f t="shared" si="31"/>
        <v/>
      </c>
      <c r="AS45" s="220" t="str">
        <f t="shared" si="32"/>
        <v/>
      </c>
      <c r="AT45" s="220" t="str">
        <f t="shared" si="33"/>
        <v/>
      </c>
      <c r="AU45" s="220" t="str">
        <f t="shared" si="20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218" t="str">
        <f t="shared" si="34"/>
        <v/>
      </c>
      <c r="BA45" s="60">
        <f t="shared" si="21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22"/>
        <v>0</v>
      </c>
      <c r="O46" s="291" t="str">
        <f t="shared" si="23"/>
        <v/>
      </c>
      <c r="P46" s="291" t="str">
        <f t="shared" si="0"/>
        <v/>
      </c>
      <c r="Q46" s="291" t="str">
        <f t="shared" si="1"/>
        <v/>
      </c>
      <c r="R46" s="291">
        <f t="shared" si="24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5"/>
        <v/>
      </c>
      <c r="W46" s="94" t="str">
        <f t="shared" si="6"/>
        <v/>
      </c>
      <c r="X46" s="94" t="str">
        <f t="shared" si="7"/>
        <v/>
      </c>
      <c r="Y46" s="94">
        <f t="shared" si="8"/>
        <v>0</v>
      </c>
      <c r="Z46" s="141" t="b">
        <f t="shared" si="9"/>
        <v>0</v>
      </c>
      <c r="AA46" s="141" t="b">
        <f t="shared" si="10"/>
        <v>0</v>
      </c>
      <c r="AB46" s="141" t="b">
        <f t="shared" si="11"/>
        <v>0</v>
      </c>
      <c r="AC46" s="141" t="b">
        <f t="shared" si="12"/>
        <v>0</v>
      </c>
      <c r="AD46" s="141" t="b">
        <f t="shared" si="13"/>
        <v>0</v>
      </c>
      <c r="AE46" s="141" t="b">
        <f t="shared" si="25"/>
        <v>0</v>
      </c>
      <c r="AF46" s="141" t="b">
        <f t="shared" si="14"/>
        <v>0</v>
      </c>
      <c r="AG46" s="141" t="b">
        <f t="shared" si="15"/>
        <v>0</v>
      </c>
      <c r="AH46" s="141" t="b">
        <f t="shared" si="16"/>
        <v>0</v>
      </c>
      <c r="AI46" s="141" t="b">
        <f t="shared" si="17"/>
        <v>0</v>
      </c>
      <c r="AJ46" s="146" t="str">
        <f t="shared" si="18"/>
        <v/>
      </c>
      <c r="AK46" s="147" t="str">
        <f t="shared" si="19"/>
        <v/>
      </c>
      <c r="AL46" s="217" t="str">
        <f t="shared" si="26"/>
        <v/>
      </c>
      <c r="AM46" s="144" t="str">
        <f t="shared" si="27"/>
        <v/>
      </c>
      <c r="AN46" s="145">
        <f t="shared" si="28"/>
        <v>0</v>
      </c>
      <c r="AO46" s="135" t="str">
        <f t="shared" si="29"/>
        <v/>
      </c>
      <c r="AP46" s="136" t="str">
        <f t="shared" si="30"/>
        <v/>
      </c>
      <c r="AQ46" s="126"/>
      <c r="AR46" s="144" t="str">
        <f t="shared" si="31"/>
        <v/>
      </c>
      <c r="AS46" s="220" t="str">
        <f t="shared" si="32"/>
        <v/>
      </c>
      <c r="AT46" s="220" t="str">
        <f t="shared" si="33"/>
        <v/>
      </c>
      <c r="AU46" s="220" t="str">
        <f t="shared" si="20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218" t="str">
        <f t="shared" si="34"/>
        <v/>
      </c>
      <c r="BA46" s="60">
        <f t="shared" si="21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22"/>
        <v>0</v>
      </c>
      <c r="O47" s="291" t="str">
        <f t="shared" si="23"/>
        <v/>
      </c>
      <c r="P47" s="291" t="str">
        <f t="shared" si="0"/>
        <v/>
      </c>
      <c r="Q47" s="291" t="str">
        <f t="shared" si="1"/>
        <v/>
      </c>
      <c r="R47" s="291">
        <f t="shared" si="24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5"/>
        <v/>
      </c>
      <c r="W47" s="94" t="str">
        <f t="shared" si="6"/>
        <v/>
      </c>
      <c r="X47" s="94" t="str">
        <f t="shared" si="7"/>
        <v/>
      </c>
      <c r="Y47" s="94">
        <f t="shared" si="8"/>
        <v>0</v>
      </c>
      <c r="Z47" s="141" t="b">
        <f t="shared" si="9"/>
        <v>0</v>
      </c>
      <c r="AA47" s="141" t="b">
        <f t="shared" si="10"/>
        <v>0</v>
      </c>
      <c r="AB47" s="141" t="b">
        <f t="shared" si="11"/>
        <v>0</v>
      </c>
      <c r="AC47" s="141" t="b">
        <f t="shared" si="12"/>
        <v>0</v>
      </c>
      <c r="AD47" s="141" t="b">
        <f t="shared" si="13"/>
        <v>0</v>
      </c>
      <c r="AE47" s="141" t="b">
        <f t="shared" si="25"/>
        <v>0</v>
      </c>
      <c r="AF47" s="141" t="b">
        <f t="shared" si="14"/>
        <v>0</v>
      </c>
      <c r="AG47" s="141" t="b">
        <f t="shared" si="15"/>
        <v>0</v>
      </c>
      <c r="AH47" s="141" t="b">
        <f t="shared" si="16"/>
        <v>0</v>
      </c>
      <c r="AI47" s="141" t="b">
        <f t="shared" si="17"/>
        <v>0</v>
      </c>
      <c r="AJ47" s="146" t="str">
        <f t="shared" si="18"/>
        <v/>
      </c>
      <c r="AK47" s="147" t="str">
        <f t="shared" si="19"/>
        <v/>
      </c>
      <c r="AL47" s="217" t="str">
        <f t="shared" si="26"/>
        <v/>
      </c>
      <c r="AM47" s="144" t="str">
        <f t="shared" si="27"/>
        <v/>
      </c>
      <c r="AN47" s="145">
        <f t="shared" si="28"/>
        <v>0</v>
      </c>
      <c r="AO47" s="135" t="str">
        <f t="shared" si="29"/>
        <v/>
      </c>
      <c r="AP47" s="136" t="str">
        <f t="shared" si="30"/>
        <v/>
      </c>
      <c r="AQ47" s="126"/>
      <c r="AR47" s="144" t="str">
        <f t="shared" si="31"/>
        <v/>
      </c>
      <c r="AS47" s="220" t="str">
        <f t="shared" si="32"/>
        <v/>
      </c>
      <c r="AT47" s="220" t="str">
        <f t="shared" si="33"/>
        <v/>
      </c>
      <c r="AU47" s="220" t="str">
        <f t="shared" si="20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218" t="str">
        <f t="shared" si="34"/>
        <v/>
      </c>
      <c r="BA47" s="60">
        <f t="shared" si="21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22"/>
        <v>0</v>
      </c>
      <c r="O48" s="291" t="str">
        <f t="shared" si="23"/>
        <v/>
      </c>
      <c r="P48" s="291" t="str">
        <f t="shared" si="0"/>
        <v/>
      </c>
      <c r="Q48" s="291" t="str">
        <f t="shared" si="1"/>
        <v/>
      </c>
      <c r="R48" s="291">
        <f t="shared" si="24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5"/>
        <v/>
      </c>
      <c r="W48" s="94" t="str">
        <f t="shared" si="6"/>
        <v/>
      </c>
      <c r="X48" s="94" t="str">
        <f t="shared" si="7"/>
        <v/>
      </c>
      <c r="Y48" s="94">
        <f t="shared" si="8"/>
        <v>0</v>
      </c>
      <c r="Z48" s="141" t="b">
        <f t="shared" si="9"/>
        <v>0</v>
      </c>
      <c r="AA48" s="141" t="b">
        <f t="shared" si="10"/>
        <v>0</v>
      </c>
      <c r="AB48" s="141" t="b">
        <f t="shared" si="11"/>
        <v>0</v>
      </c>
      <c r="AC48" s="141" t="b">
        <f t="shared" si="12"/>
        <v>0</v>
      </c>
      <c r="AD48" s="141" t="b">
        <f t="shared" si="13"/>
        <v>0</v>
      </c>
      <c r="AE48" s="141" t="b">
        <f t="shared" si="25"/>
        <v>0</v>
      </c>
      <c r="AF48" s="141" t="b">
        <f t="shared" si="14"/>
        <v>0</v>
      </c>
      <c r="AG48" s="141" t="b">
        <f t="shared" si="15"/>
        <v>0</v>
      </c>
      <c r="AH48" s="141" t="b">
        <f t="shared" si="16"/>
        <v>0</v>
      </c>
      <c r="AI48" s="141" t="b">
        <f t="shared" si="17"/>
        <v>0</v>
      </c>
      <c r="AJ48" s="146" t="str">
        <f t="shared" si="18"/>
        <v/>
      </c>
      <c r="AK48" s="147" t="str">
        <f t="shared" si="19"/>
        <v/>
      </c>
      <c r="AL48" s="217" t="str">
        <f t="shared" si="26"/>
        <v/>
      </c>
      <c r="AM48" s="144" t="str">
        <f t="shared" si="27"/>
        <v/>
      </c>
      <c r="AN48" s="145">
        <f t="shared" si="28"/>
        <v>0</v>
      </c>
      <c r="AO48" s="135" t="str">
        <f t="shared" si="29"/>
        <v/>
      </c>
      <c r="AP48" s="136" t="str">
        <f t="shared" si="30"/>
        <v/>
      </c>
      <c r="AQ48" s="126"/>
      <c r="AR48" s="144" t="str">
        <f t="shared" si="31"/>
        <v/>
      </c>
      <c r="AS48" s="220" t="str">
        <f t="shared" si="32"/>
        <v/>
      </c>
      <c r="AT48" s="220" t="str">
        <f t="shared" si="33"/>
        <v/>
      </c>
      <c r="AU48" s="220" t="str">
        <f t="shared" si="20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218" t="str">
        <f t="shared" si="34"/>
        <v/>
      </c>
      <c r="BA48" s="60">
        <f t="shared" si="21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22"/>
        <v>0</v>
      </c>
      <c r="O49" s="291" t="str">
        <f t="shared" si="23"/>
        <v/>
      </c>
      <c r="P49" s="291" t="str">
        <f t="shared" si="0"/>
        <v/>
      </c>
      <c r="Q49" s="291" t="str">
        <f t="shared" si="1"/>
        <v/>
      </c>
      <c r="R49" s="291">
        <f t="shared" si="24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5"/>
        <v/>
      </c>
      <c r="W49" s="94" t="str">
        <f t="shared" si="6"/>
        <v/>
      </c>
      <c r="X49" s="94" t="str">
        <f t="shared" si="7"/>
        <v/>
      </c>
      <c r="Y49" s="94">
        <f t="shared" si="8"/>
        <v>0</v>
      </c>
      <c r="Z49" s="141" t="b">
        <f t="shared" si="9"/>
        <v>0</v>
      </c>
      <c r="AA49" s="141" t="b">
        <f t="shared" si="10"/>
        <v>0</v>
      </c>
      <c r="AB49" s="141" t="b">
        <f t="shared" si="11"/>
        <v>0</v>
      </c>
      <c r="AC49" s="141" t="b">
        <f t="shared" si="12"/>
        <v>0</v>
      </c>
      <c r="AD49" s="141" t="b">
        <f t="shared" si="13"/>
        <v>0</v>
      </c>
      <c r="AE49" s="141" t="b">
        <f t="shared" si="25"/>
        <v>0</v>
      </c>
      <c r="AF49" s="141" t="b">
        <f t="shared" si="14"/>
        <v>0</v>
      </c>
      <c r="AG49" s="141" t="b">
        <f t="shared" si="15"/>
        <v>0</v>
      </c>
      <c r="AH49" s="141" t="b">
        <f t="shared" si="16"/>
        <v>0</v>
      </c>
      <c r="AI49" s="141" t="b">
        <f t="shared" si="17"/>
        <v>0</v>
      </c>
      <c r="AJ49" s="146" t="str">
        <f t="shared" si="18"/>
        <v/>
      </c>
      <c r="AK49" s="147" t="str">
        <f t="shared" si="19"/>
        <v/>
      </c>
      <c r="AL49" s="217" t="str">
        <f t="shared" si="26"/>
        <v/>
      </c>
      <c r="AM49" s="144" t="str">
        <f t="shared" si="27"/>
        <v/>
      </c>
      <c r="AN49" s="145">
        <f t="shared" si="28"/>
        <v>0</v>
      </c>
      <c r="AO49" s="135" t="str">
        <f t="shared" si="29"/>
        <v/>
      </c>
      <c r="AP49" s="136" t="str">
        <f t="shared" si="30"/>
        <v/>
      </c>
      <c r="AQ49" s="126"/>
      <c r="AR49" s="144" t="str">
        <f t="shared" si="31"/>
        <v/>
      </c>
      <c r="AS49" s="220" t="str">
        <f t="shared" si="32"/>
        <v/>
      </c>
      <c r="AT49" s="220" t="str">
        <f t="shared" si="33"/>
        <v/>
      </c>
      <c r="AU49" s="220" t="str">
        <f t="shared" si="20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218" t="str">
        <f t="shared" si="34"/>
        <v/>
      </c>
      <c r="BA49" s="60">
        <f t="shared" si="21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22"/>
        <v>0</v>
      </c>
      <c r="O50" s="291" t="str">
        <f t="shared" si="23"/>
        <v/>
      </c>
      <c r="P50" s="291" t="str">
        <f t="shared" si="0"/>
        <v/>
      </c>
      <c r="Q50" s="291" t="str">
        <f t="shared" si="1"/>
        <v/>
      </c>
      <c r="R50" s="291">
        <f t="shared" si="24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5"/>
        <v/>
      </c>
      <c r="W50" s="94" t="str">
        <f t="shared" si="6"/>
        <v/>
      </c>
      <c r="X50" s="94" t="str">
        <f t="shared" si="7"/>
        <v/>
      </c>
      <c r="Y50" s="94">
        <f t="shared" si="8"/>
        <v>0</v>
      </c>
      <c r="Z50" s="141" t="b">
        <f t="shared" si="9"/>
        <v>0</v>
      </c>
      <c r="AA50" s="141" t="b">
        <f t="shared" si="10"/>
        <v>0</v>
      </c>
      <c r="AB50" s="141" t="b">
        <f t="shared" si="11"/>
        <v>0</v>
      </c>
      <c r="AC50" s="141" t="b">
        <f t="shared" si="12"/>
        <v>0</v>
      </c>
      <c r="AD50" s="141" t="b">
        <f t="shared" si="13"/>
        <v>0</v>
      </c>
      <c r="AE50" s="141" t="b">
        <f t="shared" si="25"/>
        <v>0</v>
      </c>
      <c r="AF50" s="141" t="b">
        <f t="shared" si="14"/>
        <v>0</v>
      </c>
      <c r="AG50" s="141" t="b">
        <f t="shared" si="15"/>
        <v>0</v>
      </c>
      <c r="AH50" s="141" t="b">
        <f t="shared" si="16"/>
        <v>0</v>
      </c>
      <c r="AI50" s="141" t="b">
        <f t="shared" si="17"/>
        <v>0</v>
      </c>
      <c r="AJ50" s="146" t="str">
        <f t="shared" si="18"/>
        <v/>
      </c>
      <c r="AK50" s="147" t="str">
        <f t="shared" si="19"/>
        <v/>
      </c>
      <c r="AL50" s="217" t="str">
        <f t="shared" si="26"/>
        <v/>
      </c>
      <c r="AM50" s="144" t="str">
        <f t="shared" si="27"/>
        <v/>
      </c>
      <c r="AN50" s="145">
        <f t="shared" si="28"/>
        <v>0</v>
      </c>
      <c r="AO50" s="135" t="str">
        <f t="shared" si="29"/>
        <v/>
      </c>
      <c r="AP50" s="136" t="str">
        <f t="shared" si="30"/>
        <v/>
      </c>
      <c r="AQ50" s="126"/>
      <c r="AR50" s="144" t="str">
        <f t="shared" si="31"/>
        <v/>
      </c>
      <c r="AS50" s="220" t="str">
        <f t="shared" si="32"/>
        <v/>
      </c>
      <c r="AT50" s="220" t="str">
        <f t="shared" si="33"/>
        <v/>
      </c>
      <c r="AU50" s="220" t="str">
        <f t="shared" si="20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218" t="str">
        <f t="shared" si="34"/>
        <v/>
      </c>
      <c r="BA50" s="60">
        <f t="shared" si="21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22"/>
        <v>0</v>
      </c>
      <c r="O51" s="291" t="str">
        <f t="shared" si="23"/>
        <v/>
      </c>
      <c r="P51" s="291" t="str">
        <f t="shared" si="0"/>
        <v/>
      </c>
      <c r="Q51" s="291" t="str">
        <f t="shared" si="1"/>
        <v/>
      </c>
      <c r="R51" s="291">
        <f t="shared" si="24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5"/>
        <v/>
      </c>
      <c r="W51" s="94" t="str">
        <f t="shared" si="6"/>
        <v/>
      </c>
      <c r="X51" s="94" t="str">
        <f t="shared" si="7"/>
        <v/>
      </c>
      <c r="Y51" s="94">
        <f t="shared" si="8"/>
        <v>0</v>
      </c>
      <c r="Z51" s="141" t="b">
        <f t="shared" si="9"/>
        <v>0</v>
      </c>
      <c r="AA51" s="141" t="b">
        <f t="shared" si="10"/>
        <v>0</v>
      </c>
      <c r="AB51" s="141" t="b">
        <f t="shared" si="11"/>
        <v>0</v>
      </c>
      <c r="AC51" s="141" t="b">
        <f t="shared" si="12"/>
        <v>0</v>
      </c>
      <c r="AD51" s="141" t="b">
        <f t="shared" si="13"/>
        <v>0</v>
      </c>
      <c r="AE51" s="141" t="b">
        <f t="shared" si="25"/>
        <v>0</v>
      </c>
      <c r="AF51" s="141" t="b">
        <f t="shared" si="14"/>
        <v>0</v>
      </c>
      <c r="AG51" s="141" t="b">
        <f t="shared" si="15"/>
        <v>0</v>
      </c>
      <c r="AH51" s="141" t="b">
        <f t="shared" si="16"/>
        <v>0</v>
      </c>
      <c r="AI51" s="141" t="b">
        <f t="shared" si="17"/>
        <v>0</v>
      </c>
      <c r="AJ51" s="146" t="str">
        <f t="shared" si="18"/>
        <v/>
      </c>
      <c r="AK51" s="147" t="str">
        <f t="shared" si="19"/>
        <v/>
      </c>
      <c r="AL51" s="217" t="str">
        <f t="shared" si="26"/>
        <v/>
      </c>
      <c r="AM51" s="144" t="str">
        <f t="shared" si="27"/>
        <v/>
      </c>
      <c r="AN51" s="145">
        <f t="shared" si="28"/>
        <v>0</v>
      </c>
      <c r="AO51" s="135" t="str">
        <f t="shared" si="29"/>
        <v/>
      </c>
      <c r="AP51" s="136" t="str">
        <f t="shared" si="30"/>
        <v/>
      </c>
      <c r="AQ51" s="126"/>
      <c r="AR51" s="144" t="str">
        <f t="shared" si="31"/>
        <v/>
      </c>
      <c r="AS51" s="220" t="str">
        <f t="shared" si="32"/>
        <v/>
      </c>
      <c r="AT51" s="220" t="str">
        <f t="shared" si="33"/>
        <v/>
      </c>
      <c r="AU51" s="220" t="str">
        <f t="shared" si="20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218" t="str">
        <f t="shared" si="34"/>
        <v/>
      </c>
      <c r="BA51" s="60">
        <f t="shared" si="21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22"/>
        <v>0</v>
      </c>
      <c r="O52" s="291" t="str">
        <f t="shared" si="23"/>
        <v/>
      </c>
      <c r="P52" s="291" t="str">
        <f t="shared" si="0"/>
        <v/>
      </c>
      <c r="Q52" s="291" t="str">
        <f t="shared" si="1"/>
        <v/>
      </c>
      <c r="R52" s="291">
        <f t="shared" si="24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5"/>
        <v/>
      </c>
      <c r="W52" s="94" t="str">
        <f t="shared" si="6"/>
        <v/>
      </c>
      <c r="X52" s="94" t="str">
        <f t="shared" si="7"/>
        <v/>
      </c>
      <c r="Y52" s="94">
        <f t="shared" si="8"/>
        <v>0</v>
      </c>
      <c r="Z52" s="141" t="b">
        <f t="shared" si="9"/>
        <v>0</v>
      </c>
      <c r="AA52" s="141" t="b">
        <f t="shared" si="10"/>
        <v>0</v>
      </c>
      <c r="AB52" s="141" t="b">
        <f t="shared" si="11"/>
        <v>0</v>
      </c>
      <c r="AC52" s="141" t="b">
        <f t="shared" si="12"/>
        <v>0</v>
      </c>
      <c r="AD52" s="141" t="b">
        <f t="shared" si="13"/>
        <v>0</v>
      </c>
      <c r="AE52" s="141" t="b">
        <f t="shared" si="25"/>
        <v>0</v>
      </c>
      <c r="AF52" s="141" t="b">
        <f t="shared" si="14"/>
        <v>0</v>
      </c>
      <c r="AG52" s="141" t="b">
        <f t="shared" si="15"/>
        <v>0</v>
      </c>
      <c r="AH52" s="141" t="b">
        <f t="shared" si="16"/>
        <v>0</v>
      </c>
      <c r="AI52" s="141" t="b">
        <f t="shared" si="17"/>
        <v>0</v>
      </c>
      <c r="AJ52" s="146" t="str">
        <f t="shared" si="18"/>
        <v/>
      </c>
      <c r="AK52" s="147" t="str">
        <f t="shared" si="19"/>
        <v/>
      </c>
      <c r="AL52" s="217" t="str">
        <f t="shared" si="26"/>
        <v/>
      </c>
      <c r="AM52" s="144" t="str">
        <f t="shared" si="27"/>
        <v/>
      </c>
      <c r="AN52" s="145">
        <f t="shared" si="28"/>
        <v>0</v>
      </c>
      <c r="AO52" s="135" t="str">
        <f t="shared" si="29"/>
        <v/>
      </c>
      <c r="AP52" s="136" t="str">
        <f t="shared" si="30"/>
        <v/>
      </c>
      <c r="AQ52" s="126"/>
      <c r="AR52" s="144" t="str">
        <f t="shared" si="31"/>
        <v/>
      </c>
      <c r="AS52" s="220" t="str">
        <f t="shared" si="32"/>
        <v/>
      </c>
      <c r="AT52" s="220" t="str">
        <f t="shared" si="33"/>
        <v/>
      </c>
      <c r="AU52" s="220" t="str">
        <f t="shared" si="20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218" t="str">
        <f t="shared" si="34"/>
        <v/>
      </c>
      <c r="BA52" s="60">
        <f t="shared" si="21"/>
        <v>0</v>
      </c>
    </row>
    <row r="53" spans="1:53" ht="15" customHeight="1" thickBot="1" x14ac:dyDescent="0.3">
      <c r="A53">
        <v>36</v>
      </c>
      <c r="B53" s="17"/>
      <c r="C53" s="139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22"/>
        <v>0</v>
      </c>
      <c r="O53" s="291" t="str">
        <f t="shared" si="23"/>
        <v/>
      </c>
      <c r="P53" s="291" t="str">
        <f t="shared" si="0"/>
        <v/>
      </c>
      <c r="Q53" s="291" t="str">
        <f t="shared" si="1"/>
        <v/>
      </c>
      <c r="R53" s="291">
        <f t="shared" si="24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5"/>
        <v/>
      </c>
      <c r="W53" s="94" t="str">
        <f t="shared" si="6"/>
        <v/>
      </c>
      <c r="X53" s="94" t="str">
        <f t="shared" si="7"/>
        <v/>
      </c>
      <c r="Y53" s="94">
        <f t="shared" si="8"/>
        <v>0</v>
      </c>
      <c r="Z53" s="141" t="b">
        <f t="shared" si="9"/>
        <v>0</v>
      </c>
      <c r="AA53" s="141" t="b">
        <f t="shared" si="10"/>
        <v>0</v>
      </c>
      <c r="AB53" s="141" t="b">
        <f t="shared" si="11"/>
        <v>0</v>
      </c>
      <c r="AC53" s="141" t="b">
        <f t="shared" si="12"/>
        <v>0</v>
      </c>
      <c r="AD53" s="141" t="b">
        <f t="shared" si="13"/>
        <v>0</v>
      </c>
      <c r="AE53" s="141" t="b">
        <f t="shared" si="25"/>
        <v>0</v>
      </c>
      <c r="AF53" s="141" t="b">
        <f t="shared" si="14"/>
        <v>0</v>
      </c>
      <c r="AG53" s="141" t="b">
        <f t="shared" si="15"/>
        <v>0</v>
      </c>
      <c r="AH53" s="141" t="b">
        <f t="shared" si="16"/>
        <v>0</v>
      </c>
      <c r="AI53" s="141" t="b">
        <f t="shared" si="17"/>
        <v>0</v>
      </c>
      <c r="AJ53" s="154" t="str">
        <f t="shared" si="18"/>
        <v/>
      </c>
      <c r="AK53" s="147" t="str">
        <f t="shared" si="19"/>
        <v/>
      </c>
      <c r="AL53" s="217" t="str">
        <f t="shared" si="26"/>
        <v/>
      </c>
      <c r="AM53" s="144" t="str">
        <f t="shared" si="27"/>
        <v/>
      </c>
      <c r="AN53" s="145">
        <f t="shared" si="28"/>
        <v>0</v>
      </c>
      <c r="AO53" s="135" t="str">
        <f t="shared" si="29"/>
        <v/>
      </c>
      <c r="AP53" s="136" t="str">
        <f t="shared" si="30"/>
        <v/>
      </c>
      <c r="AQ53" s="126"/>
      <c r="AR53" s="144" t="str">
        <f t="shared" si="31"/>
        <v/>
      </c>
      <c r="AS53" s="220" t="str">
        <f t="shared" si="32"/>
        <v/>
      </c>
      <c r="AT53" s="220" t="str">
        <f t="shared" si="33"/>
        <v/>
      </c>
      <c r="AU53" s="220" t="str">
        <f t="shared" si="20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218" t="str">
        <f t="shared" si="34"/>
        <v/>
      </c>
      <c r="BA53" s="60">
        <f t="shared" si="21"/>
        <v>0</v>
      </c>
    </row>
    <row r="54" spans="1:53" ht="15" customHeight="1" thickBot="1" x14ac:dyDescent="0.3">
      <c r="A54" t="s">
        <v>105</v>
      </c>
      <c r="B54" s="64">
        <f>COUNTA(B18:B53)</f>
        <v>10</v>
      </c>
      <c r="C54" s="98"/>
      <c r="D54" s="324" t="s">
        <v>106</v>
      </c>
      <c r="E54" s="324"/>
      <c r="F54" s="324"/>
      <c r="G54" s="324"/>
      <c r="H54" s="155" t="str">
        <f t="shared" ref="H54:M54" si="37">IF(S56=0,"",IF(S56&gt;0,S55))</f>
        <v/>
      </c>
      <c r="I54" s="156" t="str">
        <f t="shared" si="37"/>
        <v/>
      </c>
      <c r="J54" s="156" t="str">
        <f t="shared" si="37"/>
        <v/>
      </c>
      <c r="K54" s="156" t="str">
        <f t="shared" si="37"/>
        <v/>
      </c>
      <c r="L54" s="156">
        <f t="shared" si="37"/>
        <v>0.7</v>
      </c>
      <c r="M54" s="156" t="str">
        <f t="shared" si="37"/>
        <v/>
      </c>
      <c r="N54" s="156"/>
      <c r="O54" s="156"/>
      <c r="P54" s="156"/>
      <c r="Q54" s="156"/>
      <c r="R54" s="156"/>
      <c r="S54" s="157">
        <f t="shared" ref="S54:X54" si="38">SUM(S18:S53)</f>
        <v>0</v>
      </c>
      <c r="T54" s="157">
        <f t="shared" si="38"/>
        <v>0</v>
      </c>
      <c r="U54" s="157">
        <f t="shared" si="38"/>
        <v>0</v>
      </c>
      <c r="V54" s="157">
        <f t="shared" si="38"/>
        <v>0</v>
      </c>
      <c r="W54" s="157">
        <f t="shared" si="38"/>
        <v>7</v>
      </c>
      <c r="X54" s="157">
        <f t="shared" si="38"/>
        <v>0</v>
      </c>
      <c r="Y54" s="158">
        <f>SUM(AK18:AK53)</f>
        <v>7</v>
      </c>
      <c r="Z54" s="158">
        <f t="shared" ref="Z54:AI54" si="39">SUM(Z18:Z53)</f>
        <v>0</v>
      </c>
      <c r="AA54" s="158">
        <f t="shared" si="39"/>
        <v>3</v>
      </c>
      <c r="AB54" s="158">
        <f t="shared" si="39"/>
        <v>1</v>
      </c>
      <c r="AC54" s="158">
        <f t="shared" si="39"/>
        <v>3</v>
      </c>
      <c r="AD54" s="158">
        <f t="shared" si="39"/>
        <v>0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>
        <f>IF(Y57=0,"",IF(Y57&gt;0,$Y$55))</f>
        <v>0.7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40">S54/S56</f>
        <v>#DIV/0!</v>
      </c>
      <c r="T55" s="165" t="e">
        <f t="shared" si="40"/>
        <v>#DIV/0!</v>
      </c>
      <c r="U55" s="165" t="e">
        <f t="shared" si="40"/>
        <v>#DIV/0!</v>
      </c>
      <c r="V55" s="165" t="e">
        <f t="shared" si="40"/>
        <v>#DIV/0!</v>
      </c>
      <c r="W55" s="165">
        <f t="shared" si="40"/>
        <v>0.7</v>
      </c>
      <c r="X55" s="165" t="e">
        <f t="shared" si="40"/>
        <v>#DIV/0!</v>
      </c>
      <c r="Y55" s="165">
        <f>Y54/Y57</f>
        <v>0.7</v>
      </c>
      <c r="Z55" s="141">
        <f>Z54/10</f>
        <v>0</v>
      </c>
      <c r="AA55" s="141">
        <f t="shared" ref="AA55:AI55" si="41">AA54/10</f>
        <v>0.3</v>
      </c>
      <c r="AB55" s="141">
        <f t="shared" si="41"/>
        <v>0.1</v>
      </c>
      <c r="AC55" s="141">
        <f t="shared" si="41"/>
        <v>0.3</v>
      </c>
      <c r="AD55" s="141">
        <f t="shared" si="41"/>
        <v>0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>IF($AS$57=0,"",IF($D$2&lt;6,"",IF($D$2&gt;=6,(AT58+AT59)/AT57)))</f>
        <v/>
      </c>
      <c r="AU55" s="119" t="str">
        <f>IF($AS$57=0,"",IF($D$2&lt;6,"",IF($D$2&gt;=6,(AU58+AU59)/AU57)))</f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10</v>
      </c>
      <c r="X56" s="3">
        <f t="shared" si="42"/>
        <v>0</v>
      </c>
      <c r="Y56" s="3">
        <f>COUNTIF(AK18:AK53,"")</f>
        <v>26</v>
      </c>
      <c r="Z56" s="10" t="e">
        <f>Z54/D68*D70</f>
        <v>#DIV/0!</v>
      </c>
      <c r="AA56" s="10">
        <f>AA54/E68*E70</f>
        <v>0.30000000000000004</v>
      </c>
      <c r="AB56" s="10">
        <f>AB54/F68*F70</f>
        <v>9.9999999999999992E-2</v>
      </c>
      <c r="AC56" s="10">
        <f>AC54/G68*G70</f>
        <v>0.3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10</v>
      </c>
      <c r="AR56" s="3"/>
      <c r="AS56" s="119" t="str">
        <f>IF($AS$57=0,"",IF($D$2&lt;6,"",IF($D$2&gt;=6,(AS59/AS57))))</f>
        <v/>
      </c>
      <c r="AT56" s="119" t="str">
        <f>IF($AS$57=0,"",IF($D$2&lt;6,"",IF($D$2&gt;=6,(AT59/AT57))))</f>
        <v/>
      </c>
      <c r="AU56" s="119" t="str">
        <f>IF($AS$57=0,"",IF($D$2&lt;6,"",IF($D$2&gt;=6,(AU59/AU57))))</f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3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10</v>
      </c>
      <c r="AE57" s="3"/>
      <c r="AO57" s="3"/>
      <c r="AP57" s="3"/>
      <c r="AQ57" s="2"/>
      <c r="AR57" s="3"/>
      <c r="AS57" s="72">
        <f t="shared" ref="AS57:AT57" si="43">COUNTIF(AS18:AS53,"&gt;""")</f>
        <v>0</v>
      </c>
      <c r="AT57" s="72">
        <f t="shared" si="43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46132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4">COUNTIF(AT18:AT53,"1F")</f>
        <v>0</v>
      </c>
      <c r="AU58" s="93">
        <f t="shared" si="44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5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>S55</f>
        <v>#DIV/0!</v>
      </c>
      <c r="E63" s="10" t="e">
        <f t="shared" ref="E63:I63" si="46">T55</f>
        <v>#DIV/0!</v>
      </c>
      <c r="F63" s="10" t="e">
        <f t="shared" si="46"/>
        <v>#DIV/0!</v>
      </c>
      <c r="G63" s="10" t="e">
        <f t="shared" si="46"/>
        <v>#DIV/0!</v>
      </c>
      <c r="H63" s="10">
        <f t="shared" si="46"/>
        <v>0.7</v>
      </c>
      <c r="I63" s="10" t="e">
        <f t="shared" si="46"/>
        <v>#DIV/0!</v>
      </c>
      <c r="J63" s="10">
        <f>$AK$54</f>
        <v>0.7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4</v>
      </c>
      <c r="F68" s="4">
        <f>COUNTIF($D$18:$D$53,"C")</f>
        <v>3</v>
      </c>
      <c r="G68" s="4">
        <f>COUNTIF($D$18:$D$53,"D")</f>
        <v>3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0.4</v>
      </c>
      <c r="F70" s="10">
        <f>F68/$B$54</f>
        <v>0.3</v>
      </c>
      <c r="G70" s="10">
        <f>G68/$B$54</f>
        <v>0.3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>
        <f>AA56</f>
        <v>0.30000000000000004</v>
      </c>
      <c r="F71" s="10">
        <f>AB56</f>
        <v>9.9999999999999992E-2</v>
      </c>
      <c r="G71" s="10">
        <f>AC56</f>
        <v>0.3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0.4</v>
      </c>
      <c r="F74" s="10">
        <f>IF($E$7="ja",F70,IF($E7="nee",F72))</f>
        <v>0.3</v>
      </c>
      <c r="G74" s="10">
        <f>IF($E$7="ja",G70,IF($E7="nee",G72))</f>
        <v>0.3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>
        <f>IF($E$7="ja",E71,IF($E$7="nee",E73))</f>
        <v>0.30000000000000004</v>
      </c>
      <c r="F75" s="10">
        <f>IF($E$7="ja",F71,IF($E$7="nee",F73))</f>
        <v>9.9999999999999992E-2</v>
      </c>
      <c r="G75" s="10">
        <f>IF($E$7="ja",G71,IF($E$7="nee",G73))</f>
        <v>0.3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D53">
    <cfRule type="cellIs" dxfId="1483" priority="114" stopIfTrue="1" operator="equal">
      <formula>""</formula>
    </cfRule>
  </conditionalFormatting>
  <conditionalFormatting sqref="C18">
    <cfRule type="expression" priority="1">
      <formula>"als($C$18;1;E)"</formula>
    </cfRule>
  </conditionalFormatting>
  <conditionalFormatting sqref="E7:E8 D9">
    <cfRule type="cellIs" dxfId="1482" priority="158" stopIfTrue="1" operator="equal">
      <formula>"ja"</formula>
    </cfRule>
    <cfRule type="cellIs" dxfId="1481" priority="159" stopIfTrue="1" operator="equal">
      <formula>"nee"</formula>
    </cfRule>
  </conditionalFormatting>
  <conditionalFormatting sqref="E18:E53">
    <cfRule type="cellIs" dxfId="1480" priority="128" stopIfTrue="1" operator="equal">
      <formula>""</formula>
    </cfRule>
  </conditionalFormatting>
  <conditionalFormatting sqref="E18:F53">
    <cfRule type="cellIs" dxfId="1479" priority="125" stopIfTrue="1" operator="equal">
      <formula>"x"</formula>
    </cfRule>
  </conditionalFormatting>
  <conditionalFormatting sqref="F18:F53">
    <cfRule type="cellIs" dxfId="1478" priority="126" stopIfTrue="1" operator="equal">
      <formula>""</formula>
    </cfRule>
  </conditionalFormatting>
  <conditionalFormatting sqref="G11:G13">
    <cfRule type="expression" dxfId="1477" priority="164" stopIfTrue="1">
      <formula>$J$3="ja"</formula>
    </cfRule>
    <cfRule type="expression" dxfId="1476" priority="165" stopIfTrue="1">
      <formula>$L$3="ja"</formula>
    </cfRule>
  </conditionalFormatting>
  <conditionalFormatting sqref="G18:G53">
    <cfRule type="cellIs" dxfId="1475" priority="80" stopIfTrue="1" operator="equal">
      <formula>""</formula>
    </cfRule>
    <cfRule type="cellIs" dxfId="1474" priority="81" stopIfTrue="1" operator="greaterThan">
      <formula>""</formula>
    </cfRule>
  </conditionalFormatting>
  <conditionalFormatting sqref="H11:H13">
    <cfRule type="expression" dxfId="1473" priority="140">
      <formula>$K$2="ja"</formula>
    </cfRule>
    <cfRule type="expression" dxfId="1472" priority="166" stopIfTrue="1">
      <formula>$J$2="ja"</formula>
    </cfRule>
    <cfRule type="expression" dxfId="1471" priority="167" stopIfTrue="1">
      <formula>$L$2="ja"</formula>
    </cfRule>
  </conditionalFormatting>
  <conditionalFormatting sqref="H18:M53">
    <cfRule type="cellIs" dxfId="1470" priority="122" stopIfTrue="1" operator="equal">
      <formula>0</formula>
    </cfRule>
    <cfRule type="cellIs" dxfId="1469" priority="123" stopIfTrue="1" operator="lessThanOrEqual">
      <formula>$D18</formula>
    </cfRule>
    <cfRule type="cellIs" dxfId="1468" priority="124" stopIfTrue="1" operator="notEqual">
      <formula>$D18</formula>
    </cfRule>
  </conditionalFormatting>
  <conditionalFormatting sqref="I11:I13">
    <cfRule type="expression" dxfId="1467" priority="168" stopIfTrue="1">
      <formula>$J$3="ja"</formula>
    </cfRule>
  </conditionalFormatting>
  <conditionalFormatting sqref="I11:J13">
    <cfRule type="expression" dxfId="1466" priority="135">
      <formula>$M$2="ja"</formula>
    </cfRule>
  </conditionalFormatting>
  <conditionalFormatting sqref="I11:K13">
    <cfRule type="expression" dxfId="1465" priority="132">
      <formula>$L$3="ja"</formula>
    </cfRule>
  </conditionalFormatting>
  <conditionalFormatting sqref="J11:J13">
    <cfRule type="expression" dxfId="1464" priority="139">
      <formula>$K$2="ja"</formula>
    </cfRule>
    <cfRule type="expression" dxfId="1463" priority="141">
      <formula>$L$2="ja"</formula>
    </cfRule>
  </conditionalFormatting>
  <conditionalFormatting sqref="J11:R13">
    <cfRule type="expression" dxfId="1462" priority="110">
      <formula>$J$3="ja"</formula>
    </cfRule>
  </conditionalFormatting>
  <conditionalFormatting sqref="L11:R13">
    <cfRule type="expression" dxfId="1461" priority="109">
      <formula>$K$2="ja"</formula>
    </cfRule>
    <cfRule type="expression" dxfId="1460" priority="111" stopIfTrue="1">
      <formula>$L$2="ja"</formula>
    </cfRule>
    <cfRule type="expression" dxfId="1459" priority="112" stopIfTrue="1">
      <formula>$M$2="ja"</formula>
    </cfRule>
    <cfRule type="expression" dxfId="1458" priority="113" stopIfTrue="1">
      <formula>$S$2="ja"</formula>
    </cfRule>
  </conditionalFormatting>
  <conditionalFormatting sqref="AJ18:AJ53">
    <cfRule type="cellIs" dxfId="1457" priority="172" stopIfTrue="1" operator="notEqual">
      <formula>""</formula>
    </cfRule>
  </conditionalFormatting>
  <conditionalFormatting sqref="AK18:AK53">
    <cfRule type="cellIs" dxfId="1456" priority="97" stopIfTrue="1" operator="equal">
      <formula>1</formula>
    </cfRule>
    <cfRule type="cellIs" dxfId="1455" priority="98" stopIfTrue="1" operator="lessThan">
      <formula>1</formula>
    </cfRule>
  </conditionalFormatting>
  <conditionalFormatting sqref="AK11:AL13">
    <cfRule type="cellIs" dxfId="1454" priority="49" stopIfTrue="1" operator="equal">
      <formula>1</formula>
    </cfRule>
    <cfRule type="cellIs" dxfId="1453" priority="50" stopIfTrue="1" operator="lessThan">
      <formula>1</formula>
    </cfRule>
  </conditionalFormatting>
  <conditionalFormatting sqref="AL18:AL53">
    <cfRule type="expression" dxfId="1452" priority="4">
      <formula>$G18=""</formula>
    </cfRule>
    <cfRule type="expression" dxfId="1451" priority="5">
      <formula>$AM18=""</formula>
    </cfRule>
    <cfRule type="expression" dxfId="1450" priority="6">
      <formula>$AM18&lt;$AR18</formula>
    </cfRule>
    <cfRule type="expression" dxfId="1449" priority="7">
      <formula>$AM18&gt;=$AR18</formula>
    </cfRule>
  </conditionalFormatting>
  <conditionalFormatting sqref="AL18:AL54">
    <cfRule type="expression" dxfId="1448" priority="3">
      <formula>$B18&gt;0</formula>
    </cfRule>
  </conditionalFormatting>
  <conditionalFormatting sqref="AM18:AN53">
    <cfRule type="expression" dxfId="1447" priority="66" stopIfTrue="1">
      <formula>$L$3="ja"</formula>
    </cfRule>
  </conditionalFormatting>
  <conditionalFormatting sqref="AO18:AO53">
    <cfRule type="cellIs" dxfId="1446" priority="115" stopIfTrue="1" operator="equal">
      <formula>1</formula>
    </cfRule>
    <cfRule type="cellIs" dxfId="1445" priority="116" stopIfTrue="1" operator="equal">
      <formula>""</formula>
    </cfRule>
  </conditionalFormatting>
  <conditionalFormatting sqref="AP18:AP53">
    <cfRule type="cellIs" dxfId="1444" priority="117" stopIfTrue="1" operator="equal">
      <formula>1</formula>
    </cfRule>
    <cfRule type="cellIs" dxfId="1443" priority="118" stopIfTrue="1" operator="equal">
      <formula>""</formula>
    </cfRule>
  </conditionalFormatting>
  <conditionalFormatting sqref="AQ18:AQ53">
    <cfRule type="cellIs" dxfId="1442" priority="25" stopIfTrue="1" operator="equal">
      <formula>"x"</formula>
    </cfRule>
    <cfRule type="expression" dxfId="1441" priority="26" stopIfTrue="1">
      <formula>$B18&gt;0</formula>
    </cfRule>
    <cfRule type="cellIs" dxfId="1440" priority="27" stopIfTrue="1" operator="equal">
      <formula>""</formula>
    </cfRule>
  </conditionalFormatting>
  <conditionalFormatting sqref="AR18:AR54">
    <cfRule type="expression" dxfId="1439" priority="24" stopIfTrue="1">
      <formula>$L$3="ja"</formula>
    </cfRule>
  </conditionalFormatting>
  <conditionalFormatting sqref="AR54">
    <cfRule type="expression" dxfId="1438" priority="23" stopIfTrue="1">
      <formula>$J$3="ja"</formula>
    </cfRule>
  </conditionalFormatting>
  <conditionalFormatting sqref="AS11:AS13">
    <cfRule type="expression" dxfId="1437" priority="39" stopIfTrue="1">
      <formula>$J$3="ja"</formula>
    </cfRule>
  </conditionalFormatting>
  <conditionalFormatting sqref="AS11:AT13">
    <cfRule type="expression" dxfId="1436" priority="41">
      <formula>$M$2="ja"</formula>
    </cfRule>
    <cfRule type="expression" dxfId="1435" priority="42">
      <formula>$L$3="ja"</formula>
    </cfRule>
  </conditionalFormatting>
  <conditionalFormatting sqref="AS18:AT53">
    <cfRule type="cellIs" dxfId="1434" priority="8" operator="equal">
      <formula>"2F"</formula>
    </cfRule>
  </conditionalFormatting>
  <conditionalFormatting sqref="AS18:AU53">
    <cfRule type="cellIs" dxfId="1433" priority="10" operator="equal">
      <formula>"&lt;1F"</formula>
    </cfRule>
    <cfRule type="cellIs" dxfId="1432" priority="11" operator="equal">
      <formula>"1F"</formula>
    </cfRule>
    <cfRule type="expression" dxfId="1431" priority="12" stopIfTrue="1">
      <formula>$L$3="ja"</formula>
    </cfRule>
  </conditionalFormatting>
  <conditionalFormatting sqref="AS54:AU54">
    <cfRule type="expression" dxfId="1430" priority="20" stopIfTrue="1">
      <formula>$L$3="ja"</formula>
    </cfRule>
  </conditionalFormatting>
  <conditionalFormatting sqref="AS54:AY54">
    <cfRule type="expression" dxfId="1429" priority="21" stopIfTrue="1">
      <formula>$J$3="ja"</formula>
    </cfRule>
  </conditionalFormatting>
  <conditionalFormatting sqref="AT11:AT13">
    <cfRule type="expression" dxfId="1428" priority="40">
      <formula>$L$2="ja"</formula>
    </cfRule>
  </conditionalFormatting>
  <conditionalFormatting sqref="AT11:AU13">
    <cfRule type="expression" dxfId="1427" priority="34">
      <formula>$K$2="ja"</formula>
    </cfRule>
  </conditionalFormatting>
  <conditionalFormatting sqref="AT11:AV13">
    <cfRule type="expression" dxfId="1426" priority="35">
      <formula>$J$3="ja"</formula>
    </cfRule>
  </conditionalFormatting>
  <conditionalFormatting sqref="AU11:AU13">
    <cfRule type="expression" dxfId="1425" priority="36" stopIfTrue="1">
      <formula>$L$2="ja"</formula>
    </cfRule>
    <cfRule type="expression" dxfId="1424" priority="37" stopIfTrue="1">
      <formula>$M$2="ja"</formula>
    </cfRule>
    <cfRule type="expression" dxfId="1423" priority="38" stopIfTrue="1">
      <formula>$S$2="ja"</formula>
    </cfRule>
  </conditionalFormatting>
  <conditionalFormatting sqref="AU18:AU53">
    <cfRule type="cellIs" dxfId="1422" priority="9" operator="equal">
      <formula>"1S"</formula>
    </cfRule>
  </conditionalFormatting>
  <conditionalFormatting sqref="AV11:AV13 AY11:AY13">
    <cfRule type="expression" dxfId="1421" priority="78" stopIfTrue="1">
      <formula>$L$3="ja"</formula>
    </cfRule>
  </conditionalFormatting>
  <conditionalFormatting sqref="AV18:AV53">
    <cfRule type="expression" dxfId="1420" priority="16">
      <formula>$AW18=""</formula>
    </cfRule>
    <cfRule type="expression" dxfId="1419" priority="17">
      <formula>$AW18&lt;$AR18</formula>
    </cfRule>
    <cfRule type="expression" dxfId="1418" priority="18">
      <formula>$AW18&gt;=$AR18</formula>
    </cfRule>
  </conditionalFormatting>
  <conditionalFormatting sqref="AV54:AY54">
    <cfRule type="expression" dxfId="1417" priority="22" stopIfTrue="1">
      <formula>$L$3="ja"</formula>
    </cfRule>
  </conditionalFormatting>
  <conditionalFormatting sqref="AW18:AX53">
    <cfRule type="expression" dxfId="1416" priority="19" stopIfTrue="1">
      <formula>$L$3="ja"</formula>
    </cfRule>
  </conditionalFormatting>
  <conditionalFormatting sqref="AY18:AY53">
    <cfRule type="expression" dxfId="1415" priority="13">
      <formula>$AZ18=""</formula>
    </cfRule>
    <cfRule type="expression" dxfId="1414" priority="14">
      <formula>$AZ18&lt;$AW18</formula>
    </cfRule>
    <cfRule type="expression" dxfId="1413" priority="15">
      <formula>$AZ18&gt;=$AW18</formula>
    </cfRule>
  </conditionalFormatting>
  <conditionalFormatting sqref="AZ18:BA53">
    <cfRule type="expression" dxfId="1412" priority="96" stopIfTrue="1">
      <formula>$L$3="ja"</formula>
    </cfRule>
  </conditionalFormatting>
  <conditionalFormatting sqref="BA54">
    <cfRule type="expression" dxfId="1411" priority="93" stopIfTrue="1">
      <formula>$J$3="ja"</formula>
    </cfRule>
    <cfRule type="expression" dxfId="1410" priority="94" stopIfTrue="1">
      <formula>$L$3="ja"</formula>
    </cfRule>
  </conditionalFormatting>
  <dataValidations xWindow="937" yWindow="658" count="4">
    <dataValidation type="list" allowBlank="1" showInputMessage="1" showErrorMessage="1" sqref="E2" xr:uid="{D9AE540E-6856-488F-9A52-C5F76BEA5EC8}">
      <formula1>"--,A,B,C,D,E,F,G,H,I,J,"</formula1>
    </dataValidation>
    <dataValidation type="list" allowBlank="1" showInputMessage="1" showErrorMessage="1" sqref="E7" xr:uid="{BA7ED4F5-D0D0-4A37-AAAC-CC9640536124}">
      <formula1>"ja,nee,"</formula1>
    </dataValidation>
    <dataValidation type="list" allowBlank="1" showInputMessage="1" showErrorMessage="1" sqref="G18:G53" xr:uid="{BED03490-322B-4AFA-8265-7C7B6F27C90C}">
      <formula1>"PRO,PRO/BBL,BBL,BBL/Kader,Kader,Kader/TL,TL,TL/Havo,Havo,Havo/Vwo,Vwo,"</formula1>
    </dataValidation>
    <dataValidation type="list" allowBlank="1" showInputMessage="1" showErrorMessage="1" sqref="AY18:AY53 AV18:AV53" xr:uid="{1C1DD9FF-908D-4D9E-AD73-3252E5329F87}">
      <formula1>"PRO,LWOO,BBL,BBL/Kader,Kader,Kader/TL,TL,TL/Havo,Havo,Havo/Vwo,Vwo,"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0A8C4-6697-4C6C-A956-4BD8A1AD05AF}">
  <sheetPr codeName="Blad14">
    <tabColor rgb="FFCCCCFF"/>
  </sheetPr>
  <dimension ref="A1:BA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3</v>
      </c>
      <c r="E2" s="71"/>
      <c r="F2" s="13"/>
      <c r="G2" s="168"/>
      <c r="H2" s="168"/>
      <c r="J2" s="72" t="str">
        <f>IF($D$2=3,"ja",IF($D$2="3A","ja",IF($D$2="3B","ja",IF($D$2="3C","ja"))))</f>
        <v>ja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46031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17" t="str">
        <f>'M3'!B18</f>
        <v>leerling 1</v>
      </c>
      <c r="C18" s="235">
        <f>IF('M3'!C18="","",IF('M3'!C18&gt;0,'M3'!C18))</f>
        <v>7</v>
      </c>
      <c r="D18" s="235" t="str">
        <f>IF('M3'!D18="","",IF('M3'!D18&gt;0,'M3'!D18))</f>
        <v>B</v>
      </c>
      <c r="E18" s="139"/>
      <c r="F18" s="175"/>
      <c r="G18" s="140"/>
      <c r="H18" s="180"/>
      <c r="I18" s="179"/>
      <c r="J18" s="179"/>
      <c r="K18" s="179"/>
      <c r="L18" s="179"/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4">IF(D18="","",IF(L18="","",IF(L18=$D18,1,IF(L18&lt;$D18,1,IF(L18&gt;$D18,"",IF(L18="A+",1))))))</f>
        <v/>
      </c>
      <c r="X18" s="94" t="str">
        <f t="shared" ref="X18:X53" si="5">IF(D18="","",IF(M18="","",IF(M18=$D18,1,IF(M18&lt;$D18,1,IF(M18&gt;$D18,"",IF(M18="A+",1))))))</f>
        <v/>
      </c>
      <c r="Y18" s="94">
        <f t="shared" ref="Y18:Y53" si="6">SUM(S18:X18)</f>
        <v>0</v>
      </c>
      <c r="Z18" s="141" t="b">
        <f t="shared" ref="Z18:Z53" si="7">IF($D18="A",$AK18)</f>
        <v>0</v>
      </c>
      <c r="AA18" s="141" t="str">
        <f t="shared" ref="AA18:AA53" si="8">IF($D18="B",$AK18)</f>
        <v/>
      </c>
      <c r="AB18" s="141" t="b">
        <f t="shared" ref="AB18:AB53" si="9">IF($D18="C",$AK18)</f>
        <v>0</v>
      </c>
      <c r="AC18" s="141" t="b">
        <f t="shared" ref="AC18:AC53" si="10">IF($D18="D",$AK18)</f>
        <v>0</v>
      </c>
      <c r="AD18" s="141" t="b">
        <f t="shared" ref="AD18:AD53" si="11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>
        <f t="shared" ref="AJ18:AJ53" si="12">IF(D18="","",IF(D18&gt;0,COUNTA(H18:M18)))</f>
        <v>0</v>
      </c>
      <c r="AK18" s="237" t="str">
        <f t="shared" ref="AK18:AK53" si="13">IF(AJ18=0,"",IF(AJ18="","",IF(AJ18&gt;0,Y18/AJ18)))</f>
        <v/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218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4">IF(AZ18="",0,IF(AZ18&lt;AW18,0,IF(AZ18&gt;=AW18,1)))</f>
        <v>0</v>
      </c>
    </row>
    <row r="19" spans="1:53" ht="15" customHeight="1" x14ac:dyDescent="0.25">
      <c r="A19">
        <v>2</v>
      </c>
      <c r="B19" s="17" t="str">
        <f>'M3'!B19</f>
        <v>leerling 2</v>
      </c>
      <c r="C19" s="235" t="str">
        <f>IF('M3'!C19="","",IF('M3'!C19&gt;0,'M3'!C19))</f>
        <v/>
      </c>
      <c r="D19" s="235" t="str">
        <f>IF('M3'!D19="","",IF('M3'!D19&gt;0,'M3'!D19))</f>
        <v>C</v>
      </c>
      <c r="E19" s="126"/>
      <c r="F19" s="126"/>
      <c r="G19" s="140"/>
      <c r="H19" s="180"/>
      <c r="I19" s="179"/>
      <c r="J19" s="179"/>
      <c r="K19" s="148"/>
      <c r="L19" s="179"/>
      <c r="M19" s="178"/>
      <c r="N19" s="290">
        <f t="shared" ref="N19:N53" si="15">COUNTA(I19,J19,M19)</f>
        <v>0</v>
      </c>
      <c r="O19" s="291" t="str">
        <f t="shared" ref="O19:O53" si="16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17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ref="V19:V53" si="18">IF(D19="","",IF(K19="","",IF(K19=$D19,1,IF(K19&lt;$D19,1,IF(K19&gt;$D19,"",IF(K19="A+",1))))))</f>
        <v/>
      </c>
      <c r="W19" s="94" t="str">
        <f t="shared" si="4"/>
        <v/>
      </c>
      <c r="X19" s="94" t="str">
        <f t="shared" si="5"/>
        <v/>
      </c>
      <c r="Y19" s="94">
        <f t="shared" si="6"/>
        <v>0</v>
      </c>
      <c r="Z19" s="141" t="b">
        <f t="shared" si="7"/>
        <v>0</v>
      </c>
      <c r="AA19" s="141" t="b">
        <f t="shared" si="8"/>
        <v>0</v>
      </c>
      <c r="AB19" s="141" t="str">
        <f t="shared" si="9"/>
        <v/>
      </c>
      <c r="AC19" s="141" t="b">
        <f t="shared" si="10"/>
        <v>0</v>
      </c>
      <c r="AD19" s="141" t="b">
        <f t="shared" si="11"/>
        <v>0</v>
      </c>
      <c r="AE19" s="141" t="b">
        <f t="shared" ref="AE19:AE53" si="19">IF($D19="1",$AK19)</f>
        <v>0</v>
      </c>
      <c r="AF19" s="141" t="b">
        <f t="shared" ref="AF19:AF53" si="20">IF($D19=2,$AK19)</f>
        <v>0</v>
      </c>
      <c r="AG19" s="141" t="b">
        <f t="shared" ref="AG19:AG53" si="21">IF($D19=3,$AK19)</f>
        <v>0</v>
      </c>
      <c r="AH19" s="141" t="b">
        <f t="shared" ref="AH19:AH53" si="22">IF($D19=4,$AK19)</f>
        <v>0</v>
      </c>
      <c r="AI19" s="141" t="b">
        <f t="shared" ref="AI19:AI53" si="23">IF($D19=5,$AK19)</f>
        <v>0</v>
      </c>
      <c r="AJ19" s="146">
        <f t="shared" si="12"/>
        <v>0</v>
      </c>
      <c r="AK19" s="238" t="str">
        <f t="shared" si="13"/>
        <v/>
      </c>
      <c r="AL19" s="217" t="str">
        <f t="shared" ref="AL19:AL53" si="24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5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6">IF(AM19="",0,IF(AM19&lt;AR19,0,IF(AM19&gt;=AR19,1)))</f>
        <v>0</v>
      </c>
      <c r="AO19" s="135" t="str">
        <f t="shared" ref="AO19:AO53" si="27">IF(F19="","",IF(F19="x",1))</f>
        <v/>
      </c>
      <c r="AP19" s="136" t="str">
        <f t="shared" ref="AP19:AP53" si="28">IF(E19="","",IF(E19="X",1))</f>
        <v/>
      </c>
      <c r="AQ19" s="126"/>
      <c r="AR19" s="144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0">IF($D$2&lt;6,"",IF(N19&lt;3,"",IF(P19=1,"&lt;1F",IF(P19&gt;3,"2F",IF(P19&gt;1,"1F")))))</f>
        <v/>
      </c>
      <c r="AT19" s="220" t="str">
        <f t="shared" ref="AT19:AT53" si="31">IF($D$2&lt;6,"",IF($N19&lt;3,"",IF(Q19=1,"&lt;1F",IF(Q19&gt;3,"2F",IF(Q19&gt;1,"1F")))))</f>
        <v/>
      </c>
      <c r="AU19" s="220" t="str">
        <f t="shared" ref="AU19:AU53" si="32">IF($D$2&lt;6,"",IF($N19&lt;3,"",IF(O19&lt;=2,"&lt;1F",IF(O19&gt;3,"1S",IF(O19&gt;2,"1F")))))</f>
        <v/>
      </c>
      <c r="AV19" s="219"/>
      <c r="AW19" s="220"/>
      <c r="AX19" s="220"/>
      <c r="AY19" s="219"/>
      <c r="AZ19" s="218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4"/>
        <v>0</v>
      </c>
    </row>
    <row r="20" spans="1:53" ht="15" customHeight="1" x14ac:dyDescent="0.25">
      <c r="A20">
        <v>3</v>
      </c>
      <c r="B20" s="17" t="str">
        <f>'M3'!B20</f>
        <v>leerling 3</v>
      </c>
      <c r="C20" s="235" t="str">
        <f>IF('M3'!C20="","",IF('M3'!C20&gt;0,'M3'!C20))</f>
        <v/>
      </c>
      <c r="D20" s="235" t="str">
        <f>IF('M3'!D20="","",IF('M3'!D20&gt;0,'M3'!D20))</f>
        <v>C</v>
      </c>
      <c r="E20" s="151"/>
      <c r="F20" s="151"/>
      <c r="G20" s="140"/>
      <c r="H20" s="180"/>
      <c r="I20" s="148"/>
      <c r="J20" s="179"/>
      <c r="K20" s="148"/>
      <c r="L20" s="179"/>
      <c r="M20" s="178"/>
      <c r="N20" s="290">
        <f t="shared" si="15"/>
        <v>0</v>
      </c>
      <c r="O20" s="291" t="str">
        <f t="shared" si="16"/>
        <v/>
      </c>
      <c r="P20" s="291" t="str">
        <f t="shared" si="0"/>
        <v/>
      </c>
      <c r="Q20" s="291" t="str">
        <f t="shared" si="0"/>
        <v/>
      </c>
      <c r="R20" s="291">
        <f t="shared" si="17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18"/>
        <v/>
      </c>
      <c r="W20" s="94" t="str">
        <f t="shared" si="4"/>
        <v/>
      </c>
      <c r="X20" s="94" t="str">
        <f t="shared" si="5"/>
        <v/>
      </c>
      <c r="Y20" s="94">
        <f t="shared" si="6"/>
        <v>0</v>
      </c>
      <c r="Z20" s="141" t="b">
        <f t="shared" si="7"/>
        <v>0</v>
      </c>
      <c r="AA20" s="141" t="b">
        <f t="shared" si="8"/>
        <v>0</v>
      </c>
      <c r="AB20" s="141" t="str">
        <f t="shared" si="9"/>
        <v/>
      </c>
      <c r="AC20" s="141" t="b">
        <f t="shared" si="10"/>
        <v>0</v>
      </c>
      <c r="AD20" s="141" t="b">
        <f t="shared" si="11"/>
        <v>0</v>
      </c>
      <c r="AE20" s="141" t="b">
        <f t="shared" si="19"/>
        <v>0</v>
      </c>
      <c r="AF20" s="141" t="b">
        <f t="shared" si="20"/>
        <v>0</v>
      </c>
      <c r="AG20" s="141" t="b">
        <f t="shared" si="21"/>
        <v>0</v>
      </c>
      <c r="AH20" s="141" t="b">
        <f t="shared" si="22"/>
        <v>0</v>
      </c>
      <c r="AI20" s="141" t="b">
        <f t="shared" si="23"/>
        <v>0</v>
      </c>
      <c r="AJ20" s="146">
        <f t="shared" si="12"/>
        <v>0</v>
      </c>
      <c r="AK20" s="238" t="str">
        <f t="shared" si="13"/>
        <v/>
      </c>
      <c r="AL20" s="217" t="str">
        <f t="shared" si="24"/>
        <v/>
      </c>
      <c r="AM20" s="144" t="str">
        <f t="shared" si="25"/>
        <v/>
      </c>
      <c r="AN20" s="145">
        <f t="shared" si="26"/>
        <v>0</v>
      </c>
      <c r="AO20" s="135" t="str">
        <f t="shared" si="27"/>
        <v/>
      </c>
      <c r="AP20" s="136" t="str">
        <f t="shared" si="28"/>
        <v/>
      </c>
      <c r="AQ20" s="126"/>
      <c r="AR20" s="144" t="str">
        <f t="shared" si="29"/>
        <v/>
      </c>
      <c r="AS20" s="220" t="str">
        <f t="shared" si="30"/>
        <v/>
      </c>
      <c r="AT20" s="220" t="str">
        <f t="shared" si="31"/>
        <v/>
      </c>
      <c r="AU20" s="220" t="str">
        <f t="shared" si="32"/>
        <v/>
      </c>
      <c r="AV20" s="219"/>
      <c r="AW20" s="220"/>
      <c r="AX20" s="220"/>
      <c r="AY20" s="219"/>
      <c r="AZ20" s="218" t="str">
        <f t="shared" si="33"/>
        <v/>
      </c>
      <c r="BA20" s="60">
        <f t="shared" si="14"/>
        <v>0</v>
      </c>
    </row>
    <row r="21" spans="1:53" ht="15" customHeight="1" x14ac:dyDescent="0.25">
      <c r="A21">
        <v>4</v>
      </c>
      <c r="B21" s="222" t="str">
        <f>'M3'!B21</f>
        <v>leerling 4</v>
      </c>
      <c r="C21" s="235" t="str">
        <f>IF('M3'!C21="","",IF('M3'!C21&gt;0,'M3'!C21))</f>
        <v/>
      </c>
      <c r="D21" s="235" t="str">
        <f>IF('M3'!D21="","",IF('M3'!D21&gt;0,'M3'!D21))</f>
        <v>D</v>
      </c>
      <c r="E21" s="126"/>
      <c r="F21" s="126"/>
      <c r="G21" s="140"/>
      <c r="H21" s="180"/>
      <c r="I21" s="148"/>
      <c r="J21" s="179"/>
      <c r="K21" s="148"/>
      <c r="L21" s="179"/>
      <c r="M21" s="178"/>
      <c r="N21" s="290">
        <f t="shared" si="15"/>
        <v>0</v>
      </c>
      <c r="O21" s="291" t="str">
        <f t="shared" si="16"/>
        <v/>
      </c>
      <c r="P21" s="291" t="str">
        <f t="shared" si="0"/>
        <v/>
      </c>
      <c r="Q21" s="291" t="str">
        <f t="shared" si="0"/>
        <v/>
      </c>
      <c r="R21" s="291">
        <f t="shared" si="17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18"/>
        <v/>
      </c>
      <c r="W21" s="94" t="str">
        <f t="shared" si="4"/>
        <v/>
      </c>
      <c r="X21" s="94" t="str">
        <f t="shared" si="5"/>
        <v/>
      </c>
      <c r="Y21" s="94">
        <f t="shared" si="6"/>
        <v>0</v>
      </c>
      <c r="Z21" s="141" t="b">
        <f t="shared" si="7"/>
        <v>0</v>
      </c>
      <c r="AA21" s="141" t="b">
        <f t="shared" si="8"/>
        <v>0</v>
      </c>
      <c r="AB21" s="141" t="b">
        <f t="shared" si="9"/>
        <v>0</v>
      </c>
      <c r="AC21" s="141" t="str">
        <f t="shared" si="10"/>
        <v/>
      </c>
      <c r="AD21" s="141" t="b">
        <f t="shared" si="11"/>
        <v>0</v>
      </c>
      <c r="AE21" s="141" t="b">
        <f t="shared" si="19"/>
        <v>0</v>
      </c>
      <c r="AF21" s="141" t="b">
        <f t="shared" si="20"/>
        <v>0</v>
      </c>
      <c r="AG21" s="141" t="b">
        <f t="shared" si="21"/>
        <v>0</v>
      </c>
      <c r="AH21" s="141" t="b">
        <f t="shared" si="22"/>
        <v>0</v>
      </c>
      <c r="AI21" s="141" t="b">
        <f t="shared" si="23"/>
        <v>0</v>
      </c>
      <c r="AJ21" s="146">
        <f t="shared" si="12"/>
        <v>0</v>
      </c>
      <c r="AK21" s="238" t="str">
        <f t="shared" si="13"/>
        <v/>
      </c>
      <c r="AL21" s="217" t="str">
        <f t="shared" si="24"/>
        <v/>
      </c>
      <c r="AM21" s="144" t="str">
        <f t="shared" si="25"/>
        <v/>
      </c>
      <c r="AN21" s="145">
        <f t="shared" si="26"/>
        <v>0</v>
      </c>
      <c r="AO21" s="135" t="str">
        <f t="shared" si="27"/>
        <v/>
      </c>
      <c r="AP21" s="136" t="str">
        <f t="shared" si="28"/>
        <v/>
      </c>
      <c r="AQ21" s="126"/>
      <c r="AR21" s="144" t="str">
        <f t="shared" si="29"/>
        <v/>
      </c>
      <c r="AS21" s="220" t="str">
        <f t="shared" si="30"/>
        <v/>
      </c>
      <c r="AT21" s="220" t="str">
        <f t="shared" si="31"/>
        <v/>
      </c>
      <c r="AU21" s="220" t="str">
        <f t="shared" si="32"/>
        <v/>
      </c>
      <c r="AV21" s="219"/>
      <c r="AW21" s="220"/>
      <c r="AX21" s="220"/>
      <c r="AY21" s="219"/>
      <c r="AZ21" s="218" t="str">
        <f t="shared" si="33"/>
        <v/>
      </c>
      <c r="BA21" s="60">
        <f t="shared" si="14"/>
        <v>0</v>
      </c>
    </row>
    <row r="22" spans="1:53" ht="15" customHeight="1" x14ac:dyDescent="0.25">
      <c r="A22">
        <v>5</v>
      </c>
      <c r="B22" s="17" t="str">
        <f>'M3'!B22</f>
        <v>leerling 5</v>
      </c>
      <c r="C22" s="235" t="str">
        <f>IF('M3'!C22="","",IF('M3'!C22&gt;0,'M3'!C22))</f>
        <v/>
      </c>
      <c r="D22" s="235" t="str">
        <f>IF('M3'!D22="","",IF('M3'!D22&gt;0,'M3'!D22))</f>
        <v>C</v>
      </c>
      <c r="E22" s="126"/>
      <c r="F22" s="126"/>
      <c r="G22" s="140"/>
      <c r="H22" s="180"/>
      <c r="I22" s="148"/>
      <c r="J22" s="179"/>
      <c r="K22" s="148"/>
      <c r="L22" s="179"/>
      <c r="M22" s="178"/>
      <c r="N22" s="290">
        <f t="shared" si="15"/>
        <v>0</v>
      </c>
      <c r="O22" s="291" t="str">
        <f t="shared" si="16"/>
        <v/>
      </c>
      <c r="P22" s="291" t="str">
        <f t="shared" si="0"/>
        <v/>
      </c>
      <c r="Q22" s="291" t="str">
        <f t="shared" si="0"/>
        <v/>
      </c>
      <c r="R22" s="291">
        <f t="shared" si="17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18"/>
        <v/>
      </c>
      <c r="W22" s="94" t="str">
        <f t="shared" si="4"/>
        <v/>
      </c>
      <c r="X22" s="94" t="str">
        <f t="shared" si="5"/>
        <v/>
      </c>
      <c r="Y22" s="94">
        <f t="shared" si="6"/>
        <v>0</v>
      </c>
      <c r="Z22" s="141" t="b">
        <f t="shared" si="7"/>
        <v>0</v>
      </c>
      <c r="AA22" s="141" t="b">
        <f t="shared" si="8"/>
        <v>0</v>
      </c>
      <c r="AB22" s="141" t="str">
        <f t="shared" si="9"/>
        <v/>
      </c>
      <c r="AC22" s="141" t="b">
        <f t="shared" si="10"/>
        <v>0</v>
      </c>
      <c r="AD22" s="141" t="b">
        <f t="shared" si="11"/>
        <v>0</v>
      </c>
      <c r="AE22" s="141" t="b">
        <f t="shared" si="19"/>
        <v>0</v>
      </c>
      <c r="AF22" s="141" t="b">
        <f t="shared" si="20"/>
        <v>0</v>
      </c>
      <c r="AG22" s="141" t="b">
        <f t="shared" si="21"/>
        <v>0</v>
      </c>
      <c r="AH22" s="141" t="b">
        <f t="shared" si="22"/>
        <v>0</v>
      </c>
      <c r="AI22" s="141" t="b">
        <f t="shared" si="23"/>
        <v>0</v>
      </c>
      <c r="AJ22" s="146">
        <f t="shared" si="12"/>
        <v>0</v>
      </c>
      <c r="AK22" s="238" t="str">
        <f t="shared" si="13"/>
        <v/>
      </c>
      <c r="AL22" s="217" t="str">
        <f t="shared" si="24"/>
        <v/>
      </c>
      <c r="AM22" s="144" t="str">
        <f t="shared" si="25"/>
        <v/>
      </c>
      <c r="AN22" s="145">
        <f t="shared" si="26"/>
        <v>0</v>
      </c>
      <c r="AO22" s="135" t="str">
        <f t="shared" si="27"/>
        <v/>
      </c>
      <c r="AP22" s="136" t="str">
        <f t="shared" si="28"/>
        <v/>
      </c>
      <c r="AQ22" s="126"/>
      <c r="AR22" s="144" t="str">
        <f t="shared" si="29"/>
        <v/>
      </c>
      <c r="AS22" s="220" t="str">
        <f t="shared" si="30"/>
        <v/>
      </c>
      <c r="AT22" s="220" t="str">
        <f t="shared" si="31"/>
        <v/>
      </c>
      <c r="AU22" s="220" t="str">
        <f t="shared" si="32"/>
        <v/>
      </c>
      <c r="AV22" s="219"/>
      <c r="AW22" s="220"/>
      <c r="AX22" s="220"/>
      <c r="AY22" s="219"/>
      <c r="AZ22" s="218" t="str">
        <f t="shared" si="33"/>
        <v/>
      </c>
      <c r="BA22" s="60">
        <f t="shared" si="14"/>
        <v>0</v>
      </c>
    </row>
    <row r="23" spans="1:53" ht="15" customHeight="1" x14ac:dyDescent="0.25">
      <c r="A23">
        <v>6</v>
      </c>
      <c r="B23" s="17" t="str">
        <f>'M3'!B23</f>
        <v>leerling 6</v>
      </c>
      <c r="C23" s="235" t="str">
        <f>IF('M3'!C23="","",IF('M3'!C23&gt;0,'M3'!C23))</f>
        <v/>
      </c>
      <c r="D23" s="235" t="str">
        <f>IF('M3'!D23="","",IF('M3'!D23&gt;0,'M3'!D23))</f>
        <v>D</v>
      </c>
      <c r="E23" s="126"/>
      <c r="F23" s="126"/>
      <c r="G23" s="140"/>
      <c r="H23" s="180"/>
      <c r="I23" s="148"/>
      <c r="J23" s="179"/>
      <c r="K23" s="148"/>
      <c r="L23" s="179"/>
      <c r="M23" s="178"/>
      <c r="N23" s="290">
        <f t="shared" si="15"/>
        <v>0</v>
      </c>
      <c r="O23" s="291" t="str">
        <f t="shared" si="16"/>
        <v/>
      </c>
      <c r="P23" s="291" t="str">
        <f t="shared" si="0"/>
        <v/>
      </c>
      <c r="Q23" s="291" t="str">
        <f t="shared" si="0"/>
        <v/>
      </c>
      <c r="R23" s="291">
        <f t="shared" si="17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18"/>
        <v/>
      </c>
      <c r="W23" s="94" t="str">
        <f t="shared" si="4"/>
        <v/>
      </c>
      <c r="X23" s="94" t="str">
        <f t="shared" si="5"/>
        <v/>
      </c>
      <c r="Y23" s="94">
        <f t="shared" si="6"/>
        <v>0</v>
      </c>
      <c r="Z23" s="141" t="b">
        <f t="shared" si="7"/>
        <v>0</v>
      </c>
      <c r="AA23" s="141" t="b">
        <f t="shared" si="8"/>
        <v>0</v>
      </c>
      <c r="AB23" s="141" t="b">
        <f t="shared" si="9"/>
        <v>0</v>
      </c>
      <c r="AC23" s="141" t="str">
        <f t="shared" si="10"/>
        <v/>
      </c>
      <c r="AD23" s="141" t="b">
        <f t="shared" si="11"/>
        <v>0</v>
      </c>
      <c r="AE23" s="141" t="b">
        <f t="shared" si="19"/>
        <v>0</v>
      </c>
      <c r="AF23" s="141" t="b">
        <f t="shared" si="20"/>
        <v>0</v>
      </c>
      <c r="AG23" s="141" t="b">
        <f t="shared" si="21"/>
        <v>0</v>
      </c>
      <c r="AH23" s="141" t="b">
        <f t="shared" si="22"/>
        <v>0</v>
      </c>
      <c r="AI23" s="141" t="b">
        <f t="shared" si="23"/>
        <v>0</v>
      </c>
      <c r="AJ23" s="146">
        <f t="shared" si="12"/>
        <v>0</v>
      </c>
      <c r="AK23" s="238" t="str">
        <f t="shared" si="13"/>
        <v/>
      </c>
      <c r="AL23" s="217" t="str">
        <f t="shared" si="24"/>
        <v/>
      </c>
      <c r="AM23" s="144" t="str">
        <f t="shared" si="25"/>
        <v/>
      </c>
      <c r="AN23" s="145">
        <f t="shared" si="26"/>
        <v>0</v>
      </c>
      <c r="AO23" s="135" t="str">
        <f t="shared" si="27"/>
        <v/>
      </c>
      <c r="AP23" s="136" t="str">
        <f t="shared" si="28"/>
        <v/>
      </c>
      <c r="AQ23" s="126"/>
      <c r="AR23" s="144" t="str">
        <f t="shared" si="29"/>
        <v/>
      </c>
      <c r="AS23" s="220" t="str">
        <f t="shared" si="30"/>
        <v/>
      </c>
      <c r="AT23" s="220" t="str">
        <f t="shared" si="31"/>
        <v/>
      </c>
      <c r="AU23" s="220" t="str">
        <f t="shared" si="32"/>
        <v/>
      </c>
      <c r="AV23" s="219"/>
      <c r="AW23" s="220"/>
      <c r="AX23" s="220"/>
      <c r="AY23" s="219"/>
      <c r="AZ23" s="218" t="str">
        <f t="shared" si="33"/>
        <v/>
      </c>
      <c r="BA23" s="60">
        <f t="shared" si="14"/>
        <v>0</v>
      </c>
    </row>
    <row r="24" spans="1:53" ht="15" customHeight="1" x14ac:dyDescent="0.25">
      <c r="A24">
        <v>7</v>
      </c>
      <c r="B24" s="17" t="str">
        <f>'M3'!B24</f>
        <v>leerling 7</v>
      </c>
      <c r="C24" s="235" t="str">
        <f>IF('M3'!C24="","",IF('M3'!C24&gt;0,'M3'!C24))</f>
        <v/>
      </c>
      <c r="D24" s="235" t="str">
        <f>IF('M3'!D24="","",IF('M3'!D24&gt;0,'M3'!D24))</f>
        <v>B</v>
      </c>
      <c r="E24" s="151"/>
      <c r="F24" s="151"/>
      <c r="G24" s="140"/>
      <c r="H24" s="180"/>
      <c r="I24" s="148"/>
      <c r="J24" s="179"/>
      <c r="K24" s="148"/>
      <c r="L24" s="179"/>
      <c r="M24" s="178"/>
      <c r="N24" s="290">
        <f t="shared" si="15"/>
        <v>0</v>
      </c>
      <c r="O24" s="291" t="str">
        <f t="shared" si="16"/>
        <v/>
      </c>
      <c r="P24" s="291" t="str">
        <f t="shared" si="0"/>
        <v/>
      </c>
      <c r="Q24" s="291" t="str">
        <f t="shared" si="0"/>
        <v/>
      </c>
      <c r="R24" s="291">
        <f t="shared" si="17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18"/>
        <v/>
      </c>
      <c r="W24" s="94" t="str">
        <f t="shared" si="4"/>
        <v/>
      </c>
      <c r="X24" s="94" t="str">
        <f t="shared" si="5"/>
        <v/>
      </c>
      <c r="Y24" s="94">
        <f t="shared" si="6"/>
        <v>0</v>
      </c>
      <c r="Z24" s="141" t="b">
        <f t="shared" si="7"/>
        <v>0</v>
      </c>
      <c r="AA24" s="141" t="str">
        <f t="shared" si="8"/>
        <v/>
      </c>
      <c r="AB24" s="141" t="b">
        <f t="shared" si="9"/>
        <v>0</v>
      </c>
      <c r="AC24" s="141" t="b">
        <f t="shared" si="10"/>
        <v>0</v>
      </c>
      <c r="AD24" s="141" t="b">
        <f t="shared" si="11"/>
        <v>0</v>
      </c>
      <c r="AE24" s="141" t="b">
        <f t="shared" si="19"/>
        <v>0</v>
      </c>
      <c r="AF24" s="141" t="b">
        <f t="shared" si="20"/>
        <v>0</v>
      </c>
      <c r="AG24" s="141" t="b">
        <f t="shared" si="21"/>
        <v>0</v>
      </c>
      <c r="AH24" s="141" t="b">
        <f t="shared" si="22"/>
        <v>0</v>
      </c>
      <c r="AI24" s="141" t="b">
        <f t="shared" si="23"/>
        <v>0</v>
      </c>
      <c r="AJ24" s="146">
        <f t="shared" si="12"/>
        <v>0</v>
      </c>
      <c r="AK24" s="238" t="str">
        <f t="shared" si="13"/>
        <v/>
      </c>
      <c r="AL24" s="217" t="str">
        <f t="shared" si="24"/>
        <v/>
      </c>
      <c r="AM24" s="144" t="str">
        <f t="shared" si="25"/>
        <v/>
      </c>
      <c r="AN24" s="145">
        <f t="shared" si="26"/>
        <v>0</v>
      </c>
      <c r="AO24" s="135" t="str">
        <f t="shared" si="27"/>
        <v/>
      </c>
      <c r="AP24" s="136" t="str">
        <f t="shared" si="28"/>
        <v/>
      </c>
      <c r="AQ24" s="126"/>
      <c r="AR24" s="144" t="str">
        <f t="shared" si="29"/>
        <v/>
      </c>
      <c r="AS24" s="220" t="str">
        <f t="shared" si="30"/>
        <v/>
      </c>
      <c r="AT24" s="220" t="str">
        <f t="shared" si="31"/>
        <v/>
      </c>
      <c r="AU24" s="220" t="str">
        <f t="shared" si="32"/>
        <v/>
      </c>
      <c r="AV24" s="219"/>
      <c r="AW24" s="220"/>
      <c r="AX24" s="220"/>
      <c r="AY24" s="219"/>
      <c r="AZ24" s="218" t="str">
        <f t="shared" si="33"/>
        <v/>
      </c>
      <c r="BA24" s="60">
        <f t="shared" si="14"/>
        <v>0</v>
      </c>
    </row>
    <row r="25" spans="1:53" ht="15" customHeight="1" x14ac:dyDescent="0.25">
      <c r="A25">
        <v>8</v>
      </c>
      <c r="B25" s="17" t="str">
        <f>'M3'!B25</f>
        <v>leerling 8</v>
      </c>
      <c r="C25" s="235" t="str">
        <f>IF('M3'!C25="","",IF('M3'!C25&gt;0,'M3'!C25))</f>
        <v/>
      </c>
      <c r="D25" s="235" t="str">
        <f>IF('M3'!D25="","",IF('M3'!D25&gt;0,'M3'!D25))</f>
        <v>B</v>
      </c>
      <c r="E25" s="126"/>
      <c r="F25" s="126"/>
      <c r="G25" s="140"/>
      <c r="H25" s="149"/>
      <c r="I25" s="148"/>
      <c r="J25" s="148"/>
      <c r="K25" s="148"/>
      <c r="L25" s="148"/>
      <c r="M25" s="150"/>
      <c r="N25" s="290">
        <f t="shared" si="15"/>
        <v>0</v>
      </c>
      <c r="O25" s="291" t="str">
        <f t="shared" si="16"/>
        <v/>
      </c>
      <c r="P25" s="291" t="str">
        <f t="shared" si="0"/>
        <v/>
      </c>
      <c r="Q25" s="291" t="str">
        <f t="shared" si="0"/>
        <v/>
      </c>
      <c r="R25" s="291">
        <f t="shared" si="17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18"/>
        <v/>
      </c>
      <c r="W25" s="94" t="str">
        <f t="shared" si="4"/>
        <v/>
      </c>
      <c r="X25" s="94" t="str">
        <f t="shared" si="5"/>
        <v/>
      </c>
      <c r="Y25" s="94">
        <f t="shared" si="6"/>
        <v>0</v>
      </c>
      <c r="Z25" s="141" t="b">
        <f t="shared" si="7"/>
        <v>0</v>
      </c>
      <c r="AA25" s="141" t="str">
        <f t="shared" si="8"/>
        <v/>
      </c>
      <c r="AB25" s="141" t="b">
        <f t="shared" si="9"/>
        <v>0</v>
      </c>
      <c r="AC25" s="141" t="b">
        <f t="shared" si="10"/>
        <v>0</v>
      </c>
      <c r="AD25" s="141" t="b">
        <f t="shared" si="11"/>
        <v>0</v>
      </c>
      <c r="AE25" s="141" t="b">
        <f t="shared" si="19"/>
        <v>0</v>
      </c>
      <c r="AF25" s="141" t="b">
        <f t="shared" si="20"/>
        <v>0</v>
      </c>
      <c r="AG25" s="141" t="b">
        <f t="shared" si="21"/>
        <v>0</v>
      </c>
      <c r="AH25" s="141" t="b">
        <f t="shared" si="22"/>
        <v>0</v>
      </c>
      <c r="AI25" s="141" t="b">
        <f t="shared" si="23"/>
        <v>0</v>
      </c>
      <c r="AJ25" s="146">
        <f t="shared" si="12"/>
        <v>0</v>
      </c>
      <c r="AK25" s="238" t="str">
        <f t="shared" si="13"/>
        <v/>
      </c>
      <c r="AL25" s="217" t="str">
        <f t="shared" si="24"/>
        <v/>
      </c>
      <c r="AM25" s="144" t="str">
        <f t="shared" si="25"/>
        <v/>
      </c>
      <c r="AN25" s="145">
        <f t="shared" si="26"/>
        <v>0</v>
      </c>
      <c r="AO25" s="135" t="str">
        <f t="shared" si="27"/>
        <v/>
      </c>
      <c r="AP25" s="136" t="str">
        <f t="shared" si="28"/>
        <v/>
      </c>
      <c r="AQ25" s="126"/>
      <c r="AR25" s="144" t="str">
        <f t="shared" si="29"/>
        <v/>
      </c>
      <c r="AS25" s="220" t="str">
        <f t="shared" si="30"/>
        <v/>
      </c>
      <c r="AT25" s="220" t="str">
        <f t="shared" si="31"/>
        <v/>
      </c>
      <c r="AU25" s="220" t="str">
        <f t="shared" si="32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218" t="str">
        <f t="shared" si="33"/>
        <v/>
      </c>
      <c r="BA25" s="60">
        <f t="shared" si="14"/>
        <v>0</v>
      </c>
    </row>
    <row r="26" spans="1:53" ht="15" customHeight="1" x14ac:dyDescent="0.25">
      <c r="A26">
        <v>9</v>
      </c>
      <c r="B26" s="17" t="str">
        <f>'M3'!B26</f>
        <v>leerling 9</v>
      </c>
      <c r="C26" s="235" t="str">
        <f>IF('M3'!C26="","",IF('M3'!C26&gt;0,'M3'!C26))</f>
        <v/>
      </c>
      <c r="D26" s="235" t="str">
        <f>IF('M3'!D26="","",IF('M3'!D26&gt;0,'M3'!D26))</f>
        <v>B</v>
      </c>
      <c r="E26" s="126"/>
      <c r="F26" s="126"/>
      <c r="G26" s="140"/>
      <c r="H26" s="149"/>
      <c r="I26" s="148"/>
      <c r="J26" s="148"/>
      <c r="K26" s="148"/>
      <c r="L26" s="148"/>
      <c r="M26" s="150"/>
      <c r="N26" s="290">
        <f t="shared" si="15"/>
        <v>0</v>
      </c>
      <c r="O26" s="291" t="str">
        <f t="shared" si="16"/>
        <v/>
      </c>
      <c r="P26" s="291" t="str">
        <f t="shared" si="0"/>
        <v/>
      </c>
      <c r="Q26" s="291" t="str">
        <f t="shared" si="0"/>
        <v/>
      </c>
      <c r="R26" s="291">
        <f t="shared" si="17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18"/>
        <v/>
      </c>
      <c r="W26" s="94" t="str">
        <f t="shared" si="4"/>
        <v/>
      </c>
      <c r="X26" s="94" t="str">
        <f t="shared" si="5"/>
        <v/>
      </c>
      <c r="Y26" s="94">
        <f t="shared" si="6"/>
        <v>0</v>
      </c>
      <c r="Z26" s="141" t="b">
        <f t="shared" si="7"/>
        <v>0</v>
      </c>
      <c r="AA26" s="141" t="str">
        <f t="shared" si="8"/>
        <v/>
      </c>
      <c r="AB26" s="141" t="b">
        <f t="shared" si="9"/>
        <v>0</v>
      </c>
      <c r="AC26" s="141" t="b">
        <f t="shared" si="10"/>
        <v>0</v>
      </c>
      <c r="AD26" s="141" t="b">
        <f t="shared" si="11"/>
        <v>0</v>
      </c>
      <c r="AE26" s="141" t="b">
        <f t="shared" si="19"/>
        <v>0</v>
      </c>
      <c r="AF26" s="141" t="b">
        <f t="shared" si="20"/>
        <v>0</v>
      </c>
      <c r="AG26" s="141" t="b">
        <f t="shared" si="21"/>
        <v>0</v>
      </c>
      <c r="AH26" s="141" t="b">
        <f t="shared" si="22"/>
        <v>0</v>
      </c>
      <c r="AI26" s="141" t="b">
        <f t="shared" si="23"/>
        <v>0</v>
      </c>
      <c r="AJ26" s="146">
        <f t="shared" si="12"/>
        <v>0</v>
      </c>
      <c r="AK26" s="238" t="str">
        <f t="shared" si="13"/>
        <v/>
      </c>
      <c r="AL26" s="217" t="str">
        <f t="shared" si="24"/>
        <v/>
      </c>
      <c r="AM26" s="144" t="str">
        <f t="shared" si="25"/>
        <v/>
      </c>
      <c r="AN26" s="145">
        <f t="shared" si="26"/>
        <v>0</v>
      </c>
      <c r="AO26" s="135" t="str">
        <f t="shared" si="27"/>
        <v/>
      </c>
      <c r="AP26" s="136" t="str">
        <f t="shared" si="28"/>
        <v/>
      </c>
      <c r="AQ26" s="126"/>
      <c r="AR26" s="144" t="str">
        <f t="shared" si="29"/>
        <v/>
      </c>
      <c r="AS26" s="220" t="str">
        <f t="shared" si="30"/>
        <v/>
      </c>
      <c r="AT26" s="220" t="str">
        <f t="shared" si="31"/>
        <v/>
      </c>
      <c r="AU26" s="220" t="str">
        <f t="shared" si="32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218" t="str">
        <f t="shared" si="33"/>
        <v/>
      </c>
      <c r="BA26" s="60">
        <f t="shared" si="14"/>
        <v>0</v>
      </c>
    </row>
    <row r="27" spans="1:53" ht="15" customHeight="1" x14ac:dyDescent="0.25">
      <c r="A27">
        <v>10</v>
      </c>
      <c r="B27" s="17" t="str">
        <f>'M3'!B27</f>
        <v>leerling 10</v>
      </c>
      <c r="C27" s="235" t="str">
        <f>IF('M3'!C27="","",IF('M3'!C27&gt;0,'M3'!C27))</f>
        <v/>
      </c>
      <c r="D27" s="235" t="str">
        <f>IF('M3'!D27="","",IF('M3'!D27&gt;0,'M3'!D27))</f>
        <v>D</v>
      </c>
      <c r="E27" s="126"/>
      <c r="F27" s="126"/>
      <c r="G27" s="140"/>
      <c r="H27" s="149"/>
      <c r="I27" s="148"/>
      <c r="J27" s="148"/>
      <c r="K27" s="148"/>
      <c r="L27" s="148"/>
      <c r="M27" s="150"/>
      <c r="N27" s="290">
        <f t="shared" si="15"/>
        <v>0</v>
      </c>
      <c r="O27" s="291" t="str">
        <f t="shared" si="16"/>
        <v/>
      </c>
      <c r="P27" s="291" t="str">
        <f t="shared" si="0"/>
        <v/>
      </c>
      <c r="Q27" s="291" t="str">
        <f t="shared" si="0"/>
        <v/>
      </c>
      <c r="R27" s="291">
        <f t="shared" si="17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18"/>
        <v/>
      </c>
      <c r="W27" s="94" t="str">
        <f t="shared" si="4"/>
        <v/>
      </c>
      <c r="X27" s="94" t="str">
        <f t="shared" si="5"/>
        <v/>
      </c>
      <c r="Y27" s="94">
        <f t="shared" si="6"/>
        <v>0</v>
      </c>
      <c r="Z27" s="141" t="b">
        <f t="shared" si="7"/>
        <v>0</v>
      </c>
      <c r="AA27" s="141" t="b">
        <f t="shared" si="8"/>
        <v>0</v>
      </c>
      <c r="AB27" s="141" t="b">
        <f t="shared" si="9"/>
        <v>0</v>
      </c>
      <c r="AC27" s="141" t="str">
        <f t="shared" si="10"/>
        <v/>
      </c>
      <c r="AD27" s="141" t="b">
        <f t="shared" si="11"/>
        <v>0</v>
      </c>
      <c r="AE27" s="141" t="b">
        <f t="shared" si="19"/>
        <v>0</v>
      </c>
      <c r="AF27" s="141" t="b">
        <f t="shared" si="20"/>
        <v>0</v>
      </c>
      <c r="AG27" s="141" t="b">
        <f t="shared" si="21"/>
        <v>0</v>
      </c>
      <c r="AH27" s="141" t="b">
        <f t="shared" si="22"/>
        <v>0</v>
      </c>
      <c r="AI27" s="141" t="b">
        <f t="shared" si="23"/>
        <v>0</v>
      </c>
      <c r="AJ27" s="146">
        <f t="shared" si="12"/>
        <v>0</v>
      </c>
      <c r="AK27" s="238" t="str">
        <f t="shared" si="13"/>
        <v/>
      </c>
      <c r="AL27" s="217" t="str">
        <f t="shared" si="24"/>
        <v/>
      </c>
      <c r="AM27" s="144" t="str">
        <f t="shared" si="25"/>
        <v/>
      </c>
      <c r="AN27" s="145">
        <f t="shared" si="26"/>
        <v>0</v>
      </c>
      <c r="AO27" s="135" t="str">
        <f t="shared" si="27"/>
        <v/>
      </c>
      <c r="AP27" s="136" t="str">
        <f t="shared" si="28"/>
        <v/>
      </c>
      <c r="AQ27" s="126"/>
      <c r="AR27" s="144" t="str">
        <f t="shared" si="29"/>
        <v/>
      </c>
      <c r="AS27" s="220" t="str">
        <f t="shared" si="30"/>
        <v/>
      </c>
      <c r="AT27" s="220" t="str">
        <f t="shared" si="31"/>
        <v/>
      </c>
      <c r="AU27" s="220" t="str">
        <f t="shared" si="32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218" t="str">
        <f t="shared" si="33"/>
        <v/>
      </c>
      <c r="BA27" s="60">
        <f t="shared" si="14"/>
        <v>0</v>
      </c>
    </row>
    <row r="28" spans="1:53" ht="15" customHeight="1" x14ac:dyDescent="0.25">
      <c r="A28">
        <v>11</v>
      </c>
      <c r="B28" s="17">
        <f>'M3'!B28</f>
        <v>0</v>
      </c>
      <c r="C28" s="235" t="str">
        <f>IF('M3'!C28="","",IF('M3'!C28&gt;0,'M3'!C28))</f>
        <v/>
      </c>
      <c r="D28" s="235" t="str">
        <f>IF('M3'!D28="","",IF('M3'!D28&gt;0,'M3'!D28))</f>
        <v/>
      </c>
      <c r="E28" s="126"/>
      <c r="F28" s="126"/>
      <c r="G28" s="140"/>
      <c r="H28" s="149"/>
      <c r="I28" s="148"/>
      <c r="J28" s="148"/>
      <c r="K28" s="148"/>
      <c r="L28" s="148"/>
      <c r="M28" s="150"/>
      <c r="N28" s="290">
        <f t="shared" si="15"/>
        <v>0</v>
      </c>
      <c r="O28" s="291" t="str">
        <f t="shared" si="16"/>
        <v/>
      </c>
      <c r="P28" s="291" t="str">
        <f t="shared" si="0"/>
        <v/>
      </c>
      <c r="Q28" s="291" t="str">
        <f t="shared" si="0"/>
        <v/>
      </c>
      <c r="R28" s="291">
        <f t="shared" si="17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18"/>
        <v/>
      </c>
      <c r="W28" s="94" t="str">
        <f t="shared" si="4"/>
        <v/>
      </c>
      <c r="X28" s="94" t="str">
        <f t="shared" si="5"/>
        <v/>
      </c>
      <c r="Y28" s="94">
        <f t="shared" si="6"/>
        <v>0</v>
      </c>
      <c r="Z28" s="141" t="b">
        <f t="shared" si="7"/>
        <v>0</v>
      </c>
      <c r="AA28" s="141" t="b">
        <f t="shared" si="8"/>
        <v>0</v>
      </c>
      <c r="AB28" s="141" t="b">
        <f t="shared" si="9"/>
        <v>0</v>
      </c>
      <c r="AC28" s="141" t="b">
        <f t="shared" si="10"/>
        <v>0</v>
      </c>
      <c r="AD28" s="141" t="b">
        <f t="shared" si="11"/>
        <v>0</v>
      </c>
      <c r="AE28" s="141" t="b">
        <f t="shared" si="19"/>
        <v>0</v>
      </c>
      <c r="AF28" s="141" t="b">
        <f t="shared" si="20"/>
        <v>0</v>
      </c>
      <c r="AG28" s="141" t="b">
        <f t="shared" si="21"/>
        <v>0</v>
      </c>
      <c r="AH28" s="141" t="b">
        <f t="shared" si="22"/>
        <v>0</v>
      </c>
      <c r="AI28" s="141" t="b">
        <f t="shared" si="23"/>
        <v>0</v>
      </c>
      <c r="AJ28" s="146" t="str">
        <f t="shared" si="12"/>
        <v/>
      </c>
      <c r="AK28" s="238" t="str">
        <f t="shared" si="13"/>
        <v/>
      </c>
      <c r="AL28" s="217" t="str">
        <f t="shared" si="24"/>
        <v/>
      </c>
      <c r="AM28" s="144" t="str">
        <f t="shared" si="25"/>
        <v/>
      </c>
      <c r="AN28" s="145">
        <f t="shared" si="26"/>
        <v>0</v>
      </c>
      <c r="AO28" s="135" t="str">
        <f t="shared" si="27"/>
        <v/>
      </c>
      <c r="AP28" s="136" t="str">
        <f t="shared" si="28"/>
        <v/>
      </c>
      <c r="AQ28" s="126"/>
      <c r="AR28" s="144" t="str">
        <f t="shared" si="29"/>
        <v/>
      </c>
      <c r="AS28" s="220" t="str">
        <f t="shared" si="30"/>
        <v/>
      </c>
      <c r="AT28" s="220" t="str">
        <f t="shared" si="31"/>
        <v/>
      </c>
      <c r="AU28" s="220" t="str">
        <f t="shared" si="32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218" t="str">
        <f t="shared" si="33"/>
        <v/>
      </c>
      <c r="BA28" s="60">
        <f t="shared" si="14"/>
        <v>0</v>
      </c>
    </row>
    <row r="29" spans="1:53" ht="15" customHeight="1" x14ac:dyDescent="0.25">
      <c r="A29">
        <v>12</v>
      </c>
      <c r="B29" s="17">
        <f>'M3'!B29</f>
        <v>0</v>
      </c>
      <c r="C29" s="235" t="str">
        <f>IF('M3'!C29="","",IF('M3'!C29&gt;0,'M3'!C29))</f>
        <v/>
      </c>
      <c r="D29" s="235" t="str">
        <f>IF('M3'!D29="","",IF('M3'!D29&gt;0,'M3'!D29))</f>
        <v/>
      </c>
      <c r="E29" s="126"/>
      <c r="F29" s="126"/>
      <c r="G29" s="140"/>
      <c r="H29" s="149"/>
      <c r="I29" s="148"/>
      <c r="J29" s="148"/>
      <c r="K29" s="148"/>
      <c r="L29" s="148"/>
      <c r="M29" s="150"/>
      <c r="N29" s="290">
        <f t="shared" si="15"/>
        <v>0</v>
      </c>
      <c r="O29" s="291" t="str">
        <f t="shared" si="16"/>
        <v/>
      </c>
      <c r="P29" s="291" t="str">
        <f t="shared" si="0"/>
        <v/>
      </c>
      <c r="Q29" s="291" t="str">
        <f t="shared" si="0"/>
        <v/>
      </c>
      <c r="R29" s="291">
        <f t="shared" si="17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18"/>
        <v/>
      </c>
      <c r="W29" s="94" t="str">
        <f t="shared" si="4"/>
        <v/>
      </c>
      <c r="X29" s="94" t="str">
        <f t="shared" si="5"/>
        <v/>
      </c>
      <c r="Y29" s="94">
        <f t="shared" si="6"/>
        <v>0</v>
      </c>
      <c r="Z29" s="141" t="b">
        <f t="shared" si="7"/>
        <v>0</v>
      </c>
      <c r="AA29" s="141" t="b">
        <f t="shared" si="8"/>
        <v>0</v>
      </c>
      <c r="AB29" s="141" t="b">
        <f t="shared" si="9"/>
        <v>0</v>
      </c>
      <c r="AC29" s="141" t="b">
        <f t="shared" si="10"/>
        <v>0</v>
      </c>
      <c r="AD29" s="141" t="b">
        <f t="shared" si="11"/>
        <v>0</v>
      </c>
      <c r="AE29" s="141" t="b">
        <f t="shared" si="19"/>
        <v>0</v>
      </c>
      <c r="AF29" s="141" t="b">
        <f t="shared" si="20"/>
        <v>0</v>
      </c>
      <c r="AG29" s="141" t="b">
        <f t="shared" si="21"/>
        <v>0</v>
      </c>
      <c r="AH29" s="141" t="b">
        <f t="shared" si="22"/>
        <v>0</v>
      </c>
      <c r="AI29" s="141" t="b">
        <f t="shared" si="23"/>
        <v>0</v>
      </c>
      <c r="AJ29" s="146" t="str">
        <f t="shared" si="12"/>
        <v/>
      </c>
      <c r="AK29" s="238" t="str">
        <f t="shared" si="13"/>
        <v/>
      </c>
      <c r="AL29" s="217" t="str">
        <f t="shared" si="24"/>
        <v/>
      </c>
      <c r="AM29" s="144" t="str">
        <f t="shared" si="25"/>
        <v/>
      </c>
      <c r="AN29" s="145">
        <f t="shared" si="26"/>
        <v>0</v>
      </c>
      <c r="AO29" s="135" t="str">
        <f t="shared" si="27"/>
        <v/>
      </c>
      <c r="AP29" s="136" t="str">
        <f t="shared" si="28"/>
        <v/>
      </c>
      <c r="AQ29" s="126"/>
      <c r="AR29" s="144" t="str">
        <f t="shared" si="29"/>
        <v/>
      </c>
      <c r="AS29" s="220" t="str">
        <f t="shared" si="30"/>
        <v/>
      </c>
      <c r="AT29" s="220" t="str">
        <f t="shared" si="31"/>
        <v/>
      </c>
      <c r="AU29" s="220" t="str">
        <f t="shared" si="32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218" t="str">
        <f t="shared" si="33"/>
        <v/>
      </c>
      <c r="BA29" s="60">
        <f t="shared" si="14"/>
        <v>0</v>
      </c>
    </row>
    <row r="30" spans="1:53" ht="15" customHeight="1" x14ac:dyDescent="0.25">
      <c r="A30">
        <v>13</v>
      </c>
      <c r="B30" s="17">
        <f>'M3'!B30</f>
        <v>0</v>
      </c>
      <c r="C30" s="235" t="str">
        <f>IF('M3'!C30="","",IF('M3'!C30&gt;0,'M3'!C30))</f>
        <v/>
      </c>
      <c r="D30" s="235" t="str">
        <f>IF('M3'!D30="","",IF('M3'!D30&gt;0,'M3'!D30))</f>
        <v/>
      </c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15"/>
        <v>0</v>
      </c>
      <c r="O30" s="291" t="str">
        <f t="shared" si="16"/>
        <v/>
      </c>
      <c r="P30" s="291" t="str">
        <f t="shared" si="0"/>
        <v/>
      </c>
      <c r="Q30" s="291" t="str">
        <f t="shared" si="0"/>
        <v/>
      </c>
      <c r="R30" s="291">
        <f t="shared" si="17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18"/>
        <v/>
      </c>
      <c r="W30" s="94" t="str">
        <f t="shared" si="4"/>
        <v/>
      </c>
      <c r="X30" s="94" t="str">
        <f t="shared" si="5"/>
        <v/>
      </c>
      <c r="Y30" s="94">
        <f t="shared" si="6"/>
        <v>0</v>
      </c>
      <c r="Z30" s="141" t="b">
        <f t="shared" si="7"/>
        <v>0</v>
      </c>
      <c r="AA30" s="141" t="b">
        <f t="shared" si="8"/>
        <v>0</v>
      </c>
      <c r="AB30" s="141" t="b">
        <f t="shared" si="9"/>
        <v>0</v>
      </c>
      <c r="AC30" s="141" t="b">
        <f t="shared" si="10"/>
        <v>0</v>
      </c>
      <c r="AD30" s="141" t="b">
        <f t="shared" si="11"/>
        <v>0</v>
      </c>
      <c r="AE30" s="141" t="b">
        <f t="shared" si="19"/>
        <v>0</v>
      </c>
      <c r="AF30" s="141" t="b">
        <f t="shared" si="20"/>
        <v>0</v>
      </c>
      <c r="AG30" s="141" t="b">
        <f t="shared" si="21"/>
        <v>0</v>
      </c>
      <c r="AH30" s="141" t="b">
        <f t="shared" si="22"/>
        <v>0</v>
      </c>
      <c r="AI30" s="141" t="b">
        <f t="shared" si="23"/>
        <v>0</v>
      </c>
      <c r="AJ30" s="146" t="str">
        <f t="shared" si="12"/>
        <v/>
      </c>
      <c r="AK30" s="238" t="str">
        <f t="shared" si="13"/>
        <v/>
      </c>
      <c r="AL30" s="217" t="str">
        <f t="shared" si="24"/>
        <v/>
      </c>
      <c r="AM30" s="144" t="str">
        <f t="shared" si="25"/>
        <v/>
      </c>
      <c r="AN30" s="145">
        <f t="shared" si="26"/>
        <v>0</v>
      </c>
      <c r="AO30" s="135" t="str">
        <f t="shared" si="27"/>
        <v/>
      </c>
      <c r="AP30" s="136" t="str">
        <f t="shared" si="28"/>
        <v/>
      </c>
      <c r="AQ30" s="126"/>
      <c r="AR30" s="144" t="str">
        <f t="shared" si="29"/>
        <v/>
      </c>
      <c r="AS30" s="220" t="str">
        <f t="shared" si="30"/>
        <v/>
      </c>
      <c r="AT30" s="220" t="str">
        <f t="shared" si="31"/>
        <v/>
      </c>
      <c r="AU30" s="220" t="str">
        <f t="shared" si="32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218" t="str">
        <f t="shared" si="33"/>
        <v/>
      </c>
      <c r="BA30" s="60">
        <f t="shared" si="14"/>
        <v>0</v>
      </c>
    </row>
    <row r="31" spans="1:53" ht="15" customHeight="1" x14ac:dyDescent="0.25">
      <c r="A31">
        <v>14</v>
      </c>
      <c r="B31" s="17">
        <f>'M3'!B31</f>
        <v>0</v>
      </c>
      <c r="C31" s="235" t="str">
        <f>IF('M3'!C31="","",IF('M3'!C31&gt;0,'M3'!C31))</f>
        <v/>
      </c>
      <c r="D31" s="235" t="str">
        <f>IF('M3'!D31="","",IF('M3'!D31&gt;0,'M3'!D31))</f>
        <v/>
      </c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5"/>
        <v>0</v>
      </c>
      <c r="O31" s="291" t="str">
        <f t="shared" si="16"/>
        <v/>
      </c>
      <c r="P31" s="291" t="str">
        <f t="shared" si="0"/>
        <v/>
      </c>
      <c r="Q31" s="291" t="str">
        <f t="shared" si="0"/>
        <v/>
      </c>
      <c r="R31" s="291">
        <f t="shared" si="17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18"/>
        <v/>
      </c>
      <c r="W31" s="94" t="str">
        <f t="shared" si="4"/>
        <v/>
      </c>
      <c r="X31" s="94" t="str">
        <f t="shared" si="5"/>
        <v/>
      </c>
      <c r="Y31" s="94">
        <f t="shared" si="6"/>
        <v>0</v>
      </c>
      <c r="Z31" s="141" t="b">
        <f t="shared" si="7"/>
        <v>0</v>
      </c>
      <c r="AA31" s="141" t="b">
        <f t="shared" si="8"/>
        <v>0</v>
      </c>
      <c r="AB31" s="141" t="b">
        <f t="shared" si="9"/>
        <v>0</v>
      </c>
      <c r="AC31" s="141" t="b">
        <f t="shared" si="10"/>
        <v>0</v>
      </c>
      <c r="AD31" s="141" t="b">
        <f t="shared" si="11"/>
        <v>0</v>
      </c>
      <c r="AE31" s="141" t="b">
        <f t="shared" si="19"/>
        <v>0</v>
      </c>
      <c r="AF31" s="141" t="b">
        <f t="shared" si="20"/>
        <v>0</v>
      </c>
      <c r="AG31" s="141" t="b">
        <f t="shared" si="21"/>
        <v>0</v>
      </c>
      <c r="AH31" s="141" t="b">
        <f t="shared" si="22"/>
        <v>0</v>
      </c>
      <c r="AI31" s="141" t="b">
        <f t="shared" si="23"/>
        <v>0</v>
      </c>
      <c r="AJ31" s="146" t="str">
        <f t="shared" si="12"/>
        <v/>
      </c>
      <c r="AK31" s="238" t="str">
        <f t="shared" si="13"/>
        <v/>
      </c>
      <c r="AL31" s="217" t="str">
        <f t="shared" si="24"/>
        <v/>
      </c>
      <c r="AM31" s="144" t="str">
        <f t="shared" si="25"/>
        <v/>
      </c>
      <c r="AN31" s="145">
        <f t="shared" si="26"/>
        <v>0</v>
      </c>
      <c r="AO31" s="135" t="str">
        <f t="shared" si="27"/>
        <v/>
      </c>
      <c r="AP31" s="136" t="str">
        <f t="shared" si="28"/>
        <v/>
      </c>
      <c r="AQ31" s="126"/>
      <c r="AR31" s="144" t="str">
        <f t="shared" si="29"/>
        <v/>
      </c>
      <c r="AS31" s="220" t="str">
        <f t="shared" si="30"/>
        <v/>
      </c>
      <c r="AT31" s="220" t="str">
        <f t="shared" si="31"/>
        <v/>
      </c>
      <c r="AU31" s="220" t="str">
        <f t="shared" si="32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218" t="str">
        <f t="shared" si="33"/>
        <v/>
      </c>
      <c r="BA31" s="60">
        <f t="shared" si="14"/>
        <v>0</v>
      </c>
    </row>
    <row r="32" spans="1:53" ht="15" customHeight="1" x14ac:dyDescent="0.25">
      <c r="A32">
        <v>15</v>
      </c>
      <c r="B32" s="17">
        <f>'M3'!B32</f>
        <v>0</v>
      </c>
      <c r="C32" s="235" t="str">
        <f>IF('M3'!C32="","",IF('M3'!C32&gt;0,'M3'!C32))</f>
        <v/>
      </c>
      <c r="D32" s="235" t="str">
        <f>IF('M3'!D32="","",IF('M3'!D32&gt;0,'M3'!D32))</f>
        <v/>
      </c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15"/>
        <v>0</v>
      </c>
      <c r="O32" s="291" t="str">
        <f t="shared" si="16"/>
        <v/>
      </c>
      <c r="P32" s="291" t="str">
        <f t="shared" si="0"/>
        <v/>
      </c>
      <c r="Q32" s="291" t="str">
        <f t="shared" si="0"/>
        <v/>
      </c>
      <c r="R32" s="291">
        <f t="shared" si="17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18"/>
        <v/>
      </c>
      <c r="W32" s="94" t="str">
        <f t="shared" si="4"/>
        <v/>
      </c>
      <c r="X32" s="94" t="str">
        <f t="shared" si="5"/>
        <v/>
      </c>
      <c r="Y32" s="94">
        <f t="shared" si="6"/>
        <v>0</v>
      </c>
      <c r="Z32" s="141" t="b">
        <f t="shared" si="7"/>
        <v>0</v>
      </c>
      <c r="AA32" s="141" t="b">
        <f t="shared" si="8"/>
        <v>0</v>
      </c>
      <c r="AB32" s="141" t="b">
        <f t="shared" si="9"/>
        <v>0</v>
      </c>
      <c r="AC32" s="141" t="b">
        <f t="shared" si="10"/>
        <v>0</v>
      </c>
      <c r="AD32" s="141" t="b">
        <f t="shared" si="11"/>
        <v>0</v>
      </c>
      <c r="AE32" s="141" t="b">
        <f t="shared" si="19"/>
        <v>0</v>
      </c>
      <c r="AF32" s="141" t="b">
        <f t="shared" si="20"/>
        <v>0</v>
      </c>
      <c r="AG32" s="141" t="b">
        <f t="shared" si="21"/>
        <v>0</v>
      </c>
      <c r="AH32" s="141" t="b">
        <f t="shared" si="22"/>
        <v>0</v>
      </c>
      <c r="AI32" s="141" t="b">
        <f t="shared" si="23"/>
        <v>0</v>
      </c>
      <c r="AJ32" s="146" t="str">
        <f t="shared" si="12"/>
        <v/>
      </c>
      <c r="AK32" s="238" t="str">
        <f t="shared" si="13"/>
        <v/>
      </c>
      <c r="AL32" s="217" t="str">
        <f t="shared" si="24"/>
        <v/>
      </c>
      <c r="AM32" s="144" t="str">
        <f t="shared" si="25"/>
        <v/>
      </c>
      <c r="AN32" s="145">
        <f t="shared" si="26"/>
        <v>0</v>
      </c>
      <c r="AO32" s="135" t="str">
        <f t="shared" si="27"/>
        <v/>
      </c>
      <c r="AP32" s="136" t="str">
        <f t="shared" si="28"/>
        <v/>
      </c>
      <c r="AQ32" s="126"/>
      <c r="AR32" s="144" t="str">
        <f t="shared" si="29"/>
        <v/>
      </c>
      <c r="AS32" s="220" t="str">
        <f t="shared" si="30"/>
        <v/>
      </c>
      <c r="AT32" s="220" t="str">
        <f t="shared" si="31"/>
        <v/>
      </c>
      <c r="AU32" s="220" t="str">
        <f t="shared" si="32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218" t="str">
        <f t="shared" si="33"/>
        <v/>
      </c>
      <c r="BA32" s="60">
        <f t="shared" si="14"/>
        <v>0</v>
      </c>
    </row>
    <row r="33" spans="1:53" ht="15" customHeight="1" x14ac:dyDescent="0.25">
      <c r="A33">
        <v>16</v>
      </c>
      <c r="B33" s="17">
        <f>'M3'!B33</f>
        <v>0</v>
      </c>
      <c r="C33" s="235" t="str">
        <f>IF('M3'!C33="","",IF('M3'!C33&gt;0,'M3'!C33))</f>
        <v/>
      </c>
      <c r="D33" s="235" t="str">
        <f>IF('M3'!D33="","",IF('M3'!D33&gt;0,'M3'!D33))</f>
        <v/>
      </c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5"/>
        <v>0</v>
      </c>
      <c r="O33" s="291" t="str">
        <f t="shared" si="16"/>
        <v/>
      </c>
      <c r="P33" s="291" t="str">
        <f t="shared" si="0"/>
        <v/>
      </c>
      <c r="Q33" s="291" t="str">
        <f t="shared" si="0"/>
        <v/>
      </c>
      <c r="R33" s="291">
        <f t="shared" si="17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18"/>
        <v/>
      </c>
      <c r="W33" s="94" t="str">
        <f t="shared" si="4"/>
        <v/>
      </c>
      <c r="X33" s="94" t="str">
        <f t="shared" si="5"/>
        <v/>
      </c>
      <c r="Y33" s="94">
        <f t="shared" si="6"/>
        <v>0</v>
      </c>
      <c r="Z33" s="141" t="b">
        <f t="shared" si="7"/>
        <v>0</v>
      </c>
      <c r="AA33" s="141" t="b">
        <f t="shared" si="8"/>
        <v>0</v>
      </c>
      <c r="AB33" s="141" t="b">
        <f t="shared" si="9"/>
        <v>0</v>
      </c>
      <c r="AC33" s="141" t="b">
        <f t="shared" si="10"/>
        <v>0</v>
      </c>
      <c r="AD33" s="141" t="b">
        <f t="shared" si="11"/>
        <v>0</v>
      </c>
      <c r="AE33" s="141" t="b">
        <f t="shared" si="19"/>
        <v>0</v>
      </c>
      <c r="AF33" s="141" t="b">
        <f t="shared" si="20"/>
        <v>0</v>
      </c>
      <c r="AG33" s="141" t="b">
        <f t="shared" si="21"/>
        <v>0</v>
      </c>
      <c r="AH33" s="141" t="b">
        <f t="shared" si="22"/>
        <v>0</v>
      </c>
      <c r="AI33" s="141" t="b">
        <f t="shared" si="23"/>
        <v>0</v>
      </c>
      <c r="AJ33" s="146" t="str">
        <f t="shared" si="12"/>
        <v/>
      </c>
      <c r="AK33" s="238" t="str">
        <f t="shared" si="13"/>
        <v/>
      </c>
      <c r="AL33" s="217" t="str">
        <f t="shared" si="24"/>
        <v/>
      </c>
      <c r="AM33" s="144" t="str">
        <f t="shared" si="25"/>
        <v/>
      </c>
      <c r="AN33" s="145">
        <f t="shared" si="26"/>
        <v>0</v>
      </c>
      <c r="AO33" s="135" t="str">
        <f t="shared" si="27"/>
        <v/>
      </c>
      <c r="AP33" s="136" t="str">
        <f t="shared" si="28"/>
        <v/>
      </c>
      <c r="AQ33" s="126"/>
      <c r="AR33" s="144" t="str">
        <f t="shared" si="29"/>
        <v/>
      </c>
      <c r="AS33" s="220" t="str">
        <f t="shared" si="30"/>
        <v/>
      </c>
      <c r="AT33" s="220" t="str">
        <f t="shared" si="31"/>
        <v/>
      </c>
      <c r="AU33" s="220" t="str">
        <f t="shared" si="32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218" t="str">
        <f t="shared" si="33"/>
        <v/>
      </c>
      <c r="BA33" s="60">
        <f t="shared" si="14"/>
        <v>0</v>
      </c>
    </row>
    <row r="34" spans="1:53" ht="15" customHeight="1" x14ac:dyDescent="0.25">
      <c r="A34">
        <v>17</v>
      </c>
      <c r="B34" s="17">
        <f>'M3'!B34</f>
        <v>0</v>
      </c>
      <c r="C34" s="235" t="str">
        <f>IF('M3'!C34="","",IF('M3'!C34&gt;0,'M3'!C34))</f>
        <v/>
      </c>
      <c r="D34" s="235" t="str">
        <f>IF('M3'!D34="","",IF('M3'!D34&gt;0,'M3'!D34))</f>
        <v/>
      </c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5"/>
        <v>0</v>
      </c>
      <c r="O34" s="291" t="str">
        <f t="shared" si="16"/>
        <v/>
      </c>
      <c r="P34" s="291" t="str">
        <f t="shared" si="0"/>
        <v/>
      </c>
      <c r="Q34" s="291" t="str">
        <f t="shared" si="0"/>
        <v/>
      </c>
      <c r="R34" s="291">
        <f t="shared" si="17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18"/>
        <v/>
      </c>
      <c r="W34" s="94" t="str">
        <f t="shared" si="4"/>
        <v/>
      </c>
      <c r="X34" s="94" t="str">
        <f t="shared" si="5"/>
        <v/>
      </c>
      <c r="Y34" s="94">
        <f t="shared" si="6"/>
        <v>0</v>
      </c>
      <c r="Z34" s="141" t="b">
        <f t="shared" si="7"/>
        <v>0</v>
      </c>
      <c r="AA34" s="141" t="b">
        <f t="shared" si="8"/>
        <v>0</v>
      </c>
      <c r="AB34" s="141" t="b">
        <f t="shared" si="9"/>
        <v>0</v>
      </c>
      <c r="AC34" s="141" t="b">
        <f t="shared" si="10"/>
        <v>0</v>
      </c>
      <c r="AD34" s="141" t="b">
        <f t="shared" si="11"/>
        <v>0</v>
      </c>
      <c r="AE34" s="141" t="b">
        <f t="shared" si="19"/>
        <v>0</v>
      </c>
      <c r="AF34" s="141" t="b">
        <f t="shared" si="20"/>
        <v>0</v>
      </c>
      <c r="AG34" s="141" t="b">
        <f t="shared" si="21"/>
        <v>0</v>
      </c>
      <c r="AH34" s="141" t="b">
        <f t="shared" si="22"/>
        <v>0</v>
      </c>
      <c r="AI34" s="141" t="b">
        <f t="shared" si="23"/>
        <v>0</v>
      </c>
      <c r="AJ34" s="146" t="str">
        <f t="shared" si="12"/>
        <v/>
      </c>
      <c r="AK34" s="238" t="str">
        <f t="shared" si="13"/>
        <v/>
      </c>
      <c r="AL34" s="217" t="str">
        <f t="shared" si="24"/>
        <v/>
      </c>
      <c r="AM34" s="144" t="str">
        <f t="shared" si="25"/>
        <v/>
      </c>
      <c r="AN34" s="145">
        <f t="shared" si="26"/>
        <v>0</v>
      </c>
      <c r="AO34" s="135" t="str">
        <f t="shared" si="27"/>
        <v/>
      </c>
      <c r="AP34" s="136" t="str">
        <f t="shared" si="28"/>
        <v/>
      </c>
      <c r="AQ34" s="126"/>
      <c r="AR34" s="144" t="str">
        <f t="shared" si="29"/>
        <v/>
      </c>
      <c r="AS34" s="220" t="str">
        <f t="shared" si="30"/>
        <v/>
      </c>
      <c r="AT34" s="220" t="str">
        <f t="shared" si="31"/>
        <v/>
      </c>
      <c r="AU34" s="220" t="str">
        <f t="shared" si="32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218" t="str">
        <f t="shared" si="33"/>
        <v/>
      </c>
      <c r="BA34" s="60">
        <f t="shared" si="14"/>
        <v>0</v>
      </c>
    </row>
    <row r="35" spans="1:53" ht="15" customHeight="1" x14ac:dyDescent="0.25">
      <c r="A35">
        <v>18</v>
      </c>
      <c r="B35" s="17">
        <f>'M3'!B35</f>
        <v>0</v>
      </c>
      <c r="C35" s="235" t="str">
        <f>IF('M3'!C35="","",IF('M3'!C35&gt;0,'M3'!C35))</f>
        <v/>
      </c>
      <c r="D35" s="235" t="str">
        <f>IF('M3'!D35="","",IF('M3'!D35&gt;0,'M3'!D35))</f>
        <v/>
      </c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5"/>
        <v>0</v>
      </c>
      <c r="O35" s="291" t="str">
        <f t="shared" si="16"/>
        <v/>
      </c>
      <c r="P35" s="291" t="str">
        <f t="shared" si="0"/>
        <v/>
      </c>
      <c r="Q35" s="291" t="str">
        <f t="shared" si="0"/>
        <v/>
      </c>
      <c r="R35" s="291">
        <f t="shared" si="17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18"/>
        <v/>
      </c>
      <c r="W35" s="94" t="str">
        <f t="shared" si="4"/>
        <v/>
      </c>
      <c r="X35" s="94" t="str">
        <f t="shared" si="5"/>
        <v/>
      </c>
      <c r="Y35" s="94">
        <f t="shared" si="6"/>
        <v>0</v>
      </c>
      <c r="Z35" s="141" t="b">
        <f t="shared" si="7"/>
        <v>0</v>
      </c>
      <c r="AA35" s="141" t="b">
        <f t="shared" si="8"/>
        <v>0</v>
      </c>
      <c r="AB35" s="141" t="b">
        <f t="shared" si="9"/>
        <v>0</v>
      </c>
      <c r="AC35" s="141" t="b">
        <f t="shared" si="10"/>
        <v>0</v>
      </c>
      <c r="AD35" s="141" t="b">
        <f t="shared" si="11"/>
        <v>0</v>
      </c>
      <c r="AE35" s="141" t="b">
        <f t="shared" si="19"/>
        <v>0</v>
      </c>
      <c r="AF35" s="141" t="b">
        <f t="shared" si="20"/>
        <v>0</v>
      </c>
      <c r="AG35" s="141" t="b">
        <f t="shared" si="21"/>
        <v>0</v>
      </c>
      <c r="AH35" s="141" t="b">
        <f t="shared" si="22"/>
        <v>0</v>
      </c>
      <c r="AI35" s="141" t="b">
        <f t="shared" si="23"/>
        <v>0</v>
      </c>
      <c r="AJ35" s="146" t="str">
        <f t="shared" si="12"/>
        <v/>
      </c>
      <c r="AK35" s="238" t="str">
        <f t="shared" si="13"/>
        <v/>
      </c>
      <c r="AL35" s="217" t="str">
        <f t="shared" si="24"/>
        <v/>
      </c>
      <c r="AM35" s="144" t="str">
        <f t="shared" si="25"/>
        <v/>
      </c>
      <c r="AN35" s="145">
        <f t="shared" si="26"/>
        <v>0</v>
      </c>
      <c r="AO35" s="135" t="str">
        <f t="shared" si="27"/>
        <v/>
      </c>
      <c r="AP35" s="136" t="str">
        <f t="shared" si="28"/>
        <v/>
      </c>
      <c r="AQ35" s="126"/>
      <c r="AR35" s="144" t="str">
        <f t="shared" si="29"/>
        <v/>
      </c>
      <c r="AS35" s="220" t="str">
        <f t="shared" si="30"/>
        <v/>
      </c>
      <c r="AT35" s="220" t="str">
        <f t="shared" si="31"/>
        <v/>
      </c>
      <c r="AU35" s="220" t="str">
        <f t="shared" si="32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218" t="str">
        <f t="shared" si="33"/>
        <v/>
      </c>
      <c r="BA35" s="60">
        <f t="shared" si="14"/>
        <v>0</v>
      </c>
    </row>
    <row r="36" spans="1:53" ht="15" customHeight="1" x14ac:dyDescent="0.25">
      <c r="A36">
        <v>19</v>
      </c>
      <c r="B36" s="17">
        <f>'M3'!B36</f>
        <v>0</v>
      </c>
      <c r="C36" s="235" t="str">
        <f>IF('M3'!C36="","",IF('M3'!C36&gt;0,'M3'!C36))</f>
        <v/>
      </c>
      <c r="D36" s="235" t="str">
        <f>IF('M3'!D36="","",IF('M3'!D36&gt;0,'M3'!D36))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5"/>
        <v>0</v>
      </c>
      <c r="O36" s="291" t="str">
        <f t="shared" si="16"/>
        <v/>
      </c>
      <c r="P36" s="291" t="str">
        <f t="shared" si="0"/>
        <v/>
      </c>
      <c r="Q36" s="291" t="str">
        <f t="shared" si="0"/>
        <v/>
      </c>
      <c r="R36" s="291">
        <f t="shared" si="17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18"/>
        <v/>
      </c>
      <c r="W36" s="94" t="str">
        <f t="shared" si="4"/>
        <v/>
      </c>
      <c r="X36" s="94" t="str">
        <f t="shared" si="5"/>
        <v/>
      </c>
      <c r="Y36" s="94">
        <f t="shared" si="6"/>
        <v>0</v>
      </c>
      <c r="Z36" s="141" t="b">
        <f t="shared" si="7"/>
        <v>0</v>
      </c>
      <c r="AA36" s="141" t="b">
        <f t="shared" si="8"/>
        <v>0</v>
      </c>
      <c r="AB36" s="141" t="b">
        <f t="shared" si="9"/>
        <v>0</v>
      </c>
      <c r="AC36" s="141" t="b">
        <f t="shared" si="10"/>
        <v>0</v>
      </c>
      <c r="AD36" s="141" t="b">
        <f t="shared" si="11"/>
        <v>0</v>
      </c>
      <c r="AE36" s="141" t="b">
        <f t="shared" si="19"/>
        <v>0</v>
      </c>
      <c r="AF36" s="141" t="b">
        <f t="shared" si="20"/>
        <v>0</v>
      </c>
      <c r="AG36" s="141" t="b">
        <f t="shared" si="21"/>
        <v>0</v>
      </c>
      <c r="AH36" s="141" t="b">
        <f t="shared" si="22"/>
        <v>0</v>
      </c>
      <c r="AI36" s="141" t="b">
        <f t="shared" si="23"/>
        <v>0</v>
      </c>
      <c r="AJ36" s="146" t="str">
        <f t="shared" si="12"/>
        <v/>
      </c>
      <c r="AK36" s="238" t="str">
        <f t="shared" si="13"/>
        <v/>
      </c>
      <c r="AL36" s="217" t="str">
        <f t="shared" si="24"/>
        <v/>
      </c>
      <c r="AM36" s="144" t="str">
        <f t="shared" si="25"/>
        <v/>
      </c>
      <c r="AN36" s="145">
        <f t="shared" si="26"/>
        <v>0</v>
      </c>
      <c r="AO36" s="135" t="str">
        <f t="shared" si="27"/>
        <v/>
      </c>
      <c r="AP36" s="136" t="str">
        <f t="shared" si="28"/>
        <v/>
      </c>
      <c r="AQ36" s="126"/>
      <c r="AR36" s="144" t="str">
        <f t="shared" si="29"/>
        <v/>
      </c>
      <c r="AS36" s="220" t="str">
        <f t="shared" si="30"/>
        <v/>
      </c>
      <c r="AT36" s="220" t="str">
        <f t="shared" si="31"/>
        <v/>
      </c>
      <c r="AU36" s="220" t="str">
        <f t="shared" si="32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218" t="str">
        <f t="shared" si="33"/>
        <v/>
      </c>
      <c r="BA36" s="60">
        <f t="shared" si="14"/>
        <v>0</v>
      </c>
    </row>
    <row r="37" spans="1:53" ht="15" customHeight="1" x14ac:dyDescent="0.25">
      <c r="A37">
        <v>20</v>
      </c>
      <c r="B37" s="17">
        <f>'M3'!B37</f>
        <v>0</v>
      </c>
      <c r="C37" s="235" t="str">
        <f>IF('M3'!C37="","",IF('M3'!C37&gt;0,'M3'!C37))</f>
        <v/>
      </c>
      <c r="D37" s="235" t="str">
        <f>IF('M3'!D37="","",IF('M3'!D37&gt;0,'M3'!D37))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5"/>
        <v>0</v>
      </c>
      <c r="O37" s="291" t="str">
        <f t="shared" si="16"/>
        <v/>
      </c>
      <c r="P37" s="291" t="str">
        <f t="shared" si="0"/>
        <v/>
      </c>
      <c r="Q37" s="291" t="str">
        <f t="shared" si="0"/>
        <v/>
      </c>
      <c r="R37" s="291">
        <f t="shared" si="17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18"/>
        <v/>
      </c>
      <c r="W37" s="94" t="str">
        <f t="shared" si="4"/>
        <v/>
      </c>
      <c r="X37" s="94" t="str">
        <f t="shared" si="5"/>
        <v/>
      </c>
      <c r="Y37" s="94">
        <f t="shared" si="6"/>
        <v>0</v>
      </c>
      <c r="Z37" s="141" t="b">
        <f t="shared" si="7"/>
        <v>0</v>
      </c>
      <c r="AA37" s="141" t="b">
        <f t="shared" si="8"/>
        <v>0</v>
      </c>
      <c r="AB37" s="141" t="b">
        <f t="shared" si="9"/>
        <v>0</v>
      </c>
      <c r="AC37" s="141" t="b">
        <f t="shared" si="10"/>
        <v>0</v>
      </c>
      <c r="AD37" s="141" t="b">
        <f t="shared" si="11"/>
        <v>0</v>
      </c>
      <c r="AE37" s="141" t="b">
        <f t="shared" si="19"/>
        <v>0</v>
      </c>
      <c r="AF37" s="141" t="b">
        <f t="shared" si="20"/>
        <v>0</v>
      </c>
      <c r="AG37" s="141" t="b">
        <f t="shared" si="21"/>
        <v>0</v>
      </c>
      <c r="AH37" s="141" t="b">
        <f t="shared" si="22"/>
        <v>0</v>
      </c>
      <c r="AI37" s="141" t="b">
        <f t="shared" si="23"/>
        <v>0</v>
      </c>
      <c r="AJ37" s="146" t="str">
        <f t="shared" si="12"/>
        <v/>
      </c>
      <c r="AK37" s="238" t="str">
        <f t="shared" si="13"/>
        <v/>
      </c>
      <c r="AL37" s="217" t="str">
        <f t="shared" si="24"/>
        <v/>
      </c>
      <c r="AM37" s="144" t="str">
        <f t="shared" si="25"/>
        <v/>
      </c>
      <c r="AN37" s="145">
        <f t="shared" si="26"/>
        <v>0</v>
      </c>
      <c r="AO37" s="135" t="str">
        <f t="shared" si="27"/>
        <v/>
      </c>
      <c r="AP37" s="136" t="str">
        <f t="shared" si="28"/>
        <v/>
      </c>
      <c r="AQ37" s="126"/>
      <c r="AR37" s="144" t="str">
        <f t="shared" si="29"/>
        <v/>
      </c>
      <c r="AS37" s="220" t="str">
        <f t="shared" si="30"/>
        <v/>
      </c>
      <c r="AT37" s="220" t="str">
        <f t="shared" si="31"/>
        <v/>
      </c>
      <c r="AU37" s="220" t="str">
        <f t="shared" si="32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218" t="str">
        <f t="shared" si="33"/>
        <v/>
      </c>
      <c r="BA37" s="60">
        <f t="shared" si="14"/>
        <v>0</v>
      </c>
    </row>
    <row r="38" spans="1:53" ht="15" customHeight="1" x14ac:dyDescent="0.25">
      <c r="A38">
        <v>21</v>
      </c>
      <c r="B38" s="17">
        <f>'M3'!B38</f>
        <v>0</v>
      </c>
      <c r="C38" s="235" t="str">
        <f>IF('M3'!C38="","",IF('M3'!C38&gt;0,'M3'!C38))</f>
        <v/>
      </c>
      <c r="D38" s="235" t="str">
        <f>IF('M3'!D38="","",IF('M3'!D38&gt;0,'M3'!D38))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5"/>
        <v>0</v>
      </c>
      <c r="O38" s="291" t="str">
        <f t="shared" si="16"/>
        <v/>
      </c>
      <c r="P38" s="291" t="str">
        <f t="shared" si="0"/>
        <v/>
      </c>
      <c r="Q38" s="291" t="str">
        <f t="shared" si="0"/>
        <v/>
      </c>
      <c r="R38" s="291">
        <f t="shared" si="17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18"/>
        <v/>
      </c>
      <c r="W38" s="94" t="str">
        <f t="shared" si="4"/>
        <v/>
      </c>
      <c r="X38" s="94" t="str">
        <f t="shared" si="5"/>
        <v/>
      </c>
      <c r="Y38" s="94">
        <f t="shared" si="6"/>
        <v>0</v>
      </c>
      <c r="Z38" s="141" t="b">
        <f t="shared" si="7"/>
        <v>0</v>
      </c>
      <c r="AA38" s="141" t="b">
        <f t="shared" si="8"/>
        <v>0</v>
      </c>
      <c r="AB38" s="141" t="b">
        <f t="shared" si="9"/>
        <v>0</v>
      </c>
      <c r="AC38" s="141" t="b">
        <f t="shared" si="10"/>
        <v>0</v>
      </c>
      <c r="AD38" s="141" t="b">
        <f t="shared" si="11"/>
        <v>0</v>
      </c>
      <c r="AE38" s="141" t="b">
        <f t="shared" si="19"/>
        <v>0</v>
      </c>
      <c r="AF38" s="141" t="b">
        <f t="shared" si="20"/>
        <v>0</v>
      </c>
      <c r="AG38" s="141" t="b">
        <f t="shared" si="21"/>
        <v>0</v>
      </c>
      <c r="AH38" s="141" t="b">
        <f t="shared" si="22"/>
        <v>0</v>
      </c>
      <c r="AI38" s="141" t="b">
        <f t="shared" si="23"/>
        <v>0</v>
      </c>
      <c r="AJ38" s="146" t="str">
        <f t="shared" si="12"/>
        <v/>
      </c>
      <c r="AK38" s="238" t="str">
        <f t="shared" si="13"/>
        <v/>
      </c>
      <c r="AL38" s="217" t="str">
        <f t="shared" si="24"/>
        <v/>
      </c>
      <c r="AM38" s="144" t="str">
        <f t="shared" si="25"/>
        <v/>
      </c>
      <c r="AN38" s="145">
        <f t="shared" si="26"/>
        <v>0</v>
      </c>
      <c r="AO38" s="135" t="str">
        <f t="shared" si="27"/>
        <v/>
      </c>
      <c r="AP38" s="136" t="str">
        <f t="shared" si="28"/>
        <v/>
      </c>
      <c r="AQ38" s="126"/>
      <c r="AR38" s="144" t="str">
        <f t="shared" si="29"/>
        <v/>
      </c>
      <c r="AS38" s="220" t="str">
        <f t="shared" si="30"/>
        <v/>
      </c>
      <c r="AT38" s="220" t="str">
        <f t="shared" si="31"/>
        <v/>
      </c>
      <c r="AU38" s="220" t="str">
        <f t="shared" si="32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218" t="str">
        <f t="shared" si="33"/>
        <v/>
      </c>
      <c r="BA38" s="60">
        <f t="shared" si="14"/>
        <v>0</v>
      </c>
    </row>
    <row r="39" spans="1:53" ht="15" customHeight="1" x14ac:dyDescent="0.25">
      <c r="A39">
        <v>22</v>
      </c>
      <c r="B39" s="17">
        <f>'M3'!B39</f>
        <v>0</v>
      </c>
      <c r="C39" s="235" t="str">
        <f>IF('M3'!C39="","",IF('M3'!C39&gt;0,'M3'!C39))</f>
        <v/>
      </c>
      <c r="D39" s="235" t="str">
        <f>IF('M3'!D39="","",IF('M3'!D39&gt;0,'M3'!D39))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5"/>
        <v>0</v>
      </c>
      <c r="O39" s="291" t="str">
        <f t="shared" si="16"/>
        <v/>
      </c>
      <c r="P39" s="291" t="str">
        <f t="shared" si="0"/>
        <v/>
      </c>
      <c r="Q39" s="291" t="str">
        <f t="shared" si="0"/>
        <v/>
      </c>
      <c r="R39" s="291">
        <f t="shared" si="17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18"/>
        <v/>
      </c>
      <c r="W39" s="94" t="str">
        <f t="shared" si="4"/>
        <v/>
      </c>
      <c r="X39" s="94" t="str">
        <f t="shared" si="5"/>
        <v/>
      </c>
      <c r="Y39" s="94">
        <f t="shared" si="6"/>
        <v>0</v>
      </c>
      <c r="Z39" s="141" t="b">
        <f t="shared" si="7"/>
        <v>0</v>
      </c>
      <c r="AA39" s="141" t="b">
        <f t="shared" si="8"/>
        <v>0</v>
      </c>
      <c r="AB39" s="141" t="b">
        <f t="shared" si="9"/>
        <v>0</v>
      </c>
      <c r="AC39" s="141" t="b">
        <f t="shared" si="10"/>
        <v>0</v>
      </c>
      <c r="AD39" s="141" t="b">
        <f t="shared" si="11"/>
        <v>0</v>
      </c>
      <c r="AE39" s="141" t="b">
        <f t="shared" si="19"/>
        <v>0</v>
      </c>
      <c r="AF39" s="141" t="b">
        <f t="shared" si="20"/>
        <v>0</v>
      </c>
      <c r="AG39" s="141" t="b">
        <f t="shared" si="21"/>
        <v>0</v>
      </c>
      <c r="AH39" s="141" t="b">
        <f t="shared" si="22"/>
        <v>0</v>
      </c>
      <c r="AI39" s="141" t="b">
        <f t="shared" si="23"/>
        <v>0</v>
      </c>
      <c r="AJ39" s="146" t="str">
        <f t="shared" si="12"/>
        <v/>
      </c>
      <c r="AK39" s="238" t="str">
        <f t="shared" si="13"/>
        <v/>
      </c>
      <c r="AL39" s="217" t="str">
        <f t="shared" si="24"/>
        <v/>
      </c>
      <c r="AM39" s="144" t="str">
        <f t="shared" si="25"/>
        <v/>
      </c>
      <c r="AN39" s="145">
        <f t="shared" si="26"/>
        <v>0</v>
      </c>
      <c r="AO39" s="135" t="str">
        <f t="shared" si="27"/>
        <v/>
      </c>
      <c r="AP39" s="136" t="str">
        <f t="shared" si="28"/>
        <v/>
      </c>
      <c r="AQ39" s="126"/>
      <c r="AR39" s="144" t="str">
        <f t="shared" si="29"/>
        <v/>
      </c>
      <c r="AS39" s="220" t="str">
        <f t="shared" si="30"/>
        <v/>
      </c>
      <c r="AT39" s="220" t="str">
        <f t="shared" si="31"/>
        <v/>
      </c>
      <c r="AU39" s="220" t="str">
        <f t="shared" si="32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218" t="str">
        <f t="shared" si="33"/>
        <v/>
      </c>
      <c r="BA39" s="60">
        <f t="shared" si="14"/>
        <v>0</v>
      </c>
    </row>
    <row r="40" spans="1:53" ht="15" customHeight="1" x14ac:dyDescent="0.25">
      <c r="A40">
        <v>23</v>
      </c>
      <c r="B40" s="17">
        <f>'M3'!B40</f>
        <v>0</v>
      </c>
      <c r="C40" s="235" t="str">
        <f>IF('M3'!C40="","",IF('M3'!C40&gt;0,'M3'!C40))</f>
        <v/>
      </c>
      <c r="D40" s="235" t="str">
        <f>IF('M3'!D40="","",IF('M3'!D40&gt;0,'M3'!D40))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5"/>
        <v>0</v>
      </c>
      <c r="O40" s="291" t="str">
        <f t="shared" si="16"/>
        <v/>
      </c>
      <c r="P40" s="291" t="str">
        <f t="shared" si="0"/>
        <v/>
      </c>
      <c r="Q40" s="291" t="str">
        <f t="shared" si="0"/>
        <v/>
      </c>
      <c r="R40" s="291">
        <f t="shared" si="17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18"/>
        <v/>
      </c>
      <c r="W40" s="94" t="str">
        <f t="shared" si="4"/>
        <v/>
      </c>
      <c r="X40" s="94" t="str">
        <f t="shared" si="5"/>
        <v/>
      </c>
      <c r="Y40" s="94">
        <f t="shared" si="6"/>
        <v>0</v>
      </c>
      <c r="Z40" s="141" t="b">
        <f t="shared" si="7"/>
        <v>0</v>
      </c>
      <c r="AA40" s="141" t="b">
        <f t="shared" si="8"/>
        <v>0</v>
      </c>
      <c r="AB40" s="141" t="b">
        <f t="shared" si="9"/>
        <v>0</v>
      </c>
      <c r="AC40" s="141" t="b">
        <f t="shared" si="10"/>
        <v>0</v>
      </c>
      <c r="AD40" s="141" t="b">
        <f t="shared" si="11"/>
        <v>0</v>
      </c>
      <c r="AE40" s="141" t="b">
        <f t="shared" si="19"/>
        <v>0</v>
      </c>
      <c r="AF40" s="141" t="b">
        <f t="shared" si="20"/>
        <v>0</v>
      </c>
      <c r="AG40" s="141" t="b">
        <f t="shared" si="21"/>
        <v>0</v>
      </c>
      <c r="AH40" s="141" t="b">
        <f t="shared" si="22"/>
        <v>0</v>
      </c>
      <c r="AI40" s="141" t="b">
        <f t="shared" si="23"/>
        <v>0</v>
      </c>
      <c r="AJ40" s="146" t="str">
        <f t="shared" si="12"/>
        <v/>
      </c>
      <c r="AK40" s="238" t="str">
        <f t="shared" si="13"/>
        <v/>
      </c>
      <c r="AL40" s="217" t="str">
        <f t="shared" si="24"/>
        <v/>
      </c>
      <c r="AM40" s="144" t="str">
        <f t="shared" si="25"/>
        <v/>
      </c>
      <c r="AN40" s="145">
        <f t="shared" si="26"/>
        <v>0</v>
      </c>
      <c r="AO40" s="135" t="str">
        <f t="shared" si="27"/>
        <v/>
      </c>
      <c r="AP40" s="136" t="str">
        <f t="shared" si="28"/>
        <v/>
      </c>
      <c r="AQ40" s="126"/>
      <c r="AR40" s="144" t="str">
        <f t="shared" si="29"/>
        <v/>
      </c>
      <c r="AS40" s="220" t="str">
        <f t="shared" si="30"/>
        <v/>
      </c>
      <c r="AT40" s="220" t="str">
        <f t="shared" si="31"/>
        <v/>
      </c>
      <c r="AU40" s="220" t="str">
        <f t="shared" si="32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218" t="str">
        <f t="shared" si="33"/>
        <v/>
      </c>
      <c r="BA40" s="60">
        <f t="shared" si="14"/>
        <v>0</v>
      </c>
    </row>
    <row r="41" spans="1:53" ht="15" customHeight="1" x14ac:dyDescent="0.25">
      <c r="A41">
        <v>24</v>
      </c>
      <c r="B41" s="17">
        <f>'M3'!B41</f>
        <v>0</v>
      </c>
      <c r="C41" s="235" t="str">
        <f>IF('M3'!C41="","",IF('M3'!C41&gt;0,'M3'!C41))</f>
        <v/>
      </c>
      <c r="D41" s="235" t="str">
        <f>IF('M3'!D41="","",IF('M3'!D41&gt;0,'M3'!D41))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5"/>
        <v>0</v>
      </c>
      <c r="O41" s="291" t="str">
        <f t="shared" si="16"/>
        <v/>
      </c>
      <c r="P41" s="291" t="str">
        <f t="shared" si="0"/>
        <v/>
      </c>
      <c r="Q41" s="291" t="str">
        <f t="shared" si="0"/>
        <v/>
      </c>
      <c r="R41" s="291">
        <f t="shared" si="17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18"/>
        <v/>
      </c>
      <c r="W41" s="94" t="str">
        <f t="shared" si="4"/>
        <v/>
      </c>
      <c r="X41" s="94" t="str">
        <f t="shared" si="5"/>
        <v/>
      </c>
      <c r="Y41" s="94">
        <f t="shared" si="6"/>
        <v>0</v>
      </c>
      <c r="Z41" s="141" t="b">
        <f t="shared" si="7"/>
        <v>0</v>
      </c>
      <c r="AA41" s="141" t="b">
        <f t="shared" si="8"/>
        <v>0</v>
      </c>
      <c r="AB41" s="141" t="b">
        <f t="shared" si="9"/>
        <v>0</v>
      </c>
      <c r="AC41" s="141" t="b">
        <f t="shared" si="10"/>
        <v>0</v>
      </c>
      <c r="AD41" s="141" t="b">
        <f t="shared" si="11"/>
        <v>0</v>
      </c>
      <c r="AE41" s="141" t="b">
        <f t="shared" si="19"/>
        <v>0</v>
      </c>
      <c r="AF41" s="141" t="b">
        <f t="shared" si="20"/>
        <v>0</v>
      </c>
      <c r="AG41" s="141" t="b">
        <f t="shared" si="21"/>
        <v>0</v>
      </c>
      <c r="AH41" s="141" t="b">
        <f t="shared" si="22"/>
        <v>0</v>
      </c>
      <c r="AI41" s="141" t="b">
        <f t="shared" si="23"/>
        <v>0</v>
      </c>
      <c r="AJ41" s="146" t="str">
        <f t="shared" si="12"/>
        <v/>
      </c>
      <c r="AK41" s="238" t="str">
        <f t="shared" si="13"/>
        <v/>
      </c>
      <c r="AL41" s="217" t="str">
        <f t="shared" si="24"/>
        <v/>
      </c>
      <c r="AM41" s="144" t="str">
        <f t="shared" si="25"/>
        <v/>
      </c>
      <c r="AN41" s="145">
        <f t="shared" si="26"/>
        <v>0</v>
      </c>
      <c r="AO41" s="135" t="str">
        <f t="shared" si="27"/>
        <v/>
      </c>
      <c r="AP41" s="136" t="str">
        <f t="shared" si="28"/>
        <v/>
      </c>
      <c r="AQ41" s="126"/>
      <c r="AR41" s="144" t="str">
        <f t="shared" si="29"/>
        <v/>
      </c>
      <c r="AS41" s="220" t="str">
        <f t="shared" si="30"/>
        <v/>
      </c>
      <c r="AT41" s="220" t="str">
        <f t="shared" si="31"/>
        <v/>
      </c>
      <c r="AU41" s="220" t="str">
        <f t="shared" si="32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218" t="str">
        <f t="shared" si="33"/>
        <v/>
      </c>
      <c r="BA41" s="60">
        <f t="shared" si="14"/>
        <v>0</v>
      </c>
    </row>
    <row r="42" spans="1:53" ht="15" customHeight="1" x14ac:dyDescent="0.25">
      <c r="A42">
        <v>25</v>
      </c>
      <c r="B42" s="17">
        <f>'M3'!B42</f>
        <v>0</v>
      </c>
      <c r="C42" s="235" t="str">
        <f>IF('M3'!C42="","",IF('M3'!C42&gt;0,'M3'!C42))</f>
        <v/>
      </c>
      <c r="D42" s="235" t="str">
        <f>IF('M3'!D42="","",IF('M3'!D42&gt;0,'M3'!D42))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5"/>
        <v>0</v>
      </c>
      <c r="O42" s="291" t="str">
        <f t="shared" si="16"/>
        <v/>
      </c>
      <c r="P42" s="291" t="str">
        <f t="shared" si="0"/>
        <v/>
      </c>
      <c r="Q42" s="291" t="str">
        <f t="shared" si="0"/>
        <v/>
      </c>
      <c r="R42" s="291">
        <f t="shared" si="17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18"/>
        <v/>
      </c>
      <c r="W42" s="94" t="str">
        <f t="shared" si="4"/>
        <v/>
      </c>
      <c r="X42" s="94" t="str">
        <f t="shared" si="5"/>
        <v/>
      </c>
      <c r="Y42" s="94">
        <f t="shared" si="6"/>
        <v>0</v>
      </c>
      <c r="Z42" s="141" t="b">
        <f t="shared" si="7"/>
        <v>0</v>
      </c>
      <c r="AA42" s="141" t="b">
        <f t="shared" si="8"/>
        <v>0</v>
      </c>
      <c r="AB42" s="141" t="b">
        <f t="shared" si="9"/>
        <v>0</v>
      </c>
      <c r="AC42" s="141" t="b">
        <f t="shared" si="10"/>
        <v>0</v>
      </c>
      <c r="AD42" s="141" t="b">
        <f t="shared" si="11"/>
        <v>0</v>
      </c>
      <c r="AE42" s="141" t="b">
        <f t="shared" si="19"/>
        <v>0</v>
      </c>
      <c r="AF42" s="141" t="b">
        <f t="shared" si="20"/>
        <v>0</v>
      </c>
      <c r="AG42" s="141" t="b">
        <f t="shared" si="21"/>
        <v>0</v>
      </c>
      <c r="AH42" s="141" t="b">
        <f t="shared" si="22"/>
        <v>0</v>
      </c>
      <c r="AI42" s="141" t="b">
        <f t="shared" si="23"/>
        <v>0</v>
      </c>
      <c r="AJ42" s="146" t="str">
        <f t="shared" si="12"/>
        <v/>
      </c>
      <c r="AK42" s="238" t="str">
        <f t="shared" si="13"/>
        <v/>
      </c>
      <c r="AL42" s="217" t="str">
        <f t="shared" si="24"/>
        <v/>
      </c>
      <c r="AM42" s="144" t="str">
        <f t="shared" si="25"/>
        <v/>
      </c>
      <c r="AN42" s="145">
        <f t="shared" si="26"/>
        <v>0</v>
      </c>
      <c r="AO42" s="135" t="str">
        <f t="shared" si="27"/>
        <v/>
      </c>
      <c r="AP42" s="136" t="str">
        <f t="shared" si="28"/>
        <v/>
      </c>
      <c r="AQ42" s="126"/>
      <c r="AR42" s="144" t="str">
        <f t="shared" si="29"/>
        <v/>
      </c>
      <c r="AS42" s="220" t="str">
        <f t="shared" si="30"/>
        <v/>
      </c>
      <c r="AT42" s="220" t="str">
        <f t="shared" si="31"/>
        <v/>
      </c>
      <c r="AU42" s="220" t="str">
        <f t="shared" si="32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218" t="str">
        <f t="shared" si="33"/>
        <v/>
      </c>
      <c r="BA42" s="60">
        <f t="shared" si="14"/>
        <v>0</v>
      </c>
    </row>
    <row r="43" spans="1:53" ht="15" customHeight="1" x14ac:dyDescent="0.25">
      <c r="A43">
        <v>26</v>
      </c>
      <c r="B43" s="17">
        <f>'M3'!B43</f>
        <v>0</v>
      </c>
      <c r="C43" s="235" t="str">
        <f>IF('M3'!C43="","",IF('M3'!C43&gt;0,'M3'!C43))</f>
        <v/>
      </c>
      <c r="D43" s="235" t="str">
        <f>IF('M3'!D43="","",IF('M3'!D43&gt;0,'M3'!D43))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5"/>
        <v>0</v>
      </c>
      <c r="O43" s="291" t="str">
        <f t="shared" si="16"/>
        <v/>
      </c>
      <c r="P43" s="291" t="str">
        <f t="shared" si="0"/>
        <v/>
      </c>
      <c r="Q43" s="291" t="str">
        <f t="shared" si="0"/>
        <v/>
      </c>
      <c r="R43" s="291">
        <f t="shared" si="17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18"/>
        <v/>
      </c>
      <c r="W43" s="94" t="str">
        <f t="shared" si="4"/>
        <v/>
      </c>
      <c r="X43" s="94" t="str">
        <f t="shared" si="5"/>
        <v/>
      </c>
      <c r="Y43" s="94">
        <f t="shared" si="6"/>
        <v>0</v>
      </c>
      <c r="Z43" s="141" t="b">
        <f t="shared" si="7"/>
        <v>0</v>
      </c>
      <c r="AA43" s="141" t="b">
        <f t="shared" si="8"/>
        <v>0</v>
      </c>
      <c r="AB43" s="141" t="b">
        <f t="shared" si="9"/>
        <v>0</v>
      </c>
      <c r="AC43" s="141" t="b">
        <f t="shared" si="10"/>
        <v>0</v>
      </c>
      <c r="AD43" s="141" t="b">
        <f t="shared" si="11"/>
        <v>0</v>
      </c>
      <c r="AE43" s="141" t="b">
        <f t="shared" si="19"/>
        <v>0</v>
      </c>
      <c r="AF43" s="141" t="b">
        <f t="shared" si="20"/>
        <v>0</v>
      </c>
      <c r="AG43" s="141" t="b">
        <f t="shared" si="21"/>
        <v>0</v>
      </c>
      <c r="AH43" s="141" t="b">
        <f t="shared" si="22"/>
        <v>0</v>
      </c>
      <c r="AI43" s="141" t="b">
        <f t="shared" si="23"/>
        <v>0</v>
      </c>
      <c r="AJ43" s="146" t="str">
        <f t="shared" si="12"/>
        <v/>
      </c>
      <c r="AK43" s="238" t="str">
        <f t="shared" si="13"/>
        <v/>
      </c>
      <c r="AL43" s="217" t="str">
        <f t="shared" si="24"/>
        <v/>
      </c>
      <c r="AM43" s="144" t="str">
        <f t="shared" si="25"/>
        <v/>
      </c>
      <c r="AN43" s="145">
        <f t="shared" si="26"/>
        <v>0</v>
      </c>
      <c r="AO43" s="135" t="str">
        <f t="shared" si="27"/>
        <v/>
      </c>
      <c r="AP43" s="136" t="str">
        <f t="shared" si="28"/>
        <v/>
      </c>
      <c r="AQ43" s="126"/>
      <c r="AR43" s="144" t="str">
        <f t="shared" si="29"/>
        <v/>
      </c>
      <c r="AS43" s="220" t="str">
        <f t="shared" si="30"/>
        <v/>
      </c>
      <c r="AT43" s="220" t="str">
        <f t="shared" si="31"/>
        <v/>
      </c>
      <c r="AU43" s="220" t="str">
        <f t="shared" si="32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218" t="str">
        <f t="shared" si="33"/>
        <v/>
      </c>
      <c r="BA43" s="60">
        <f t="shared" si="14"/>
        <v>0</v>
      </c>
    </row>
    <row r="44" spans="1:53" ht="15" customHeight="1" x14ac:dyDescent="0.25">
      <c r="A44">
        <v>27</v>
      </c>
      <c r="B44" s="17">
        <f>'M3'!B44</f>
        <v>0</v>
      </c>
      <c r="C44" s="235" t="str">
        <f>IF('M3'!C44="","",IF('M3'!C44&gt;0,'M3'!C44))</f>
        <v/>
      </c>
      <c r="D44" s="235" t="str">
        <f>IF('M3'!D44="","",IF('M3'!D44&gt;0,'M3'!D44))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5"/>
        <v>0</v>
      </c>
      <c r="O44" s="291" t="str">
        <f t="shared" si="16"/>
        <v/>
      </c>
      <c r="P44" s="291" t="str">
        <f t="shared" si="0"/>
        <v/>
      </c>
      <c r="Q44" s="291" t="str">
        <f t="shared" si="0"/>
        <v/>
      </c>
      <c r="R44" s="291">
        <f t="shared" si="17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18"/>
        <v/>
      </c>
      <c r="W44" s="94" t="str">
        <f t="shared" si="4"/>
        <v/>
      </c>
      <c r="X44" s="94" t="str">
        <f t="shared" si="5"/>
        <v/>
      </c>
      <c r="Y44" s="94">
        <f t="shared" si="6"/>
        <v>0</v>
      </c>
      <c r="Z44" s="141" t="b">
        <f t="shared" si="7"/>
        <v>0</v>
      </c>
      <c r="AA44" s="141" t="b">
        <f t="shared" si="8"/>
        <v>0</v>
      </c>
      <c r="AB44" s="141" t="b">
        <f t="shared" si="9"/>
        <v>0</v>
      </c>
      <c r="AC44" s="141" t="b">
        <f t="shared" si="10"/>
        <v>0</v>
      </c>
      <c r="AD44" s="141" t="b">
        <f t="shared" si="11"/>
        <v>0</v>
      </c>
      <c r="AE44" s="141" t="b">
        <f t="shared" si="19"/>
        <v>0</v>
      </c>
      <c r="AF44" s="141" t="b">
        <f t="shared" si="20"/>
        <v>0</v>
      </c>
      <c r="AG44" s="141" t="b">
        <f t="shared" si="21"/>
        <v>0</v>
      </c>
      <c r="AH44" s="141" t="b">
        <f t="shared" si="22"/>
        <v>0</v>
      </c>
      <c r="AI44" s="141" t="b">
        <f t="shared" si="23"/>
        <v>0</v>
      </c>
      <c r="AJ44" s="146" t="str">
        <f t="shared" si="12"/>
        <v/>
      </c>
      <c r="AK44" s="238" t="str">
        <f t="shared" si="13"/>
        <v/>
      </c>
      <c r="AL44" s="217" t="str">
        <f t="shared" si="24"/>
        <v/>
      </c>
      <c r="AM44" s="144" t="str">
        <f t="shared" si="25"/>
        <v/>
      </c>
      <c r="AN44" s="145">
        <f t="shared" si="26"/>
        <v>0</v>
      </c>
      <c r="AO44" s="135" t="str">
        <f t="shared" si="27"/>
        <v/>
      </c>
      <c r="AP44" s="136" t="str">
        <f t="shared" si="28"/>
        <v/>
      </c>
      <c r="AQ44" s="126"/>
      <c r="AR44" s="144" t="str">
        <f t="shared" si="29"/>
        <v/>
      </c>
      <c r="AS44" s="220" t="str">
        <f t="shared" si="30"/>
        <v/>
      </c>
      <c r="AT44" s="220" t="str">
        <f t="shared" si="31"/>
        <v/>
      </c>
      <c r="AU44" s="220" t="str">
        <f t="shared" si="32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218" t="str">
        <f t="shared" si="33"/>
        <v/>
      </c>
      <c r="BA44" s="60">
        <f t="shared" si="14"/>
        <v>0</v>
      </c>
    </row>
    <row r="45" spans="1:53" ht="15" customHeight="1" x14ac:dyDescent="0.25">
      <c r="A45">
        <v>28</v>
      </c>
      <c r="B45" s="17">
        <f>'M3'!B45</f>
        <v>0</v>
      </c>
      <c r="C45" s="235" t="str">
        <f>IF('M3'!C45="","",IF('M3'!C45&gt;0,'M3'!C45))</f>
        <v/>
      </c>
      <c r="D45" s="235" t="str">
        <f>IF('M3'!D45="","",IF('M3'!D45&gt;0,'M3'!D45))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5"/>
        <v>0</v>
      </c>
      <c r="O45" s="291" t="str">
        <f t="shared" si="16"/>
        <v/>
      </c>
      <c r="P45" s="291" t="str">
        <f t="shared" si="0"/>
        <v/>
      </c>
      <c r="Q45" s="291" t="str">
        <f t="shared" si="0"/>
        <v/>
      </c>
      <c r="R45" s="291">
        <f t="shared" si="17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18"/>
        <v/>
      </c>
      <c r="W45" s="94" t="str">
        <f t="shared" si="4"/>
        <v/>
      </c>
      <c r="X45" s="94" t="str">
        <f t="shared" si="5"/>
        <v/>
      </c>
      <c r="Y45" s="94">
        <f t="shared" si="6"/>
        <v>0</v>
      </c>
      <c r="Z45" s="141" t="b">
        <f t="shared" si="7"/>
        <v>0</v>
      </c>
      <c r="AA45" s="141" t="b">
        <f t="shared" si="8"/>
        <v>0</v>
      </c>
      <c r="AB45" s="141" t="b">
        <f t="shared" si="9"/>
        <v>0</v>
      </c>
      <c r="AC45" s="141" t="b">
        <f t="shared" si="10"/>
        <v>0</v>
      </c>
      <c r="AD45" s="141" t="b">
        <f t="shared" si="11"/>
        <v>0</v>
      </c>
      <c r="AE45" s="141" t="b">
        <f t="shared" si="19"/>
        <v>0</v>
      </c>
      <c r="AF45" s="141" t="b">
        <f t="shared" si="20"/>
        <v>0</v>
      </c>
      <c r="AG45" s="141" t="b">
        <f t="shared" si="21"/>
        <v>0</v>
      </c>
      <c r="AH45" s="141" t="b">
        <f t="shared" si="22"/>
        <v>0</v>
      </c>
      <c r="AI45" s="141" t="b">
        <f t="shared" si="23"/>
        <v>0</v>
      </c>
      <c r="AJ45" s="146" t="str">
        <f t="shared" si="12"/>
        <v/>
      </c>
      <c r="AK45" s="238" t="str">
        <f t="shared" si="13"/>
        <v/>
      </c>
      <c r="AL45" s="217" t="str">
        <f t="shared" si="24"/>
        <v/>
      </c>
      <c r="AM45" s="144" t="str">
        <f t="shared" si="25"/>
        <v/>
      </c>
      <c r="AN45" s="145">
        <f t="shared" si="26"/>
        <v>0</v>
      </c>
      <c r="AO45" s="135" t="str">
        <f t="shared" si="27"/>
        <v/>
      </c>
      <c r="AP45" s="136" t="str">
        <f t="shared" si="28"/>
        <v/>
      </c>
      <c r="AQ45" s="126"/>
      <c r="AR45" s="144" t="str">
        <f t="shared" si="29"/>
        <v/>
      </c>
      <c r="AS45" s="220" t="str">
        <f t="shared" si="30"/>
        <v/>
      </c>
      <c r="AT45" s="220" t="str">
        <f t="shared" si="31"/>
        <v/>
      </c>
      <c r="AU45" s="220" t="str">
        <f t="shared" si="32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218" t="str">
        <f t="shared" si="33"/>
        <v/>
      </c>
      <c r="BA45" s="60">
        <f t="shared" si="14"/>
        <v>0</v>
      </c>
    </row>
    <row r="46" spans="1:53" ht="15" customHeight="1" x14ac:dyDescent="0.25">
      <c r="A46">
        <v>29</v>
      </c>
      <c r="B46" s="17">
        <f>'M3'!B46</f>
        <v>0</v>
      </c>
      <c r="C46" s="235" t="str">
        <f>IF('M3'!C46="","",IF('M3'!C46&gt;0,'M3'!C46))</f>
        <v/>
      </c>
      <c r="D46" s="235" t="str">
        <f>IF('M3'!D46="","",IF('M3'!D46&gt;0,'M3'!D46))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5"/>
        <v>0</v>
      </c>
      <c r="O46" s="291" t="str">
        <f t="shared" si="16"/>
        <v/>
      </c>
      <c r="P46" s="291" t="str">
        <f t="shared" si="0"/>
        <v/>
      </c>
      <c r="Q46" s="291" t="str">
        <f t="shared" si="0"/>
        <v/>
      </c>
      <c r="R46" s="291">
        <f t="shared" si="17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18"/>
        <v/>
      </c>
      <c r="W46" s="94" t="str">
        <f t="shared" si="4"/>
        <v/>
      </c>
      <c r="X46" s="94" t="str">
        <f t="shared" si="5"/>
        <v/>
      </c>
      <c r="Y46" s="94">
        <f t="shared" si="6"/>
        <v>0</v>
      </c>
      <c r="Z46" s="141" t="b">
        <f t="shared" si="7"/>
        <v>0</v>
      </c>
      <c r="AA46" s="141" t="b">
        <f t="shared" si="8"/>
        <v>0</v>
      </c>
      <c r="AB46" s="141" t="b">
        <f t="shared" si="9"/>
        <v>0</v>
      </c>
      <c r="AC46" s="141" t="b">
        <f t="shared" si="10"/>
        <v>0</v>
      </c>
      <c r="AD46" s="141" t="b">
        <f t="shared" si="11"/>
        <v>0</v>
      </c>
      <c r="AE46" s="141" t="b">
        <f t="shared" si="19"/>
        <v>0</v>
      </c>
      <c r="AF46" s="141" t="b">
        <f t="shared" si="20"/>
        <v>0</v>
      </c>
      <c r="AG46" s="141" t="b">
        <f t="shared" si="21"/>
        <v>0</v>
      </c>
      <c r="AH46" s="141" t="b">
        <f t="shared" si="22"/>
        <v>0</v>
      </c>
      <c r="AI46" s="141" t="b">
        <f t="shared" si="23"/>
        <v>0</v>
      </c>
      <c r="AJ46" s="146" t="str">
        <f t="shared" si="12"/>
        <v/>
      </c>
      <c r="AK46" s="238" t="str">
        <f t="shared" si="13"/>
        <v/>
      </c>
      <c r="AL46" s="217" t="str">
        <f t="shared" si="24"/>
        <v/>
      </c>
      <c r="AM46" s="144" t="str">
        <f t="shared" si="25"/>
        <v/>
      </c>
      <c r="AN46" s="145">
        <f t="shared" si="26"/>
        <v>0</v>
      </c>
      <c r="AO46" s="135" t="str">
        <f t="shared" si="27"/>
        <v/>
      </c>
      <c r="AP46" s="136" t="str">
        <f t="shared" si="28"/>
        <v/>
      </c>
      <c r="AQ46" s="126"/>
      <c r="AR46" s="144" t="str">
        <f t="shared" si="29"/>
        <v/>
      </c>
      <c r="AS46" s="220" t="str">
        <f t="shared" si="30"/>
        <v/>
      </c>
      <c r="AT46" s="220" t="str">
        <f t="shared" si="31"/>
        <v/>
      </c>
      <c r="AU46" s="220" t="str">
        <f t="shared" si="32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218" t="str">
        <f t="shared" si="33"/>
        <v/>
      </c>
      <c r="BA46" s="60">
        <f t="shared" si="14"/>
        <v>0</v>
      </c>
    </row>
    <row r="47" spans="1:53" ht="15" customHeight="1" x14ac:dyDescent="0.25">
      <c r="A47">
        <v>30</v>
      </c>
      <c r="B47" s="17">
        <f>'M3'!B47</f>
        <v>0</v>
      </c>
      <c r="C47" s="235" t="str">
        <f>IF('M3'!C47="","",IF('M3'!C47&gt;0,'M3'!C47))</f>
        <v/>
      </c>
      <c r="D47" s="235" t="str">
        <f>IF('M3'!D47="","",IF('M3'!D47&gt;0,'M3'!D47))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5"/>
        <v>0</v>
      </c>
      <c r="O47" s="291" t="str">
        <f t="shared" si="16"/>
        <v/>
      </c>
      <c r="P47" s="291" t="str">
        <f t="shared" si="0"/>
        <v/>
      </c>
      <c r="Q47" s="291" t="str">
        <f t="shared" si="0"/>
        <v/>
      </c>
      <c r="R47" s="291">
        <f t="shared" si="17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18"/>
        <v/>
      </c>
      <c r="W47" s="94" t="str">
        <f t="shared" si="4"/>
        <v/>
      </c>
      <c r="X47" s="94" t="str">
        <f t="shared" si="5"/>
        <v/>
      </c>
      <c r="Y47" s="94">
        <f t="shared" si="6"/>
        <v>0</v>
      </c>
      <c r="Z47" s="141" t="b">
        <f t="shared" si="7"/>
        <v>0</v>
      </c>
      <c r="AA47" s="141" t="b">
        <f t="shared" si="8"/>
        <v>0</v>
      </c>
      <c r="AB47" s="141" t="b">
        <f t="shared" si="9"/>
        <v>0</v>
      </c>
      <c r="AC47" s="141" t="b">
        <f t="shared" si="10"/>
        <v>0</v>
      </c>
      <c r="AD47" s="141" t="b">
        <f t="shared" si="11"/>
        <v>0</v>
      </c>
      <c r="AE47" s="141" t="b">
        <f t="shared" si="19"/>
        <v>0</v>
      </c>
      <c r="AF47" s="141" t="b">
        <f t="shared" si="20"/>
        <v>0</v>
      </c>
      <c r="AG47" s="141" t="b">
        <f t="shared" si="21"/>
        <v>0</v>
      </c>
      <c r="AH47" s="141" t="b">
        <f t="shared" si="22"/>
        <v>0</v>
      </c>
      <c r="AI47" s="141" t="b">
        <f t="shared" si="23"/>
        <v>0</v>
      </c>
      <c r="AJ47" s="146" t="str">
        <f t="shared" si="12"/>
        <v/>
      </c>
      <c r="AK47" s="238" t="str">
        <f t="shared" si="13"/>
        <v/>
      </c>
      <c r="AL47" s="217" t="str">
        <f t="shared" si="24"/>
        <v/>
      </c>
      <c r="AM47" s="144" t="str">
        <f t="shared" si="25"/>
        <v/>
      </c>
      <c r="AN47" s="145">
        <f t="shared" si="26"/>
        <v>0</v>
      </c>
      <c r="AO47" s="135" t="str">
        <f t="shared" si="27"/>
        <v/>
      </c>
      <c r="AP47" s="136" t="str">
        <f t="shared" si="28"/>
        <v/>
      </c>
      <c r="AQ47" s="126"/>
      <c r="AR47" s="144" t="str">
        <f t="shared" si="29"/>
        <v/>
      </c>
      <c r="AS47" s="220" t="str">
        <f t="shared" si="30"/>
        <v/>
      </c>
      <c r="AT47" s="220" t="str">
        <f t="shared" si="31"/>
        <v/>
      </c>
      <c r="AU47" s="220" t="str">
        <f t="shared" si="32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218" t="str">
        <f t="shared" si="33"/>
        <v/>
      </c>
      <c r="BA47" s="60">
        <f t="shared" si="14"/>
        <v>0</v>
      </c>
    </row>
    <row r="48" spans="1:53" ht="15" customHeight="1" x14ac:dyDescent="0.25">
      <c r="A48">
        <v>31</v>
      </c>
      <c r="B48" s="17">
        <f>'M3'!B48</f>
        <v>0</v>
      </c>
      <c r="C48" s="235" t="str">
        <f>IF('M3'!C48="","",IF('M3'!C48&gt;0,'M3'!C48))</f>
        <v/>
      </c>
      <c r="D48" s="235" t="str">
        <f>IF('M3'!D48="","",IF('M3'!D48&gt;0,'M3'!D48))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5"/>
        <v>0</v>
      </c>
      <c r="O48" s="291" t="str">
        <f t="shared" si="16"/>
        <v/>
      </c>
      <c r="P48" s="291" t="str">
        <f t="shared" si="0"/>
        <v/>
      </c>
      <c r="Q48" s="291" t="str">
        <f t="shared" si="0"/>
        <v/>
      </c>
      <c r="R48" s="291">
        <f t="shared" si="17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18"/>
        <v/>
      </c>
      <c r="W48" s="94" t="str">
        <f t="shared" si="4"/>
        <v/>
      </c>
      <c r="X48" s="94" t="str">
        <f t="shared" si="5"/>
        <v/>
      </c>
      <c r="Y48" s="94">
        <f t="shared" si="6"/>
        <v>0</v>
      </c>
      <c r="Z48" s="141" t="b">
        <f t="shared" si="7"/>
        <v>0</v>
      </c>
      <c r="AA48" s="141" t="b">
        <f t="shared" si="8"/>
        <v>0</v>
      </c>
      <c r="AB48" s="141" t="b">
        <f t="shared" si="9"/>
        <v>0</v>
      </c>
      <c r="AC48" s="141" t="b">
        <f t="shared" si="10"/>
        <v>0</v>
      </c>
      <c r="AD48" s="141" t="b">
        <f t="shared" si="11"/>
        <v>0</v>
      </c>
      <c r="AE48" s="141" t="b">
        <f t="shared" si="19"/>
        <v>0</v>
      </c>
      <c r="AF48" s="141" t="b">
        <f t="shared" si="20"/>
        <v>0</v>
      </c>
      <c r="AG48" s="141" t="b">
        <f t="shared" si="21"/>
        <v>0</v>
      </c>
      <c r="AH48" s="141" t="b">
        <f t="shared" si="22"/>
        <v>0</v>
      </c>
      <c r="AI48" s="141" t="b">
        <f t="shared" si="23"/>
        <v>0</v>
      </c>
      <c r="AJ48" s="146" t="str">
        <f t="shared" si="12"/>
        <v/>
      </c>
      <c r="AK48" s="238" t="str">
        <f t="shared" si="13"/>
        <v/>
      </c>
      <c r="AL48" s="217" t="str">
        <f t="shared" si="24"/>
        <v/>
      </c>
      <c r="AM48" s="144" t="str">
        <f t="shared" si="25"/>
        <v/>
      </c>
      <c r="AN48" s="145">
        <f t="shared" si="26"/>
        <v>0</v>
      </c>
      <c r="AO48" s="135" t="str">
        <f t="shared" si="27"/>
        <v/>
      </c>
      <c r="AP48" s="136" t="str">
        <f t="shared" si="28"/>
        <v/>
      </c>
      <c r="AQ48" s="126"/>
      <c r="AR48" s="144" t="str">
        <f t="shared" si="29"/>
        <v/>
      </c>
      <c r="AS48" s="220" t="str">
        <f t="shared" si="30"/>
        <v/>
      </c>
      <c r="AT48" s="220" t="str">
        <f t="shared" si="31"/>
        <v/>
      </c>
      <c r="AU48" s="220" t="str">
        <f t="shared" si="32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218" t="str">
        <f t="shared" si="33"/>
        <v/>
      </c>
      <c r="BA48" s="60">
        <f t="shared" si="14"/>
        <v>0</v>
      </c>
    </row>
    <row r="49" spans="1:53" ht="15" customHeight="1" x14ac:dyDescent="0.25">
      <c r="A49">
        <v>32</v>
      </c>
      <c r="B49" s="17">
        <f>'M3'!B49</f>
        <v>0</v>
      </c>
      <c r="C49" s="235" t="str">
        <f>IF('M3'!C49="","",IF('M3'!C49&gt;0,'M3'!C49))</f>
        <v/>
      </c>
      <c r="D49" s="235" t="str">
        <f>IF('M3'!D49="","",IF('M3'!D49&gt;0,'M3'!D49))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5"/>
        <v>0</v>
      </c>
      <c r="O49" s="291" t="str">
        <f t="shared" si="16"/>
        <v/>
      </c>
      <c r="P49" s="291" t="str">
        <f t="shared" si="0"/>
        <v/>
      </c>
      <c r="Q49" s="291" t="str">
        <f t="shared" si="0"/>
        <v/>
      </c>
      <c r="R49" s="291">
        <f t="shared" si="17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18"/>
        <v/>
      </c>
      <c r="W49" s="94" t="str">
        <f t="shared" si="4"/>
        <v/>
      </c>
      <c r="X49" s="94" t="str">
        <f t="shared" si="5"/>
        <v/>
      </c>
      <c r="Y49" s="94">
        <f t="shared" si="6"/>
        <v>0</v>
      </c>
      <c r="Z49" s="141" t="b">
        <f t="shared" si="7"/>
        <v>0</v>
      </c>
      <c r="AA49" s="141" t="b">
        <f t="shared" si="8"/>
        <v>0</v>
      </c>
      <c r="AB49" s="141" t="b">
        <f t="shared" si="9"/>
        <v>0</v>
      </c>
      <c r="AC49" s="141" t="b">
        <f t="shared" si="10"/>
        <v>0</v>
      </c>
      <c r="AD49" s="141" t="b">
        <f t="shared" si="11"/>
        <v>0</v>
      </c>
      <c r="AE49" s="141" t="b">
        <f t="shared" si="19"/>
        <v>0</v>
      </c>
      <c r="AF49" s="141" t="b">
        <f t="shared" si="20"/>
        <v>0</v>
      </c>
      <c r="AG49" s="141" t="b">
        <f t="shared" si="21"/>
        <v>0</v>
      </c>
      <c r="AH49" s="141" t="b">
        <f t="shared" si="22"/>
        <v>0</v>
      </c>
      <c r="AI49" s="141" t="b">
        <f t="shared" si="23"/>
        <v>0</v>
      </c>
      <c r="AJ49" s="146" t="str">
        <f t="shared" si="12"/>
        <v/>
      </c>
      <c r="AK49" s="238" t="str">
        <f t="shared" si="13"/>
        <v/>
      </c>
      <c r="AL49" s="217" t="str">
        <f t="shared" si="24"/>
        <v/>
      </c>
      <c r="AM49" s="144" t="str">
        <f t="shared" si="25"/>
        <v/>
      </c>
      <c r="AN49" s="145">
        <f t="shared" si="26"/>
        <v>0</v>
      </c>
      <c r="AO49" s="135" t="str">
        <f t="shared" si="27"/>
        <v/>
      </c>
      <c r="AP49" s="136" t="str">
        <f t="shared" si="28"/>
        <v/>
      </c>
      <c r="AQ49" s="126"/>
      <c r="AR49" s="144" t="str">
        <f t="shared" si="29"/>
        <v/>
      </c>
      <c r="AS49" s="220" t="str">
        <f t="shared" si="30"/>
        <v/>
      </c>
      <c r="AT49" s="220" t="str">
        <f t="shared" si="31"/>
        <v/>
      </c>
      <c r="AU49" s="220" t="str">
        <f t="shared" si="32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218" t="str">
        <f t="shared" si="33"/>
        <v/>
      </c>
      <c r="BA49" s="60">
        <f t="shared" si="14"/>
        <v>0</v>
      </c>
    </row>
    <row r="50" spans="1:53" ht="15" customHeight="1" x14ac:dyDescent="0.25">
      <c r="A50">
        <v>33</v>
      </c>
      <c r="B50" s="17">
        <f>'M3'!B50</f>
        <v>0</v>
      </c>
      <c r="C50" s="235" t="str">
        <f>IF('M3'!C50="","",IF('M3'!C50&gt;0,'M3'!C50))</f>
        <v/>
      </c>
      <c r="D50" s="235" t="str">
        <f>IF('M3'!D50="","",IF('M3'!D50&gt;0,'M3'!D50))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5"/>
        <v>0</v>
      </c>
      <c r="O50" s="291" t="str">
        <f t="shared" si="16"/>
        <v/>
      </c>
      <c r="P50" s="291" t="str">
        <f t="shared" si="0"/>
        <v/>
      </c>
      <c r="Q50" s="291" t="str">
        <f t="shared" si="0"/>
        <v/>
      </c>
      <c r="R50" s="291">
        <f t="shared" si="17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18"/>
        <v/>
      </c>
      <c r="W50" s="94" t="str">
        <f t="shared" si="4"/>
        <v/>
      </c>
      <c r="X50" s="94" t="str">
        <f t="shared" si="5"/>
        <v/>
      </c>
      <c r="Y50" s="94">
        <f t="shared" si="6"/>
        <v>0</v>
      </c>
      <c r="Z50" s="141" t="b">
        <f t="shared" si="7"/>
        <v>0</v>
      </c>
      <c r="AA50" s="141" t="b">
        <f t="shared" si="8"/>
        <v>0</v>
      </c>
      <c r="AB50" s="141" t="b">
        <f t="shared" si="9"/>
        <v>0</v>
      </c>
      <c r="AC50" s="141" t="b">
        <f t="shared" si="10"/>
        <v>0</v>
      </c>
      <c r="AD50" s="141" t="b">
        <f t="shared" si="11"/>
        <v>0</v>
      </c>
      <c r="AE50" s="141" t="b">
        <f t="shared" si="19"/>
        <v>0</v>
      </c>
      <c r="AF50" s="141" t="b">
        <f t="shared" si="20"/>
        <v>0</v>
      </c>
      <c r="AG50" s="141" t="b">
        <f t="shared" si="21"/>
        <v>0</v>
      </c>
      <c r="AH50" s="141" t="b">
        <f t="shared" si="22"/>
        <v>0</v>
      </c>
      <c r="AI50" s="141" t="b">
        <f t="shared" si="23"/>
        <v>0</v>
      </c>
      <c r="AJ50" s="146" t="str">
        <f t="shared" si="12"/>
        <v/>
      </c>
      <c r="AK50" s="238" t="str">
        <f t="shared" si="13"/>
        <v/>
      </c>
      <c r="AL50" s="217" t="str">
        <f t="shared" si="24"/>
        <v/>
      </c>
      <c r="AM50" s="144" t="str">
        <f t="shared" si="25"/>
        <v/>
      </c>
      <c r="AN50" s="145">
        <f t="shared" si="26"/>
        <v>0</v>
      </c>
      <c r="AO50" s="135" t="str">
        <f t="shared" si="27"/>
        <v/>
      </c>
      <c r="AP50" s="136" t="str">
        <f t="shared" si="28"/>
        <v/>
      </c>
      <c r="AQ50" s="126"/>
      <c r="AR50" s="144" t="str">
        <f t="shared" si="29"/>
        <v/>
      </c>
      <c r="AS50" s="220" t="str">
        <f t="shared" si="30"/>
        <v/>
      </c>
      <c r="AT50" s="220" t="str">
        <f t="shared" si="31"/>
        <v/>
      </c>
      <c r="AU50" s="220" t="str">
        <f t="shared" si="32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218" t="str">
        <f t="shared" si="33"/>
        <v/>
      </c>
      <c r="BA50" s="60">
        <f t="shared" si="14"/>
        <v>0</v>
      </c>
    </row>
    <row r="51" spans="1:53" ht="15" customHeight="1" x14ac:dyDescent="0.25">
      <c r="A51">
        <v>34</v>
      </c>
      <c r="B51" s="17">
        <f>'M3'!B51</f>
        <v>0</v>
      </c>
      <c r="C51" s="235" t="str">
        <f>IF('M3'!C51="","",IF('M3'!C51&gt;0,'M3'!C51))</f>
        <v/>
      </c>
      <c r="D51" s="235" t="str">
        <f>IF('M3'!D51="","",IF('M3'!D51&gt;0,'M3'!D51))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5"/>
        <v>0</v>
      </c>
      <c r="O51" s="291" t="str">
        <f t="shared" si="16"/>
        <v/>
      </c>
      <c r="P51" s="291" t="str">
        <f t="shared" si="0"/>
        <v/>
      </c>
      <c r="Q51" s="291" t="str">
        <f t="shared" si="0"/>
        <v/>
      </c>
      <c r="R51" s="291">
        <f t="shared" si="17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18"/>
        <v/>
      </c>
      <c r="W51" s="94" t="str">
        <f t="shared" si="4"/>
        <v/>
      </c>
      <c r="X51" s="94" t="str">
        <f t="shared" si="5"/>
        <v/>
      </c>
      <c r="Y51" s="94">
        <f t="shared" si="6"/>
        <v>0</v>
      </c>
      <c r="Z51" s="141" t="b">
        <f t="shared" si="7"/>
        <v>0</v>
      </c>
      <c r="AA51" s="141" t="b">
        <f t="shared" si="8"/>
        <v>0</v>
      </c>
      <c r="AB51" s="141" t="b">
        <f t="shared" si="9"/>
        <v>0</v>
      </c>
      <c r="AC51" s="141" t="b">
        <f t="shared" si="10"/>
        <v>0</v>
      </c>
      <c r="AD51" s="141" t="b">
        <f t="shared" si="11"/>
        <v>0</v>
      </c>
      <c r="AE51" s="141" t="b">
        <f t="shared" si="19"/>
        <v>0</v>
      </c>
      <c r="AF51" s="141" t="b">
        <f t="shared" si="20"/>
        <v>0</v>
      </c>
      <c r="AG51" s="141" t="b">
        <f t="shared" si="21"/>
        <v>0</v>
      </c>
      <c r="AH51" s="141" t="b">
        <f t="shared" si="22"/>
        <v>0</v>
      </c>
      <c r="AI51" s="141" t="b">
        <f t="shared" si="23"/>
        <v>0</v>
      </c>
      <c r="AJ51" s="146" t="str">
        <f t="shared" si="12"/>
        <v/>
      </c>
      <c r="AK51" s="238" t="str">
        <f t="shared" si="13"/>
        <v/>
      </c>
      <c r="AL51" s="217" t="str">
        <f t="shared" si="24"/>
        <v/>
      </c>
      <c r="AM51" s="144" t="str">
        <f t="shared" si="25"/>
        <v/>
      </c>
      <c r="AN51" s="145">
        <f t="shared" si="26"/>
        <v>0</v>
      </c>
      <c r="AO51" s="135" t="str">
        <f t="shared" si="27"/>
        <v/>
      </c>
      <c r="AP51" s="136" t="str">
        <f t="shared" si="28"/>
        <v/>
      </c>
      <c r="AQ51" s="126"/>
      <c r="AR51" s="144" t="str">
        <f t="shared" si="29"/>
        <v/>
      </c>
      <c r="AS51" s="220" t="str">
        <f t="shared" si="30"/>
        <v/>
      </c>
      <c r="AT51" s="220" t="str">
        <f t="shared" si="31"/>
        <v/>
      </c>
      <c r="AU51" s="220" t="str">
        <f t="shared" si="32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218" t="str">
        <f t="shared" si="33"/>
        <v/>
      </c>
      <c r="BA51" s="60">
        <f t="shared" si="14"/>
        <v>0</v>
      </c>
    </row>
    <row r="52" spans="1:53" ht="15" customHeight="1" x14ac:dyDescent="0.25">
      <c r="A52">
        <v>35</v>
      </c>
      <c r="B52" s="17">
        <f>'M3'!B52</f>
        <v>0</v>
      </c>
      <c r="C52" s="235" t="str">
        <f>IF('M3'!C52="","",IF('M3'!C52&gt;0,'M3'!C52))</f>
        <v/>
      </c>
      <c r="D52" s="235" t="str">
        <f>IF('M3'!D52="","",IF('M3'!D52&gt;0,'M3'!D52))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5"/>
        <v>0</v>
      </c>
      <c r="O52" s="291" t="str">
        <f t="shared" si="16"/>
        <v/>
      </c>
      <c r="P52" s="291" t="str">
        <f t="shared" si="0"/>
        <v/>
      </c>
      <c r="Q52" s="291" t="str">
        <f t="shared" si="0"/>
        <v/>
      </c>
      <c r="R52" s="291">
        <f t="shared" si="17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18"/>
        <v/>
      </c>
      <c r="W52" s="94" t="str">
        <f t="shared" si="4"/>
        <v/>
      </c>
      <c r="X52" s="94" t="str">
        <f t="shared" si="5"/>
        <v/>
      </c>
      <c r="Y52" s="94">
        <f t="shared" si="6"/>
        <v>0</v>
      </c>
      <c r="Z52" s="141" t="b">
        <f t="shared" si="7"/>
        <v>0</v>
      </c>
      <c r="AA52" s="141" t="b">
        <f t="shared" si="8"/>
        <v>0</v>
      </c>
      <c r="AB52" s="141" t="b">
        <f t="shared" si="9"/>
        <v>0</v>
      </c>
      <c r="AC52" s="141" t="b">
        <f t="shared" si="10"/>
        <v>0</v>
      </c>
      <c r="AD52" s="141" t="b">
        <f t="shared" si="11"/>
        <v>0</v>
      </c>
      <c r="AE52" s="141" t="b">
        <f t="shared" si="19"/>
        <v>0</v>
      </c>
      <c r="AF52" s="141" t="b">
        <f t="shared" si="20"/>
        <v>0</v>
      </c>
      <c r="AG52" s="141" t="b">
        <f t="shared" si="21"/>
        <v>0</v>
      </c>
      <c r="AH52" s="141" t="b">
        <f t="shared" si="22"/>
        <v>0</v>
      </c>
      <c r="AI52" s="141" t="b">
        <f t="shared" si="23"/>
        <v>0</v>
      </c>
      <c r="AJ52" s="146" t="str">
        <f t="shared" si="12"/>
        <v/>
      </c>
      <c r="AK52" s="238" t="str">
        <f t="shared" si="13"/>
        <v/>
      </c>
      <c r="AL52" s="217" t="str">
        <f t="shared" si="24"/>
        <v/>
      </c>
      <c r="AM52" s="144" t="str">
        <f t="shared" si="25"/>
        <v/>
      </c>
      <c r="AN52" s="145">
        <f t="shared" si="26"/>
        <v>0</v>
      </c>
      <c r="AO52" s="135" t="str">
        <f t="shared" si="27"/>
        <v/>
      </c>
      <c r="AP52" s="136" t="str">
        <f t="shared" si="28"/>
        <v/>
      </c>
      <c r="AQ52" s="126"/>
      <c r="AR52" s="144" t="str">
        <f t="shared" si="29"/>
        <v/>
      </c>
      <c r="AS52" s="220" t="str">
        <f t="shared" si="30"/>
        <v/>
      </c>
      <c r="AT52" s="220" t="str">
        <f t="shared" si="31"/>
        <v/>
      </c>
      <c r="AU52" s="220" t="str">
        <f t="shared" si="32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218" t="str">
        <f t="shared" si="33"/>
        <v/>
      </c>
      <c r="BA52" s="60">
        <f t="shared" si="14"/>
        <v>0</v>
      </c>
    </row>
    <row r="53" spans="1:53" ht="15" customHeight="1" thickBot="1" x14ac:dyDescent="0.3">
      <c r="A53">
        <v>36</v>
      </c>
      <c r="B53" s="17">
        <f>'M3'!B53</f>
        <v>0</v>
      </c>
      <c r="C53" s="235" t="str">
        <f>IF('M3'!C53="","",IF('M3'!C53&gt;0,'M3'!C53))</f>
        <v/>
      </c>
      <c r="D53" s="235" t="str">
        <f>IF('M3'!D53="","",IF('M3'!D53&gt;0,'M3'!D53))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5"/>
        <v>0</v>
      </c>
      <c r="O53" s="291" t="str">
        <f t="shared" si="16"/>
        <v/>
      </c>
      <c r="P53" s="291" t="str">
        <f t="shared" si="0"/>
        <v/>
      </c>
      <c r="Q53" s="291" t="str">
        <f t="shared" si="0"/>
        <v/>
      </c>
      <c r="R53" s="291">
        <f t="shared" si="17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18"/>
        <v/>
      </c>
      <c r="W53" s="94" t="str">
        <f t="shared" si="4"/>
        <v/>
      </c>
      <c r="X53" s="94" t="str">
        <f t="shared" si="5"/>
        <v/>
      </c>
      <c r="Y53" s="94">
        <f t="shared" si="6"/>
        <v>0</v>
      </c>
      <c r="Z53" s="141" t="b">
        <f t="shared" si="7"/>
        <v>0</v>
      </c>
      <c r="AA53" s="141" t="b">
        <f t="shared" si="8"/>
        <v>0</v>
      </c>
      <c r="AB53" s="141" t="b">
        <f t="shared" si="9"/>
        <v>0</v>
      </c>
      <c r="AC53" s="141" t="b">
        <f t="shared" si="10"/>
        <v>0</v>
      </c>
      <c r="AD53" s="141" t="b">
        <f t="shared" si="11"/>
        <v>0</v>
      </c>
      <c r="AE53" s="141" t="b">
        <f t="shared" si="19"/>
        <v>0</v>
      </c>
      <c r="AF53" s="141" t="b">
        <f t="shared" si="20"/>
        <v>0</v>
      </c>
      <c r="AG53" s="141" t="b">
        <f t="shared" si="21"/>
        <v>0</v>
      </c>
      <c r="AH53" s="141" t="b">
        <f t="shared" si="22"/>
        <v>0</v>
      </c>
      <c r="AI53" s="141" t="b">
        <f t="shared" si="23"/>
        <v>0</v>
      </c>
      <c r="AJ53" s="154" t="str">
        <f t="shared" si="12"/>
        <v/>
      </c>
      <c r="AK53" s="238" t="str">
        <f t="shared" si="13"/>
        <v/>
      </c>
      <c r="AL53" s="217" t="str">
        <f t="shared" si="24"/>
        <v/>
      </c>
      <c r="AM53" s="144" t="str">
        <f t="shared" si="25"/>
        <v/>
      </c>
      <c r="AN53" s="145">
        <f t="shared" si="26"/>
        <v>0</v>
      </c>
      <c r="AO53" s="135" t="str">
        <f t="shared" si="27"/>
        <v/>
      </c>
      <c r="AP53" s="136" t="str">
        <f t="shared" si="28"/>
        <v/>
      </c>
      <c r="AQ53" s="126"/>
      <c r="AR53" s="144" t="str">
        <f t="shared" si="29"/>
        <v/>
      </c>
      <c r="AS53" s="220" t="str">
        <f t="shared" si="30"/>
        <v/>
      </c>
      <c r="AT53" s="220" t="str">
        <f t="shared" si="31"/>
        <v/>
      </c>
      <c r="AU53" s="220" t="str">
        <f t="shared" si="32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218" t="str">
        <f t="shared" si="33"/>
        <v/>
      </c>
      <c r="BA53" s="60">
        <f t="shared" si="14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98"/>
      <c r="D54" s="324" t="s">
        <v>106</v>
      </c>
      <c r="E54" s="324"/>
      <c r="F54" s="324"/>
      <c r="G54" s="324"/>
      <c r="H54" s="155" t="str">
        <f t="shared" ref="H54:M54" si="36">IF(S56=0,"",IF(S56&gt;0,S55))</f>
        <v/>
      </c>
      <c r="I54" s="156" t="str">
        <f t="shared" si="36"/>
        <v/>
      </c>
      <c r="J54" s="156" t="str">
        <f t="shared" si="36"/>
        <v/>
      </c>
      <c r="K54" s="156" t="str">
        <f t="shared" si="36"/>
        <v/>
      </c>
      <c r="L54" s="156" t="str">
        <f t="shared" si="36"/>
        <v/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0</v>
      </c>
      <c r="X54" s="157">
        <f t="shared" si="37"/>
        <v>0</v>
      </c>
      <c r="Y54" s="158">
        <f>SUM(AK18:AK53)</f>
        <v>0</v>
      </c>
      <c r="Z54" s="158">
        <f t="shared" ref="Z54:AI54" si="38">SUM(Z18:Z53)</f>
        <v>0</v>
      </c>
      <c r="AA54" s="158">
        <f t="shared" si="38"/>
        <v>0</v>
      </c>
      <c r="AB54" s="158">
        <f t="shared" si="38"/>
        <v>0</v>
      </c>
      <c r="AC54" s="158">
        <f t="shared" si="38"/>
        <v>0</v>
      </c>
      <c r="AD54" s="158">
        <f t="shared" si="38"/>
        <v>0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 t="str">
        <f>IF(Y57=0,"",IF(Y57&gt;0,$Y$55))</f>
        <v/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 t="e">
        <f t="shared" si="39"/>
        <v>#DIV/0!</v>
      </c>
      <c r="X55" s="165" t="e">
        <f t="shared" si="39"/>
        <v>#DIV/0!</v>
      </c>
      <c r="Y55" s="165" t="e">
        <f>Y54/Y57</f>
        <v>#DIV/0!</v>
      </c>
      <c r="Z55" s="141">
        <f>Z54/10</f>
        <v>0</v>
      </c>
      <c r="AA55" s="141">
        <f t="shared" ref="AA55:AI55" si="40">AA54/10</f>
        <v>0</v>
      </c>
      <c r="AB55" s="141">
        <f t="shared" si="40"/>
        <v>0</v>
      </c>
      <c r="AC55" s="141">
        <f t="shared" si="40"/>
        <v>0</v>
      </c>
      <c r="AD55" s="141">
        <f t="shared" si="40"/>
        <v>0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1">IF($AS$57=0,"",IF($D$2&lt;6,"",IF($D$2&gt;=6,(AT58+AT59)/AT57)))</f>
        <v/>
      </c>
      <c r="AU55" s="119" t="str">
        <f t="shared" si="41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0</v>
      </c>
      <c r="X56" s="3">
        <f t="shared" si="42"/>
        <v>0</v>
      </c>
      <c r="Y56" s="3">
        <f>COUNTIF(Y18:Y53,0)</f>
        <v>36</v>
      </c>
      <c r="Z56" s="10" t="e">
        <f>Z54/D68*D70</f>
        <v>#DIV/0!</v>
      </c>
      <c r="AA56" s="10">
        <f>AA54/E68*E70</f>
        <v>0</v>
      </c>
      <c r="AB56" s="10">
        <f>AB54/F68*F70</f>
        <v>0</v>
      </c>
      <c r="AC56" s="10">
        <f>AC54/G68*G70</f>
        <v>0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3">IF($AS$57=0,"",IF($D$2&lt;6,"",IF($D$2&gt;=6,(AT59/AT57))))</f>
        <v/>
      </c>
      <c r="AU56" s="119" t="str">
        <f t="shared" si="43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3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0</v>
      </c>
      <c r="AE57" s="3"/>
      <c r="AO57" s="3"/>
      <c r="AP57" s="3"/>
      <c r="AQ57" s="2"/>
      <c r="AR57" s="3"/>
      <c r="AS57" s="72">
        <f t="shared" ref="AS57:AT57" si="44">COUNTIF(AS18:AS53,"&gt;""")</f>
        <v>0</v>
      </c>
      <c r="AT57" s="72">
        <f t="shared" si="44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46031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5">COUNTIF(AT18:AT53,"1F")</f>
        <v>0</v>
      </c>
      <c r="AU58" s="93">
        <f t="shared" si="45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6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7">S55</f>
        <v>#DIV/0!</v>
      </c>
      <c r="E63" s="10" t="e">
        <f t="shared" si="47"/>
        <v>#DIV/0!</v>
      </c>
      <c r="F63" s="10" t="e">
        <f t="shared" si="47"/>
        <v>#DIV/0!</v>
      </c>
      <c r="G63" s="10" t="e">
        <f t="shared" si="47"/>
        <v>#DIV/0!</v>
      </c>
      <c r="H63" s="10" t="e">
        <f t="shared" si="47"/>
        <v>#DIV/0!</v>
      </c>
      <c r="I63" s="10" t="e">
        <f t="shared" si="47"/>
        <v>#DIV/0!</v>
      </c>
      <c r="J63" s="10" t="str">
        <f>$AK$54</f>
        <v/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4</v>
      </c>
      <c r="F68" s="4">
        <f>COUNTIF($D$18:$D$53,"C")</f>
        <v>3</v>
      </c>
      <c r="G68" s="4">
        <f>COUNTIF($D$18:$D$53,"D")</f>
        <v>3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0.1111111111111111</v>
      </c>
      <c r="F70" s="10">
        <f>F68/$B$54</f>
        <v>8.3333333333333329E-2</v>
      </c>
      <c r="G70" s="10">
        <f>G68/$B$54</f>
        <v>8.3333333333333329E-2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>
        <f>AA56</f>
        <v>0</v>
      </c>
      <c r="F71" s="10">
        <f>AB56</f>
        <v>0</v>
      </c>
      <c r="G71" s="10">
        <f>AC56</f>
        <v>0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0.1111111111111111</v>
      </c>
      <c r="F74" s="10">
        <f>IF($E$7="ja",F70,IF($E7="nee",F72))</f>
        <v>8.3333333333333329E-2</v>
      </c>
      <c r="G74" s="10">
        <f>IF($E$7="ja",G70,IF($E7="nee",G72))</f>
        <v>8.3333333333333329E-2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>
        <f>IF($E$7="ja",E71,IF($E$7="nee",E73))</f>
        <v>0</v>
      </c>
      <c r="F75" s="10">
        <f>IF($E$7="ja",F71,IF($E$7="nee",F73))</f>
        <v>0</v>
      </c>
      <c r="G75" s="10">
        <f>IF($E$7="ja",G71,IF($E$7="nee",G73))</f>
        <v>0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4:G54"/>
    <mergeCell ref="H55:I55"/>
    <mergeCell ref="J55:K55"/>
    <mergeCell ref="L55:M55"/>
    <mergeCell ref="D58:E58"/>
    <mergeCell ref="C11:C13"/>
    <mergeCell ref="D3:E3"/>
    <mergeCell ref="B5:AY5"/>
    <mergeCell ref="B7:D7"/>
    <mergeCell ref="B8:D8"/>
    <mergeCell ref="H10:I10"/>
    <mergeCell ref="J10:K10"/>
    <mergeCell ref="L10:M10"/>
    <mergeCell ref="AS10:AU10"/>
  </mergeCells>
  <conditionalFormatting sqref="B18:B53">
    <cfRule type="cellIs" dxfId="1409" priority="28" stopIfTrue="1" operator="equal">
      <formula>0</formula>
    </cfRule>
  </conditionalFormatting>
  <conditionalFormatting sqref="C18:D53">
    <cfRule type="cellIs" dxfId="1408" priority="79" stopIfTrue="1" operator="equal">
      <formula>""</formula>
    </cfRule>
  </conditionalFormatting>
  <conditionalFormatting sqref="E7:E8 D9">
    <cfRule type="cellIs" dxfId="1407" priority="95" stopIfTrue="1" operator="equal">
      <formula>"ja"</formula>
    </cfRule>
    <cfRule type="cellIs" dxfId="1406" priority="96" stopIfTrue="1" operator="equal">
      <formula>"nee"</formula>
    </cfRule>
  </conditionalFormatting>
  <conditionalFormatting sqref="E18:E53">
    <cfRule type="cellIs" dxfId="1405" priority="89" stopIfTrue="1" operator="equal">
      <formula>""</formula>
    </cfRule>
  </conditionalFormatting>
  <conditionalFormatting sqref="E18:F53">
    <cfRule type="cellIs" dxfId="1404" priority="87" stopIfTrue="1" operator="equal">
      <formula>"x"</formula>
    </cfRule>
  </conditionalFormatting>
  <conditionalFormatting sqref="F18:F53">
    <cfRule type="cellIs" dxfId="1403" priority="88" stopIfTrue="1" operator="equal">
      <formula>""</formula>
    </cfRule>
  </conditionalFormatting>
  <conditionalFormatting sqref="G11:G13">
    <cfRule type="expression" dxfId="1402" priority="23" stopIfTrue="1">
      <formula>$J$3="ja"</formula>
    </cfRule>
    <cfRule type="expression" dxfId="1401" priority="24" stopIfTrue="1">
      <formula>$L$3="ja"</formula>
    </cfRule>
  </conditionalFormatting>
  <conditionalFormatting sqref="G18:G53">
    <cfRule type="cellIs" dxfId="1400" priority="67" stopIfTrue="1" operator="equal">
      <formula>""</formula>
    </cfRule>
    <cfRule type="cellIs" dxfId="1399" priority="68" stopIfTrue="1" operator="greaterThan">
      <formula>""</formula>
    </cfRule>
  </conditionalFormatting>
  <conditionalFormatting sqref="H11:H13">
    <cfRule type="expression" dxfId="1398" priority="21">
      <formula>$K$2="ja"</formula>
    </cfRule>
    <cfRule type="expression" dxfId="1397" priority="25" stopIfTrue="1">
      <formula>$J$2="ja"</formula>
    </cfRule>
    <cfRule type="expression" dxfId="1396" priority="26" stopIfTrue="1">
      <formula>$L$2="ja"</formula>
    </cfRule>
  </conditionalFormatting>
  <conditionalFormatting sqref="H18:M53">
    <cfRule type="cellIs" dxfId="1395" priority="84" stopIfTrue="1" operator="equal">
      <formula>0</formula>
    </cfRule>
    <cfRule type="cellIs" dxfId="1394" priority="85" stopIfTrue="1" operator="lessThanOrEqual">
      <formula>$D18</formula>
    </cfRule>
    <cfRule type="cellIs" dxfId="1393" priority="86" stopIfTrue="1" operator="notEqual">
      <formula>$D18</formula>
    </cfRule>
  </conditionalFormatting>
  <conditionalFormatting sqref="I11:I13">
    <cfRule type="expression" dxfId="1392" priority="27" stopIfTrue="1">
      <formula>$J$3="ja"</formula>
    </cfRule>
  </conditionalFormatting>
  <conditionalFormatting sqref="I11:J13">
    <cfRule type="expression" dxfId="1391" priority="19">
      <formula>$M$2="ja"</formula>
    </cfRule>
  </conditionalFormatting>
  <conditionalFormatting sqref="I11:K13">
    <cfRule type="expression" dxfId="1390" priority="18">
      <formula>$L$3="ja"</formula>
    </cfRule>
  </conditionalFormatting>
  <conditionalFormatting sqref="J11:J13">
    <cfRule type="expression" dxfId="1389" priority="20">
      <formula>$K$2="ja"</formula>
    </cfRule>
    <cfRule type="expression" dxfId="1388" priority="22">
      <formula>$L$2="ja"</formula>
    </cfRule>
  </conditionalFormatting>
  <conditionalFormatting sqref="J11:R13">
    <cfRule type="expression" dxfId="1387" priority="14">
      <formula>$J$3="ja"</formula>
    </cfRule>
  </conditionalFormatting>
  <conditionalFormatting sqref="L11:R13">
    <cfRule type="expression" dxfId="1386" priority="13">
      <formula>$K$2="ja"</formula>
    </cfRule>
    <cfRule type="expression" dxfId="1385" priority="15" stopIfTrue="1">
      <formula>$L$2="ja"</formula>
    </cfRule>
    <cfRule type="expression" dxfId="1384" priority="16" stopIfTrue="1">
      <formula>$M$2="ja"</formula>
    </cfRule>
    <cfRule type="expression" dxfId="1383" priority="17" stopIfTrue="1">
      <formula>$S$2="ja"</formula>
    </cfRule>
  </conditionalFormatting>
  <conditionalFormatting sqref="AJ18:AJ53">
    <cfRule type="cellIs" dxfId="1382" priority="102" stopIfTrue="1" operator="notEqual">
      <formula>""</formula>
    </cfRule>
  </conditionalFormatting>
  <conditionalFormatting sqref="AK18:AK53">
    <cfRule type="cellIs" dxfId="1381" priority="72" stopIfTrue="1" operator="equal">
      <formula>1</formula>
    </cfRule>
    <cfRule type="cellIs" dxfId="1380" priority="73" stopIfTrue="1" operator="lessThan">
      <formula>1</formula>
    </cfRule>
  </conditionalFormatting>
  <conditionalFormatting sqref="AK11:AL13">
    <cfRule type="cellIs" dxfId="1379" priority="10" stopIfTrue="1" operator="equal">
      <formula>1</formula>
    </cfRule>
    <cfRule type="cellIs" dxfId="1378" priority="11" stopIfTrue="1" operator="lessThan">
      <formula>1</formula>
    </cfRule>
  </conditionalFormatting>
  <conditionalFormatting sqref="AL18:AL53">
    <cfRule type="expression" dxfId="1377" priority="30">
      <formula>$G18=""</formula>
    </cfRule>
    <cfRule type="expression" dxfId="1376" priority="31">
      <formula>$AM18=""</formula>
    </cfRule>
    <cfRule type="expression" dxfId="1375" priority="32">
      <formula>$AM18&lt;$AR18</formula>
    </cfRule>
    <cfRule type="expression" dxfId="1374" priority="33">
      <formula>$AM18&gt;=$AR18</formula>
    </cfRule>
  </conditionalFormatting>
  <conditionalFormatting sqref="AL18:AL54">
    <cfRule type="expression" dxfId="1373" priority="29">
      <formula>$B18&gt;0</formula>
    </cfRule>
  </conditionalFormatting>
  <conditionalFormatting sqref="AM18:AN53">
    <cfRule type="expression" dxfId="1372" priority="65" stopIfTrue="1">
      <formula>$L$3="ja"</formula>
    </cfRule>
  </conditionalFormatting>
  <conditionalFormatting sqref="AO18:AO53">
    <cfRule type="cellIs" dxfId="1371" priority="80" stopIfTrue="1" operator="equal">
      <formula>1</formula>
    </cfRule>
    <cfRule type="cellIs" dxfId="1370" priority="81" stopIfTrue="1" operator="equal">
      <formula>""</formula>
    </cfRule>
  </conditionalFormatting>
  <conditionalFormatting sqref="AP18:AP53">
    <cfRule type="cellIs" dxfId="1369" priority="82" stopIfTrue="1" operator="equal">
      <formula>1</formula>
    </cfRule>
    <cfRule type="cellIs" dxfId="1368" priority="83" stopIfTrue="1" operator="equal">
      <formula>""</formula>
    </cfRule>
  </conditionalFormatting>
  <conditionalFormatting sqref="AQ18:AQ53">
    <cfRule type="cellIs" dxfId="1367" priority="51" stopIfTrue="1" operator="equal">
      <formula>"x"</formula>
    </cfRule>
    <cfRule type="expression" dxfId="1366" priority="52" stopIfTrue="1">
      <formula>$B18&gt;0</formula>
    </cfRule>
    <cfRule type="cellIs" dxfId="1365" priority="53" stopIfTrue="1" operator="equal">
      <formula>""</formula>
    </cfRule>
  </conditionalFormatting>
  <conditionalFormatting sqref="AR18:AR54">
    <cfRule type="expression" dxfId="1364" priority="50" stopIfTrue="1">
      <formula>$L$3="ja"</formula>
    </cfRule>
  </conditionalFormatting>
  <conditionalFormatting sqref="AR54">
    <cfRule type="expression" dxfId="1363" priority="49" stopIfTrue="1">
      <formula>$J$3="ja"</formula>
    </cfRule>
  </conditionalFormatting>
  <conditionalFormatting sqref="AS11:AS13">
    <cfRule type="expression" dxfId="1362" priority="6" stopIfTrue="1">
      <formula>$J$3="ja"</formula>
    </cfRule>
  </conditionalFormatting>
  <conditionalFormatting sqref="AS11:AT13">
    <cfRule type="expression" dxfId="1361" priority="8">
      <formula>$M$2="ja"</formula>
    </cfRule>
    <cfRule type="expression" dxfId="1360" priority="9">
      <formula>$L$3="ja"</formula>
    </cfRule>
  </conditionalFormatting>
  <conditionalFormatting sqref="AS18:AT53">
    <cfRule type="cellIs" dxfId="1359" priority="34" operator="equal">
      <formula>"2F"</formula>
    </cfRule>
  </conditionalFormatting>
  <conditionalFormatting sqref="AS18:AU53">
    <cfRule type="cellIs" dxfId="1358" priority="36" operator="equal">
      <formula>"&lt;1F"</formula>
    </cfRule>
    <cfRule type="cellIs" dxfId="1357" priority="37" operator="equal">
      <formula>"1F"</formula>
    </cfRule>
    <cfRule type="expression" dxfId="1356" priority="38" stopIfTrue="1">
      <formula>$L$3="ja"</formula>
    </cfRule>
  </conditionalFormatting>
  <conditionalFormatting sqref="AS54:AU54">
    <cfRule type="expression" dxfId="1355" priority="46" stopIfTrue="1">
      <formula>$L$3="ja"</formula>
    </cfRule>
  </conditionalFormatting>
  <conditionalFormatting sqref="AS54:AY54">
    <cfRule type="expression" dxfId="1354" priority="47" stopIfTrue="1">
      <formula>$J$3="ja"</formula>
    </cfRule>
  </conditionalFormatting>
  <conditionalFormatting sqref="AT11:AT13">
    <cfRule type="expression" dxfId="1353" priority="7">
      <formula>$L$2="ja"</formula>
    </cfRule>
  </conditionalFormatting>
  <conditionalFormatting sqref="AT11:AU13">
    <cfRule type="expression" dxfId="1352" priority="1">
      <formula>$K$2="ja"</formula>
    </cfRule>
  </conditionalFormatting>
  <conditionalFormatting sqref="AT11:AV13">
    <cfRule type="expression" dxfId="1351" priority="2">
      <formula>$J$3="ja"</formula>
    </cfRule>
  </conditionalFormatting>
  <conditionalFormatting sqref="AU11:AU13">
    <cfRule type="expression" dxfId="1350" priority="3" stopIfTrue="1">
      <formula>$L$2="ja"</formula>
    </cfRule>
    <cfRule type="expression" dxfId="1349" priority="4" stopIfTrue="1">
      <formula>$M$2="ja"</formula>
    </cfRule>
    <cfRule type="expression" dxfId="1348" priority="5" stopIfTrue="1">
      <formula>$S$2="ja"</formula>
    </cfRule>
  </conditionalFormatting>
  <conditionalFormatting sqref="AU18:AU53">
    <cfRule type="cellIs" dxfId="1347" priority="35" operator="equal">
      <formula>"1S"</formula>
    </cfRule>
  </conditionalFormatting>
  <conditionalFormatting sqref="AV11:AV13 AY11:AY13">
    <cfRule type="expression" dxfId="1346" priority="12" stopIfTrue="1">
      <formula>$L$3="ja"</formula>
    </cfRule>
  </conditionalFormatting>
  <conditionalFormatting sqref="AV18:AV53">
    <cfRule type="expression" dxfId="1345" priority="42">
      <formula>$AW18=""</formula>
    </cfRule>
    <cfRule type="expression" dxfId="1344" priority="43">
      <formula>$AW18&lt;$AR18</formula>
    </cfRule>
    <cfRule type="expression" dxfId="1343" priority="44">
      <formula>$AW18&gt;=$AR18</formula>
    </cfRule>
  </conditionalFormatting>
  <conditionalFormatting sqref="AV54:AY54">
    <cfRule type="expression" dxfId="1342" priority="48" stopIfTrue="1">
      <formula>$L$3="ja"</formula>
    </cfRule>
  </conditionalFormatting>
  <conditionalFormatting sqref="AW18:AX53">
    <cfRule type="expression" dxfId="1341" priority="45" stopIfTrue="1">
      <formula>$L$3="ja"</formula>
    </cfRule>
  </conditionalFormatting>
  <conditionalFormatting sqref="AY18:AY53">
    <cfRule type="expression" dxfId="1340" priority="39">
      <formula>$AZ18=""</formula>
    </cfRule>
    <cfRule type="expression" dxfId="1339" priority="40">
      <formula>$AZ18&lt;$AW18</formula>
    </cfRule>
    <cfRule type="expression" dxfId="1338" priority="41">
      <formula>$AZ18&gt;=$AW18</formula>
    </cfRule>
  </conditionalFormatting>
  <conditionalFormatting sqref="AZ18:BA53">
    <cfRule type="expression" dxfId="1337" priority="71" stopIfTrue="1">
      <formula>$L$3="ja"</formula>
    </cfRule>
  </conditionalFormatting>
  <conditionalFormatting sqref="BA54">
    <cfRule type="expression" dxfId="1336" priority="69" stopIfTrue="1">
      <formula>$J$3="ja"</formula>
    </cfRule>
    <cfRule type="expression" dxfId="1335" priority="70" stopIfTrue="1">
      <formula>$L$3="ja"</formula>
    </cfRule>
  </conditionalFormatting>
  <dataValidations count="5">
    <dataValidation type="list" allowBlank="1" showInputMessage="1" showErrorMessage="1" sqref="AY18:AY53 AV18:AV53" xr:uid="{CE224DA1-E523-4CD4-9739-CD31EE0DE60F}">
      <formula1>"PRO,LWOO,BBL,BBL/Kader,Kader,Kader/TL,TL,TL/Havo,Havo,Havo/Vwo,Vwo,"</formula1>
    </dataValidation>
    <dataValidation type="list" allowBlank="1" showInputMessage="1" showErrorMessage="1" sqref="G18:G53" xr:uid="{7BE6D472-B11B-4A01-B95D-6EA7CCC5B39C}">
      <formula1>"PRO,PRO/BBL,BBL,BBL/Kader,Kader,Kader/TL,TL,TL/Havo,Havo,Havo/Vwo,Vwo,"</formula1>
    </dataValidation>
    <dataValidation type="list" allowBlank="1" showInputMessage="1" showErrorMessage="1" sqref="E7" xr:uid="{51078DE0-844C-4C32-BE9D-A38E979E0713}">
      <formula1>"ja,nee,"</formula1>
    </dataValidation>
    <dataValidation type="list" allowBlank="1" showInputMessage="1" showErrorMessage="1" sqref="D2" xr:uid="{652C5B00-F88A-4654-8A1E-3E55D5E957F2}">
      <formula1>"3,4,5,6,7,8,"</formula1>
    </dataValidation>
    <dataValidation type="list" allowBlank="1" showInputMessage="1" showErrorMessage="1" sqref="E2" xr:uid="{D49F4CBD-8AB1-41FA-A61D-6B6BA324AA15}">
      <formula1>"--,A,B,C,D,E,F,G,H,I,J,"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5D46-F431-467B-A3FF-17F5330C34A5}">
  <sheetPr>
    <tabColor rgb="FFCCCCFF"/>
    <pageSetUpPr fitToPage="1"/>
  </sheetPr>
  <dimension ref="A1:AN82"/>
  <sheetViews>
    <sheetView showGridLines="0" showRowColHeaders="0" zoomScale="58" zoomScaleNormal="58" zoomScaleSheetLayoutView="50" workbookViewId="0">
      <selection activeCell="H4" sqref="H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1</v>
      </c>
      <c r="I2" s="358" t="str">
        <f>VLOOKUP($H$2,'M3'!A18:B53,2)</f>
        <v>leerling 1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'M3'!$D$2</f>
        <v>3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'M3'!B18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'M3'!B19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'M3'!B20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'M3'!B21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'M3'!B22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'M3'!B23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'M3'!B24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177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'M3'!B25</f>
        <v>leerling 8</v>
      </c>
      <c r="H14" s="190"/>
      <c r="I14" s="190"/>
      <c r="J14" s="190"/>
      <c r="K14" s="197">
        <f>VLOOKUP($H$2,'M3'!$A$18:$M$53,8)</f>
        <v>0</v>
      </c>
      <c r="L14" s="197">
        <f>VLOOKUP($H$2,'E3'!$A$18:$M$53,8)</f>
        <v>0</v>
      </c>
      <c r="M14" s="197">
        <f>VLOOKUP($H$2,'M3'!$A$18:$M$53,9)</f>
        <v>0</v>
      </c>
      <c r="N14" s="197">
        <f>VLOOKUP($H$2,'E3'!$A$18:$M$53,9)</f>
        <v>0</v>
      </c>
      <c r="O14" s="197">
        <f>VLOOKUP($H$2,'M3'!$A$18:$M$53,10)</f>
        <v>0</v>
      </c>
      <c r="P14" s="197">
        <f>VLOOKUP($H$2,'E3'!$A$18:$M$53,10)</f>
        <v>0</v>
      </c>
      <c r="Q14" s="197">
        <f>VLOOKUP($H$2,'M3'!$A$18:$M$53,11)</f>
        <v>0</v>
      </c>
      <c r="R14" s="197">
        <f>VLOOKUP($H$2,'E3'!$A$18:$M$53,11)</f>
        <v>0</v>
      </c>
      <c r="S14" s="197"/>
      <c r="T14" s="197" t="str">
        <f>VLOOKUP($H$2,'M3'!$A$18:$M$53,12)</f>
        <v>B</v>
      </c>
      <c r="U14" s="197">
        <f>VLOOKUP($H$2,'E3'!$A$18:$M$53,12)</f>
        <v>0</v>
      </c>
      <c r="V14" s="197">
        <f>VLOOKUP($H$2,'M3'!$A$18:$M$53,13)</f>
        <v>0</v>
      </c>
      <c r="W14" s="197">
        <f>VLOOKUP($H$2,'E3'!$A$18:$M$53,13)</f>
        <v>0</v>
      </c>
      <c r="X14" s="197"/>
      <c r="Y14" s="197" t="str">
        <f>VLOOKUP($H$2,'M3'!$A$18:$M$53,4)</f>
        <v>B</v>
      </c>
      <c r="Z14" s="196">
        <f>'TOTAAL M-TOETSEN'!$AB$5*5</f>
        <v>2.1749999999999998</v>
      </c>
      <c r="AA14" s="197">
        <f>VLOOKUP($H$2,'M3'!$A$18:$M$53,3)</f>
        <v>7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'M3'!B26</f>
        <v>leerling 9</v>
      </c>
      <c r="K15" s="196" t="str">
        <f>IF(K14="E",1,IF(K14="D",2,IF(K14="C",3,IF(K14="B",4,IF(K14="A",5,IF(K14=5,1,IF(K14=4,2,IF(K14=3,3,IF(K14=2,4,IF(K14=1,5,IF(K14=0,"")))))))))))</f>
        <v/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 t="str">
        <f t="shared" si="0"/>
        <v/>
      </c>
      <c r="N15" s="196" t="str">
        <f t="shared" si="0"/>
        <v/>
      </c>
      <c r="O15" s="196" t="str">
        <f t="shared" si="0"/>
        <v/>
      </c>
      <c r="P15" s="196" t="str">
        <f t="shared" si="0"/>
        <v/>
      </c>
      <c r="Q15" s="196" t="str">
        <f t="shared" si="0"/>
        <v/>
      </c>
      <c r="R15" s="196" t="str">
        <f t="shared" si="0"/>
        <v/>
      </c>
      <c r="S15" s="196"/>
      <c r="T15" s="196">
        <f t="shared" si="0"/>
        <v>4</v>
      </c>
      <c r="U15" s="196" t="str">
        <f t="shared" si="0"/>
        <v/>
      </c>
      <c r="V15" s="196" t="str">
        <f t="shared" si="0"/>
        <v/>
      </c>
      <c r="W15" s="196" t="str">
        <f t="shared" si="0"/>
        <v/>
      </c>
      <c r="X15" s="207">
        <f>AE15/AC15</f>
        <v>4</v>
      </c>
      <c r="Y15" s="207">
        <f>IF(Y14="E",1,IF(Y14="D",2,IF(Y14="C",3,IF(Y14="B",4,IF(Y14="A",5,IF(Y14=5,1,IF(Y14=4,2,IF(Y14=3,3,IF(Y14=2,4,IF(Y14=1,5,IF(Y14=0,"")))))))))))</f>
        <v>4</v>
      </c>
      <c r="Z15" s="207">
        <f>Z14</f>
        <v>2.1749999999999998</v>
      </c>
      <c r="AA15" s="196">
        <f>IF(AA14="E",1,IF(AA14="D",2,IF(AA14="C",3,IF(AA14="B",4,IF(AA14="A",5,IF(AA14=0,"",IF(AA14&lt;3,1,IF(AA14&lt;5,2,IF(AA14&lt;7,3,IF(AA14&lt;9,4,IF(AA14&lt;11,5,IF(AA14=0,""))))))))))))</f>
        <v>4</v>
      </c>
      <c r="AB15" s="207">
        <f>X15-1</f>
        <v>3</v>
      </c>
      <c r="AC15" s="211">
        <f>COUNTIF(K15:W15,"&gt;0")</f>
        <v>1</v>
      </c>
      <c r="AD15" s="211"/>
      <c r="AE15" s="211">
        <f>SUM(K15:W15)</f>
        <v>4</v>
      </c>
    </row>
    <row r="16" spans="1:40" ht="18.600000000000001" x14ac:dyDescent="0.45">
      <c r="A16" s="245">
        <v>10</v>
      </c>
      <c r="B16" s="246" t="str">
        <f>'M3'!B27</f>
        <v>leerling 10</v>
      </c>
    </row>
    <row r="17" spans="1:31" ht="18.600000000000001" x14ac:dyDescent="0.45">
      <c r="A17" s="245">
        <v>11</v>
      </c>
      <c r="B17" s="246">
        <f>'M3'!B28</f>
        <v>0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>
        <f>'M3'!B29</f>
        <v>0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'M3'!B30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'M3'!B31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'M3'!B32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'M3'!B33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'M3'!B34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'M3'!B35</f>
        <v>0</v>
      </c>
    </row>
    <row r="25" spans="1:31" ht="18.600000000000001" x14ac:dyDescent="0.45">
      <c r="A25" s="245">
        <v>19</v>
      </c>
      <c r="B25" s="246">
        <f>'M3'!B36</f>
        <v>0</v>
      </c>
    </row>
    <row r="26" spans="1:31" ht="18.600000000000001" x14ac:dyDescent="0.45">
      <c r="A26" s="245">
        <v>20</v>
      </c>
      <c r="B26" s="246">
        <f>'M3'!B37</f>
        <v>0</v>
      </c>
    </row>
    <row r="27" spans="1:31" ht="18.600000000000001" x14ac:dyDescent="0.45">
      <c r="A27" s="245">
        <v>21</v>
      </c>
      <c r="B27" s="246">
        <f>'M3'!B38</f>
        <v>0</v>
      </c>
    </row>
    <row r="28" spans="1:31" ht="18.600000000000001" x14ac:dyDescent="0.45">
      <c r="A28" s="245">
        <v>22</v>
      </c>
      <c r="B28" s="246">
        <f>'M3'!B39</f>
        <v>0</v>
      </c>
    </row>
    <row r="29" spans="1:31" ht="15.75" customHeight="1" x14ac:dyDescent="0.45">
      <c r="A29" s="245">
        <v>23</v>
      </c>
      <c r="B29" s="246">
        <f>'M3'!B40</f>
        <v>0</v>
      </c>
    </row>
    <row r="30" spans="1:31" ht="18.600000000000001" x14ac:dyDescent="0.45">
      <c r="A30" s="245">
        <v>24</v>
      </c>
      <c r="B30" s="246">
        <f>'M3'!B41</f>
        <v>0</v>
      </c>
    </row>
    <row r="31" spans="1:31" ht="18.600000000000001" x14ac:dyDescent="0.45">
      <c r="A31" s="245">
        <v>25</v>
      </c>
      <c r="B31" s="246">
        <f>'M3'!B42</f>
        <v>0</v>
      </c>
    </row>
    <row r="32" spans="1:31" ht="18.600000000000001" x14ac:dyDescent="0.45">
      <c r="A32" s="245">
        <v>26</v>
      </c>
      <c r="B32" s="246">
        <f>'M3'!B43</f>
        <v>0</v>
      </c>
    </row>
    <row r="33" spans="1:35" ht="18.600000000000001" x14ac:dyDescent="0.45">
      <c r="A33" s="245">
        <v>27</v>
      </c>
      <c r="B33" s="246">
        <f>'M3'!B44</f>
        <v>0</v>
      </c>
    </row>
    <row r="34" spans="1:35" ht="18.600000000000001" x14ac:dyDescent="0.45">
      <c r="A34" s="245">
        <v>28</v>
      </c>
      <c r="B34" s="246">
        <f>'M3'!B45</f>
        <v>0</v>
      </c>
    </row>
    <row r="35" spans="1:35" ht="18.600000000000001" x14ac:dyDescent="0.45">
      <c r="A35" s="245">
        <v>29</v>
      </c>
      <c r="B35" s="246">
        <f>'M3'!B46</f>
        <v>0</v>
      </c>
    </row>
    <row r="36" spans="1:35" ht="18.600000000000001" x14ac:dyDescent="0.45">
      <c r="A36" s="245">
        <v>30</v>
      </c>
      <c r="B36" s="246">
        <f>'M3'!B47</f>
        <v>0</v>
      </c>
    </row>
    <row r="37" spans="1:35" ht="18.600000000000001" x14ac:dyDescent="0.45">
      <c r="A37" s="245">
        <v>31</v>
      </c>
      <c r="B37" s="246">
        <f>'M3'!B48</f>
        <v>0</v>
      </c>
    </row>
    <row r="38" spans="1:35" ht="18.600000000000001" x14ac:dyDescent="0.45">
      <c r="A38" s="245">
        <v>32</v>
      </c>
      <c r="B38" s="246">
        <f>'M3'!B49</f>
        <v>0</v>
      </c>
    </row>
    <row r="39" spans="1:35" ht="18.600000000000001" x14ac:dyDescent="0.45">
      <c r="A39" s="245">
        <v>33</v>
      </c>
      <c r="B39" s="246">
        <f>'M3'!B50</f>
        <v>0</v>
      </c>
    </row>
    <row r="40" spans="1:35" ht="18.600000000000001" x14ac:dyDescent="0.45">
      <c r="A40" s="245">
        <v>34</v>
      </c>
      <c r="B40" s="246">
        <f>'M3'!B51</f>
        <v>0</v>
      </c>
    </row>
    <row r="41" spans="1:35" ht="18.600000000000001" x14ac:dyDescent="0.45">
      <c r="A41" s="245">
        <v>35</v>
      </c>
      <c r="B41" s="246">
        <f>'M3'!B52</f>
        <v>0</v>
      </c>
    </row>
    <row r="42" spans="1:35" ht="18.600000000000001" x14ac:dyDescent="0.45">
      <c r="A42" s="245">
        <v>36</v>
      </c>
      <c r="B42" s="246">
        <f>'M3'!B53</f>
        <v>0</v>
      </c>
    </row>
    <row r="44" spans="1:35" ht="106.2" customHeight="1" x14ac:dyDescent="0.45"/>
    <row r="45" spans="1:35" ht="63.6" customHeight="1" x14ac:dyDescent="0.45">
      <c r="C45" s="357" t="s">
        <v>207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224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178</v>
      </c>
      <c r="E48" s="315"/>
      <c r="F48" s="316"/>
      <c r="G48" s="316"/>
      <c r="H48" s="316"/>
      <c r="I48" s="317"/>
      <c r="J48" s="317"/>
      <c r="K48" s="313"/>
      <c r="L48" s="313"/>
      <c r="N48" s="314" t="s">
        <v>190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202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187</v>
      </c>
      <c r="L49" s="318" t="s">
        <v>188</v>
      </c>
      <c r="V49" s="318" t="s">
        <v>187</v>
      </c>
      <c r="W49" s="318" t="s">
        <v>188</v>
      </c>
      <c r="Y49" s="305"/>
      <c r="AG49" s="318" t="s">
        <v>187</v>
      </c>
      <c r="AH49" s="318" t="s">
        <v>188</v>
      </c>
    </row>
    <row r="50" spans="4:34" ht="36.6" x14ac:dyDescent="0.85">
      <c r="D50" s="350" t="s">
        <v>186</v>
      </c>
      <c r="E50" s="350"/>
      <c r="F50" s="350"/>
      <c r="G50" s="350"/>
      <c r="H50" s="350"/>
      <c r="I50" s="350"/>
      <c r="J50" s="350"/>
      <c r="K50" s="442" t="s">
        <v>159</v>
      </c>
      <c r="L50" s="441"/>
      <c r="N50" s="355" t="s">
        <v>191</v>
      </c>
      <c r="O50" s="355"/>
      <c r="P50" s="355"/>
      <c r="Q50" s="355"/>
      <c r="R50" s="355"/>
      <c r="S50" s="355"/>
      <c r="T50" s="355"/>
      <c r="U50" s="355"/>
      <c r="V50" s="442"/>
      <c r="W50" s="441" t="s">
        <v>159</v>
      </c>
      <c r="Y50" s="355" t="s">
        <v>203</v>
      </c>
      <c r="Z50" s="355"/>
      <c r="AA50" s="355"/>
      <c r="AB50" s="355"/>
      <c r="AC50" s="355"/>
      <c r="AD50" s="355"/>
      <c r="AE50" s="355"/>
      <c r="AF50" s="355"/>
      <c r="AG50" s="442" t="s">
        <v>159</v>
      </c>
      <c r="AH50" s="441"/>
    </row>
    <row r="51" spans="4:34" ht="36.6" x14ac:dyDescent="0.85">
      <c r="D51" s="350" t="s">
        <v>179</v>
      </c>
      <c r="E51" s="350"/>
      <c r="F51" s="350"/>
      <c r="G51" s="350"/>
      <c r="H51" s="350"/>
      <c r="I51" s="350"/>
      <c r="J51" s="350"/>
      <c r="K51" s="442"/>
      <c r="L51" s="441" t="s">
        <v>159</v>
      </c>
      <c r="N51" s="355" t="s">
        <v>192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204</v>
      </c>
      <c r="Z51" s="355"/>
      <c r="AA51" s="355"/>
      <c r="AB51" s="355"/>
      <c r="AC51" s="355"/>
      <c r="AD51" s="355"/>
      <c r="AE51" s="355"/>
      <c r="AF51" s="355"/>
      <c r="AG51" s="442" t="s">
        <v>159</v>
      </c>
      <c r="AH51" s="441"/>
    </row>
    <row r="52" spans="4:34" ht="36.6" x14ac:dyDescent="0.85">
      <c r="D52" s="350" t="s">
        <v>180</v>
      </c>
      <c r="E52" s="350"/>
      <c r="F52" s="350"/>
      <c r="G52" s="350"/>
      <c r="H52" s="350"/>
      <c r="I52" s="350"/>
      <c r="J52" s="350"/>
      <c r="K52" s="442"/>
      <c r="L52" s="441"/>
      <c r="N52" s="355" t="s">
        <v>193</v>
      </c>
      <c r="O52" s="355"/>
      <c r="P52" s="355"/>
      <c r="Q52" s="355"/>
      <c r="R52" s="355"/>
      <c r="S52" s="355"/>
      <c r="T52" s="355"/>
      <c r="U52" s="355"/>
      <c r="V52" s="442" t="s">
        <v>159</v>
      </c>
      <c r="W52" s="441"/>
      <c r="Y52" s="355" t="s">
        <v>205</v>
      </c>
      <c r="Z52" s="355"/>
      <c r="AA52" s="355"/>
      <c r="AB52" s="355"/>
      <c r="AC52" s="355"/>
      <c r="AD52" s="355"/>
      <c r="AE52" s="355"/>
      <c r="AF52" s="355"/>
      <c r="AG52" s="442" t="s">
        <v>159</v>
      </c>
      <c r="AH52" s="441"/>
    </row>
    <row r="53" spans="4:34" ht="36.6" x14ac:dyDescent="0.85">
      <c r="D53" s="350" t="s">
        <v>181</v>
      </c>
      <c r="E53" s="350"/>
      <c r="F53" s="350"/>
      <c r="G53" s="350"/>
      <c r="H53" s="350"/>
      <c r="I53" s="350"/>
      <c r="J53" s="350"/>
      <c r="K53" s="442"/>
      <c r="L53" s="441"/>
      <c r="N53" s="355" t="s">
        <v>194</v>
      </c>
      <c r="O53" s="355"/>
      <c r="P53" s="355"/>
      <c r="Q53" s="355"/>
      <c r="R53" s="355"/>
      <c r="S53" s="355"/>
      <c r="T53" s="355"/>
      <c r="U53" s="355"/>
      <c r="V53" s="442"/>
      <c r="W53" s="441" t="s">
        <v>159</v>
      </c>
      <c r="Y53" s="355" t="s">
        <v>206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159</v>
      </c>
    </row>
    <row r="54" spans="4:34" ht="36.6" x14ac:dyDescent="0.85">
      <c r="D54" s="350" t="s">
        <v>182</v>
      </c>
      <c r="E54" s="350"/>
      <c r="F54" s="350"/>
      <c r="G54" s="350"/>
      <c r="H54" s="350"/>
      <c r="I54" s="350"/>
      <c r="J54" s="350"/>
      <c r="K54" s="442"/>
      <c r="L54" s="441"/>
      <c r="N54" s="355" t="s">
        <v>195</v>
      </c>
      <c r="O54" s="355"/>
      <c r="P54" s="355"/>
      <c r="Q54" s="355"/>
      <c r="R54" s="355"/>
      <c r="S54" s="355"/>
      <c r="T54" s="355"/>
      <c r="U54" s="355"/>
      <c r="V54" s="442"/>
      <c r="W54" s="441" t="s">
        <v>159</v>
      </c>
      <c r="Y54" s="355" t="s">
        <v>209</v>
      </c>
      <c r="Z54" s="355"/>
      <c r="AA54" s="355"/>
      <c r="AB54" s="355"/>
      <c r="AC54" s="355"/>
      <c r="AD54" s="355"/>
      <c r="AE54" s="355"/>
      <c r="AF54" s="355"/>
      <c r="AG54" s="442" t="s">
        <v>159</v>
      </c>
      <c r="AH54" s="441"/>
    </row>
    <row r="55" spans="4:34" ht="36.6" x14ac:dyDescent="0.85">
      <c r="D55" s="350" t="s">
        <v>185</v>
      </c>
      <c r="E55" s="350"/>
      <c r="F55" s="350"/>
      <c r="G55" s="350"/>
      <c r="H55" s="350"/>
      <c r="I55" s="350"/>
      <c r="J55" s="350"/>
      <c r="K55" s="442"/>
      <c r="L55" s="441"/>
      <c r="N55" s="355" t="s">
        <v>196</v>
      </c>
      <c r="O55" s="355"/>
      <c r="P55" s="355"/>
      <c r="Q55" s="355"/>
      <c r="R55" s="355"/>
      <c r="S55" s="355"/>
      <c r="T55" s="355"/>
      <c r="U55" s="355"/>
      <c r="V55" s="442" t="s">
        <v>159</v>
      </c>
      <c r="W55" s="441"/>
      <c r="Y55" s="337" t="s">
        <v>189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183</v>
      </c>
      <c r="E56" s="350"/>
      <c r="F56" s="350"/>
      <c r="G56" s="350"/>
      <c r="H56" s="350"/>
      <c r="I56" s="350"/>
      <c r="J56" s="350"/>
      <c r="K56" s="442"/>
      <c r="L56" s="441"/>
      <c r="N56" s="355" t="s">
        <v>197</v>
      </c>
      <c r="O56" s="355"/>
      <c r="P56" s="355"/>
      <c r="Q56" s="355"/>
      <c r="R56" s="355"/>
      <c r="S56" s="355"/>
      <c r="T56" s="355"/>
      <c r="U56" s="355"/>
      <c r="V56" s="442" t="s">
        <v>159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184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198</v>
      </c>
      <c r="O57" s="349"/>
      <c r="P57" s="349"/>
      <c r="Q57" s="349"/>
      <c r="R57" s="349"/>
      <c r="S57" s="349"/>
      <c r="T57" s="349"/>
      <c r="U57" s="349"/>
      <c r="V57" s="442" t="s">
        <v>159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189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199</v>
      </c>
      <c r="O58" s="354"/>
      <c r="P58" s="354"/>
      <c r="Q58" s="354"/>
      <c r="R58" s="354"/>
      <c r="S58" s="354"/>
      <c r="T58" s="354"/>
      <c r="U58" s="354"/>
      <c r="V58" s="442"/>
      <c r="W58" s="441" t="s">
        <v>159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200</v>
      </c>
      <c r="O59" s="355"/>
      <c r="P59" s="355"/>
      <c r="Q59" s="355"/>
      <c r="R59" s="355"/>
      <c r="S59" s="355"/>
      <c r="T59" s="355"/>
      <c r="U59" s="355"/>
      <c r="V59" s="442" t="s">
        <v>159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201</v>
      </c>
      <c r="O60" s="355"/>
      <c r="P60" s="355"/>
      <c r="Q60" s="355"/>
      <c r="R60" s="355"/>
      <c r="S60" s="355"/>
      <c r="T60" s="355"/>
      <c r="U60" s="355"/>
      <c r="V60" s="442" t="s">
        <v>159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189</v>
      </c>
      <c r="O61" s="338"/>
      <c r="P61" s="338"/>
      <c r="Q61" s="343" t="s">
        <v>223</v>
      </c>
      <c r="R61" s="343"/>
      <c r="S61" s="343"/>
      <c r="T61" s="343"/>
      <c r="U61" s="344"/>
      <c r="V61" s="443" t="s">
        <v>159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208</v>
      </c>
      <c r="E65" s="313"/>
      <c r="F65" s="313"/>
      <c r="G65" s="313"/>
      <c r="H65" s="313"/>
      <c r="I65" s="313"/>
      <c r="J65" s="313"/>
      <c r="K65" s="313"/>
      <c r="L65" s="313"/>
      <c r="N65" s="312" t="s">
        <v>208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208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AG55:AG57"/>
    <mergeCell ref="AH55:AH57"/>
    <mergeCell ref="K58:K60"/>
    <mergeCell ref="L58:L60"/>
    <mergeCell ref="V61:V63"/>
    <mergeCell ref="W61:W63"/>
    <mergeCell ref="C45:AI45"/>
    <mergeCell ref="D2:G3"/>
    <mergeCell ref="H2:H3"/>
    <mergeCell ref="I2:AD3"/>
    <mergeCell ref="AE2:AG3"/>
    <mergeCell ref="AH2:AI3"/>
    <mergeCell ref="D46:AI46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334" priority="59">
      <formula>$K50=TRUE</formula>
    </cfRule>
    <cfRule type="expression" dxfId="1333" priority="60">
      <formula>$L50=TRUE</formula>
    </cfRule>
  </conditionalFormatting>
  <conditionalFormatting sqref="D51">
    <cfRule type="expression" dxfId="1332" priority="57">
      <formula>$L$51=TRUE</formula>
    </cfRule>
    <cfRule type="expression" dxfId="1331" priority="58">
      <formula>$K$51=TRUE</formula>
    </cfRule>
  </conditionalFormatting>
  <conditionalFormatting sqref="D52">
    <cfRule type="expression" dxfId="1330" priority="55">
      <formula>$L$52=TRUE</formula>
    </cfRule>
    <cfRule type="expression" dxfId="1329" priority="56">
      <formula>$K$52=TRUE</formula>
    </cfRule>
  </conditionalFormatting>
  <conditionalFormatting sqref="D53">
    <cfRule type="expression" dxfId="1328" priority="53">
      <formula>$L$53=TRUE</formula>
    </cfRule>
    <cfRule type="expression" dxfId="1327" priority="54">
      <formula>$K$53=TRUE</formula>
    </cfRule>
  </conditionalFormatting>
  <conditionalFormatting sqref="D54">
    <cfRule type="expression" dxfId="1326" priority="51">
      <formula>$L$54=TRUE</formula>
    </cfRule>
    <cfRule type="expression" dxfId="1325" priority="52">
      <formula>$K$54=TRUE</formula>
    </cfRule>
  </conditionalFormatting>
  <conditionalFormatting sqref="D55">
    <cfRule type="expression" dxfId="1324" priority="49">
      <formula>$L$55=TRUE</formula>
    </cfRule>
    <cfRule type="expression" dxfId="1323" priority="50">
      <formula>$K$55=TRUE</formula>
    </cfRule>
  </conditionalFormatting>
  <conditionalFormatting sqref="D56">
    <cfRule type="expression" dxfId="1322" priority="47">
      <formula>$L$56=TRUE</formula>
    </cfRule>
    <cfRule type="expression" dxfId="1321" priority="48">
      <formula>$K$56=TRUE</formula>
    </cfRule>
  </conditionalFormatting>
  <conditionalFormatting sqref="D57">
    <cfRule type="expression" dxfId="1320" priority="45">
      <formula>$L$57=TRUE</formula>
    </cfRule>
    <cfRule type="expression" dxfId="1319" priority="46">
      <formula>$K$57=TRUE</formula>
    </cfRule>
  </conditionalFormatting>
  <conditionalFormatting sqref="D58 F58">
    <cfRule type="expression" dxfId="1318" priority="43">
      <formula>$L$58=TRUE</formula>
    </cfRule>
    <cfRule type="expression" dxfId="1317" priority="44">
      <formula>$K$58=TRUE</formula>
    </cfRule>
  </conditionalFormatting>
  <conditionalFormatting sqref="N50:U50">
    <cfRule type="expression" dxfId="1316" priority="41">
      <formula>$W$50=TRUE</formula>
    </cfRule>
    <cfRule type="expression" dxfId="1315" priority="42">
      <formula>$V$50=TRUE</formula>
    </cfRule>
  </conditionalFormatting>
  <conditionalFormatting sqref="N51:U51">
    <cfRule type="expression" dxfId="1314" priority="39">
      <formula>$W$51=TRUE</formula>
    </cfRule>
    <cfRule type="expression" dxfId="1313" priority="40">
      <formula>$V$51=TRUE</formula>
    </cfRule>
  </conditionalFormatting>
  <conditionalFormatting sqref="N52:U52">
    <cfRule type="expression" dxfId="1312" priority="37">
      <formula>$W$52=TRUE</formula>
    </cfRule>
    <cfRule type="expression" dxfId="1311" priority="38">
      <formula>$V$52=TRUE</formula>
    </cfRule>
  </conditionalFormatting>
  <conditionalFormatting sqref="N53:U53">
    <cfRule type="expression" dxfId="1310" priority="35">
      <formula>$W$53=TRUE</formula>
    </cfRule>
    <cfRule type="expression" dxfId="1309" priority="36">
      <formula>$V$53=TRUE</formula>
    </cfRule>
  </conditionalFormatting>
  <conditionalFormatting sqref="N54:U54">
    <cfRule type="expression" dxfId="1308" priority="33">
      <formula>$W$54=TRUE</formula>
    </cfRule>
    <cfRule type="expression" dxfId="1307" priority="34">
      <formula>$V$54=TRUE</formula>
    </cfRule>
  </conditionalFormatting>
  <conditionalFormatting sqref="N55:U55">
    <cfRule type="expression" dxfId="1306" priority="31">
      <formula>$W$55=TRUE</formula>
    </cfRule>
    <cfRule type="expression" dxfId="1305" priority="32">
      <formula>$V$55=TRUE</formula>
    </cfRule>
  </conditionalFormatting>
  <conditionalFormatting sqref="N56:U56">
    <cfRule type="expression" dxfId="1304" priority="29">
      <formula>$W$56=TRUE</formula>
    </cfRule>
    <cfRule type="expression" dxfId="1303" priority="30">
      <formula>$V$56=TRUE</formula>
    </cfRule>
  </conditionalFormatting>
  <conditionalFormatting sqref="N57:U57">
    <cfRule type="expression" dxfId="1302" priority="27">
      <formula>$W$57=TRUE</formula>
    </cfRule>
    <cfRule type="expression" dxfId="1301" priority="28">
      <formula>$V$57=TRUE</formula>
    </cfRule>
  </conditionalFormatting>
  <conditionalFormatting sqref="N58:U58">
    <cfRule type="expression" dxfId="1300" priority="25">
      <formula>$W$58=TRUE</formula>
    </cfRule>
    <cfRule type="expression" dxfId="1299" priority="26">
      <formula>$V$58=TRUE</formula>
    </cfRule>
  </conditionalFormatting>
  <conditionalFormatting sqref="N59:U59">
    <cfRule type="expression" dxfId="1298" priority="23">
      <formula>$W$59=TRUE</formula>
    </cfRule>
    <cfRule type="expression" dxfId="1297" priority="24">
      <formula>$V$59=TRUE</formula>
    </cfRule>
  </conditionalFormatting>
  <conditionalFormatting sqref="N60:U60">
    <cfRule type="expression" dxfId="1296" priority="21">
      <formula>$W$60=TRUE</formula>
    </cfRule>
    <cfRule type="expression" dxfId="1295" priority="22">
      <formula>$V$60=TRUE</formula>
    </cfRule>
  </conditionalFormatting>
  <conditionalFormatting sqref="N61:U63">
    <cfRule type="expression" dxfId="1294" priority="19">
      <formula>$W$61=TRUE</formula>
    </cfRule>
    <cfRule type="expression" dxfId="1293" priority="20">
      <formula>$V$61=TRUE</formula>
    </cfRule>
  </conditionalFormatting>
  <conditionalFormatting sqref="Y50:AF50">
    <cfRule type="expression" dxfId="1292" priority="15">
      <formula>$AH$50=TRUE</formula>
    </cfRule>
    <cfRule type="expression" dxfId="1291" priority="16">
      <formula>$AG$50=TRUE</formula>
    </cfRule>
  </conditionalFormatting>
  <conditionalFormatting sqref="Y51:AF51">
    <cfRule type="expression" dxfId="1290" priority="13">
      <formula>$AH$51=TRUE</formula>
    </cfRule>
    <cfRule type="expression" dxfId="1289" priority="14">
      <formula>$AG$51=TRUE</formula>
    </cfRule>
  </conditionalFormatting>
  <conditionalFormatting sqref="Y52:AF52">
    <cfRule type="expression" dxfId="1288" priority="11">
      <formula>$AH$52=TRUE</formula>
    </cfRule>
    <cfRule type="expression" dxfId="1287" priority="12">
      <formula>$AG$52=TRUE</formula>
    </cfRule>
  </conditionalFormatting>
  <conditionalFormatting sqref="Y53:AF53">
    <cfRule type="expression" dxfId="1286" priority="9">
      <formula>$AH$53=TRUE</formula>
    </cfRule>
    <cfRule type="expression" dxfId="1285" priority="10">
      <formula>$AG$53=TRUE</formula>
    </cfRule>
  </conditionalFormatting>
  <conditionalFormatting sqref="Y54:AF54">
    <cfRule type="expression" dxfId="1284" priority="7">
      <formula>$AH$54=TRUE</formula>
    </cfRule>
    <cfRule type="expression" dxfId="1283" priority="8">
      <formula>$AG$54=TRUE</formula>
    </cfRule>
  </conditionalFormatting>
  <conditionalFormatting sqref="Y55:AF57">
    <cfRule type="expression" dxfId="1282" priority="17">
      <formula>$AG$55=TRUE</formula>
    </cfRule>
    <cfRule type="expression" dxfId="1281" priority="18">
      <formula>$AH$55=TRUE</formula>
    </cfRule>
  </conditionalFormatting>
  <conditionalFormatting sqref="K50:K58">
    <cfRule type="cellIs" dxfId="1280" priority="6" operator="equal">
      <formula>"x"</formula>
    </cfRule>
  </conditionalFormatting>
  <conditionalFormatting sqref="L50:L58">
    <cfRule type="cellIs" dxfId="1279" priority="5" operator="equal">
      <formula>"x"</formula>
    </cfRule>
  </conditionalFormatting>
  <conditionalFormatting sqref="V50:V61">
    <cfRule type="cellIs" dxfId="1278" priority="4" operator="equal">
      <formula>"x"</formula>
    </cfRule>
  </conditionalFormatting>
  <conditionalFormatting sqref="W50:W61">
    <cfRule type="cellIs" dxfId="1277" priority="3" operator="equal">
      <formula>"x"</formula>
    </cfRule>
  </conditionalFormatting>
  <conditionalFormatting sqref="AG50:AG55">
    <cfRule type="cellIs" dxfId="1276" priority="2" operator="equal">
      <formula>"x"</formula>
    </cfRule>
  </conditionalFormatting>
  <conditionalFormatting sqref="AH50:AH55">
    <cfRule type="cellIs" dxfId="1275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6A47-3CB9-4A50-A7A7-E802042B0F4A}">
  <sheetPr>
    <tabColor rgb="FFCCCCFF"/>
  </sheetPr>
  <dimension ref="B2:DM270"/>
  <sheetViews>
    <sheetView showGridLines="0" showRowColHeaders="0" zoomScale="50" zoomScaleNormal="50" workbookViewId="0">
      <selection activeCell="C144" sqref="C14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1</v>
      </c>
      <c r="G3" s="366"/>
      <c r="H3" s="367" t="str">
        <f>VLOOKUP($F$3,'M3'!A18:B53,2)</f>
        <v>leerling 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'M3'!$D$2</f>
        <v>3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'M3'!B18</f>
        <v>leerling 1</v>
      </c>
    </row>
    <row r="6" spans="2:46" ht="18.600000000000001" x14ac:dyDescent="0.45">
      <c r="B6" s="245">
        <v>2</v>
      </c>
      <c r="C6" s="246" t="str">
        <f>'M3'!B19</f>
        <v>leerling 2</v>
      </c>
    </row>
    <row r="7" spans="2:46" ht="18.600000000000001" x14ac:dyDescent="0.45">
      <c r="B7" s="245">
        <v>3</v>
      </c>
      <c r="C7" s="246" t="str">
        <f>'M3'!B20</f>
        <v>leerling 3</v>
      </c>
    </row>
    <row r="8" spans="2:46" ht="18.600000000000001" x14ac:dyDescent="0.45">
      <c r="B8" s="245">
        <v>4</v>
      </c>
      <c r="C8" s="246" t="str">
        <f>'M3'!B21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'M3'!B22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'M3'!B23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'M3'!B24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'M3'!B25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'M3'!B26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177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'M3'!B27</f>
        <v>leerling 10</v>
      </c>
      <c r="F14" s="190"/>
      <c r="G14" s="190"/>
      <c r="H14" s="190"/>
      <c r="I14" s="196" t="str">
        <f t="shared" ref="I14:V14" si="0">IF(I15="E",1,IF(I15="D",2,IF(I15="C",3,IF(I15="B",4,IF(I15="A",5,IF(I15=5,1,IF(I15=4,2,IF(I15=3,3,IF(I15=2,4,IF(I15=1,5,IF(I15=0,"")))))))))))</f>
        <v/>
      </c>
      <c r="J14" s="196" t="str">
        <f t="shared" si="0"/>
        <v/>
      </c>
      <c r="K14" s="196" t="str">
        <f t="shared" si="0"/>
        <v/>
      </c>
      <c r="L14" s="196" t="str">
        <f t="shared" si="0"/>
        <v/>
      </c>
      <c r="M14" s="196" t="str">
        <f t="shared" si="0"/>
        <v/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>
        <f t="shared" si="0"/>
        <v>4</v>
      </c>
      <c r="R14" s="196" t="str">
        <f t="shared" si="0"/>
        <v/>
      </c>
      <c r="S14" s="196" t="str">
        <f t="shared" si="0"/>
        <v/>
      </c>
      <c r="T14" s="196" t="str">
        <f t="shared" si="0"/>
        <v/>
      </c>
      <c r="U14" s="196"/>
      <c r="V14" s="196">
        <f t="shared" si="0"/>
        <v>4</v>
      </c>
      <c r="W14" s="196" t="b">
        <f>IF(W15="E",1,IF(W15="D",2,IF(W15="C",3,IF(W15="B",4,IF(W15="A",5,IF(W15=5,1,IF(W15=4,2,IF(W15=3,3,IF(W15=2,4,IF(W15=1,5,IF(W15=0,"")))))))))))</f>
        <v>0</v>
      </c>
      <c r="X14" s="196">
        <f>IF(X15="E",1,IF(X15="D",2,IF(X15="C",3,IF(X15="B",4,IF(X15="A",5,IF(X15=0,"",IF(X15&lt;3,1,IF(X15&lt;5,2,IF(X15&lt;7,3,IF(X15&lt;9,4,IF(X15&lt;11,5,IF(X15=0,""))))))))))))</f>
        <v>4</v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>
        <f>'M3'!B28</f>
        <v>0</v>
      </c>
      <c r="I15" s="196">
        <f>VLOOKUP($F$3,'M3'!$A$18:$M$53,8)</f>
        <v>0</v>
      </c>
      <c r="J15" s="196">
        <f>VLOOKUP($F$3,'E3'!$A$18:$M$53,8)</f>
        <v>0</v>
      </c>
      <c r="K15" s="196">
        <f>VLOOKUP($F$3,'M3'!$A$18:$M$53,9)</f>
        <v>0</v>
      </c>
      <c r="L15" s="196">
        <f>VLOOKUP($F$3,'E3'!$A$18:$M$53,9)</f>
        <v>0</v>
      </c>
      <c r="M15" s="196">
        <f>VLOOKUP($F$3,'M3'!$A$18:$M$53,10)</f>
        <v>0</v>
      </c>
      <c r="N15" s="196">
        <f>VLOOKUP($F$3,'E3'!$A$18:$M$53,10)</f>
        <v>0</v>
      </c>
      <c r="O15" s="196">
        <f>VLOOKUP($F$3,'M3'!$A$18:$M$53,11)</f>
        <v>0</v>
      </c>
      <c r="P15" s="196">
        <f>VLOOKUP($F$3,'E3'!$A$18:$M$53,11)</f>
        <v>0</v>
      </c>
      <c r="Q15" s="196" t="str">
        <f>VLOOKUP($F$3,'M3'!$A$18:$M$53,12)</f>
        <v>B</v>
      </c>
      <c r="R15" s="196">
        <f>VLOOKUP($F$3,'E3'!$A$18:$M$53,12)</f>
        <v>0</v>
      </c>
      <c r="S15" s="196">
        <f>VLOOKUP($F$3,'M3'!$A$18:$M$53,13)</f>
        <v>0</v>
      </c>
      <c r="T15" s="196">
        <f>VLOOKUP($F$3,'E3'!$A$18:$M$53,13)</f>
        <v>0</v>
      </c>
      <c r="U15" s="196" t="str">
        <f>VLOOKUP($F$3,'M3'!$A$18:$M$53,12)</f>
        <v>B</v>
      </c>
      <c r="V15" s="196" t="str">
        <f>VLOOKUP($F$3,'M3'!$A$18:$M$53,4)</f>
        <v>B</v>
      </c>
      <c r="W15" s="196">
        <f>VLOOKUP($F$3,'M3'!$A$18:$M$53,3)</f>
        <v>7</v>
      </c>
      <c r="X15" s="196">
        <f>VLOOKUP($F$3,'M3'!$A$18:$M$53,3)</f>
        <v>7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>
        <f>'M3'!B29</f>
        <v>0</v>
      </c>
      <c r="I16" s="196" t="str">
        <f>IF(I14="","",IF(I14&gt;0,I14*2))</f>
        <v/>
      </c>
      <c r="J16" s="196" t="str">
        <f t="shared" ref="J16:T16" si="1">IF(J14="","",IF(J14&gt;0,J14*2))</f>
        <v/>
      </c>
      <c r="K16" s="196" t="str">
        <f t="shared" si="1"/>
        <v/>
      </c>
      <c r="L16" s="196" t="str">
        <f t="shared" si="1"/>
        <v/>
      </c>
      <c r="M16" s="196" t="str">
        <f t="shared" si="1"/>
        <v/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>
        <f t="shared" si="1"/>
        <v>8</v>
      </c>
      <c r="R16" s="196" t="str">
        <f t="shared" si="1"/>
        <v/>
      </c>
      <c r="S16" s="196" t="str">
        <f t="shared" si="1"/>
        <v/>
      </c>
      <c r="T16" s="196" t="str">
        <f t="shared" si="1"/>
        <v/>
      </c>
      <c r="U16" s="197">
        <f>AB16/AA16</f>
        <v>8</v>
      </c>
      <c r="V16" s="208">
        <f>IF(V14="","",IF(V14&gt;0,V14*2))</f>
        <v>8</v>
      </c>
      <c r="W16" s="196">
        <f>Z16</f>
        <v>4.3499999999999996</v>
      </c>
      <c r="X16" s="208">
        <f>IF(X14="","",IF(X14&gt;0,X14*2))</f>
        <v>8</v>
      </c>
      <c r="Y16" s="210">
        <f>U16-2</f>
        <v>6</v>
      </c>
      <c r="Z16" s="196">
        <f>IF(Z14="","",IF(Z14&gt;0,Z14*2))</f>
        <v>4.3499999999999996</v>
      </c>
      <c r="AA16" s="232">
        <f>COUNTIF(I16:T16,"&gt;0")</f>
        <v>1</v>
      </c>
      <c r="AB16" s="232">
        <f>SUM(I16:T16)</f>
        <v>8</v>
      </c>
    </row>
    <row r="17" spans="2:22" ht="18.600000000000001" x14ac:dyDescent="0.45">
      <c r="B17" s="245">
        <v>13</v>
      </c>
      <c r="C17" s="246">
        <f>'M3'!B30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'M3'!B31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'M3'!B32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'M3'!B33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'M3'!B34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'M3'!B35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'M3'!B36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'M3'!B37</f>
        <v>0</v>
      </c>
    </row>
    <row r="25" spans="2:22" ht="15" customHeight="1" x14ac:dyDescent="0.45">
      <c r="B25" s="245">
        <v>21</v>
      </c>
      <c r="C25" s="246">
        <f>'M3'!B38</f>
        <v>0</v>
      </c>
    </row>
    <row r="26" spans="2:22" ht="15" customHeight="1" x14ac:dyDescent="0.45">
      <c r="B26" s="245">
        <v>22</v>
      </c>
      <c r="C26" s="246">
        <f>'M3'!B39</f>
        <v>0</v>
      </c>
    </row>
    <row r="27" spans="2:22" ht="15" customHeight="1" x14ac:dyDescent="0.45">
      <c r="B27" s="245">
        <v>23</v>
      </c>
      <c r="C27" s="246">
        <f>'M3'!B40</f>
        <v>0</v>
      </c>
    </row>
    <row r="28" spans="2:22" ht="15" customHeight="1" x14ac:dyDescent="0.45">
      <c r="B28" s="245">
        <v>24</v>
      </c>
      <c r="C28" s="246">
        <f>'M3'!B41</f>
        <v>0</v>
      </c>
    </row>
    <row r="29" spans="2:22" ht="18.600000000000001" x14ac:dyDescent="0.45">
      <c r="B29" s="245">
        <v>25</v>
      </c>
      <c r="C29" s="246">
        <f>'M3'!B42</f>
        <v>0</v>
      </c>
    </row>
    <row r="30" spans="2:22" ht="19.5" customHeight="1" x14ac:dyDescent="0.45">
      <c r="B30" s="245">
        <v>26</v>
      </c>
      <c r="C30" s="246">
        <f>'M3'!B43</f>
        <v>0</v>
      </c>
    </row>
    <row r="31" spans="2:22" ht="19.5" customHeight="1" x14ac:dyDescent="0.45">
      <c r="B31" s="245">
        <v>27</v>
      </c>
      <c r="C31" s="246">
        <f>'M3'!B44</f>
        <v>0</v>
      </c>
    </row>
    <row r="32" spans="2:22" ht="19.5" customHeight="1" x14ac:dyDescent="0.45">
      <c r="B32" s="245">
        <v>28</v>
      </c>
      <c r="C32" s="246">
        <f>'M3'!B45</f>
        <v>0</v>
      </c>
    </row>
    <row r="33" spans="2:40" ht="19.5" customHeight="1" x14ac:dyDescent="0.45">
      <c r="B33" s="245">
        <v>29</v>
      </c>
      <c r="C33" s="246">
        <f>'M3'!B46</f>
        <v>0</v>
      </c>
      <c r="AH33"/>
    </row>
    <row r="34" spans="2:40" ht="19.5" customHeight="1" x14ac:dyDescent="0.45">
      <c r="B34" s="245">
        <v>30</v>
      </c>
      <c r="C34" s="246">
        <f>'M3'!B47</f>
        <v>0</v>
      </c>
    </row>
    <row r="35" spans="2:40" ht="19.5" customHeight="1" x14ac:dyDescent="0.45">
      <c r="B35" s="245">
        <v>31</v>
      </c>
      <c r="C35" s="246">
        <f>'M3'!B48</f>
        <v>0</v>
      </c>
      <c r="AK35" s="449">
        <v>8</v>
      </c>
      <c r="AL35" s="449"/>
      <c r="AM35" s="449"/>
    </row>
    <row r="36" spans="2:40" ht="19.5" customHeight="1" x14ac:dyDescent="0.45">
      <c r="B36" s="245">
        <v>32</v>
      </c>
      <c r="C36" s="246">
        <f>'M3'!B49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'M3'!B50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'M3'!B51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'M3'!B52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'M3'!B53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230"/>
      <c r="G71" s="230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1</v>
      </c>
      <c r="G140" s="366"/>
      <c r="H140" s="367" t="str">
        <f t="shared" si="2"/>
        <v>leerling 1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3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  <row r="254" ht="19.5" customHeight="1" x14ac:dyDescent="0.45"/>
    <row r="255" ht="19.5" customHeight="1" x14ac:dyDescent="0.45"/>
    <row r="256" ht="19.5" customHeight="1" x14ac:dyDescent="0.45"/>
    <row r="257" ht="19.5" customHeight="1" x14ac:dyDescent="0.45"/>
    <row r="258" ht="19.5" customHeight="1" x14ac:dyDescent="0.45"/>
    <row r="259" ht="19.5" customHeight="1" x14ac:dyDescent="0.45"/>
    <row r="260" ht="19.5" customHeight="1" x14ac:dyDescent="0.45"/>
    <row r="261" ht="19.5" customHeight="1" x14ac:dyDescent="0.45"/>
    <row r="262" ht="19.5" customHeight="1" x14ac:dyDescent="0.45"/>
    <row r="263" ht="19.5" customHeight="1" x14ac:dyDescent="0.45"/>
    <row r="264" ht="19.5" customHeight="1" x14ac:dyDescent="0.45"/>
    <row r="265" ht="19.5" customHeight="1" x14ac:dyDescent="0.45"/>
    <row r="266" ht="19.5" customHeight="1" x14ac:dyDescent="0.45"/>
    <row r="267" ht="19.5" customHeight="1" x14ac:dyDescent="0.45"/>
    <row r="268" ht="19.5" customHeight="1" x14ac:dyDescent="0.45"/>
    <row r="269" ht="19.5" customHeight="1" x14ac:dyDescent="0.45"/>
    <row r="270" ht="19.5" customHeight="1" x14ac:dyDescent="0.45"/>
  </sheetData>
  <sheetProtection sheet="1" objects="1" scenarios="1"/>
  <mergeCells count="17">
    <mergeCell ref="F43:G48"/>
    <mergeCell ref="F3:G3"/>
    <mergeCell ref="H3:AH3"/>
    <mergeCell ref="AI3:AK3"/>
    <mergeCell ref="AL3:AO3"/>
    <mergeCell ref="F36:G41"/>
    <mergeCell ref="AK35:AM38"/>
    <mergeCell ref="F140:G140"/>
    <mergeCell ref="H140:AH140"/>
    <mergeCell ref="AI140:AK140"/>
    <mergeCell ref="AL140:AO140"/>
    <mergeCell ref="F50:G55"/>
    <mergeCell ref="AB79:AD79"/>
    <mergeCell ref="AE79:AG79"/>
    <mergeCell ref="AH79:AJ79"/>
    <mergeCell ref="AK79:AM79"/>
    <mergeCell ref="L82:L8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BFCF-5B12-4F7A-B08A-045816330224}">
  <sheetPr codeName="Blad2">
    <tabColor rgb="FFCC00FF"/>
  </sheetPr>
  <dimension ref="A1:BB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hidden="1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4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str">
        <f>IF($D$2=4,"ja",IF($D$2="4A","ja",IF($D$2="4B","ja",IF($D$2="4C","ja"))))</f>
        <v>ja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46132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">
        <v>210</v>
      </c>
      <c r="C18" s="175"/>
      <c r="D18" s="175" t="s">
        <v>80</v>
      </c>
      <c r="E18" s="139"/>
      <c r="F18" s="139"/>
      <c r="G18" s="140"/>
      <c r="H18" s="180" t="s">
        <v>82</v>
      </c>
      <c r="I18" s="148"/>
      <c r="J18" s="179" t="s">
        <v>79</v>
      </c>
      <c r="K18" s="148"/>
      <c r="L18" s="179" t="s">
        <v>81</v>
      </c>
      <c r="M18" s="178" t="s">
        <v>79</v>
      </c>
      <c r="N18" s="290">
        <f>COUNTA(I18,J18,M18)</f>
        <v>2</v>
      </c>
      <c r="O18" s="291">
        <f>IF(M18="E",1,IF(M18="D",2,IF(M18="C",3,IF(M18="B",4,IF(M18="A",5,IF(M18=5,1,IF(M18=4,2,IF(M18=3,3,IF(M18=2,4,IF(M18=1,5,IF(M18="","")))))))))))</f>
        <v>4</v>
      </c>
      <c r="P18" s="291" t="str">
        <f t="shared" ref="P18:P53" si="0">IF(I18="E",1,IF(I18="D",2,IF(I18="C",3,IF(I18="B",4,IF(I18="A",5,IF(I18=5,1,IF(I18=4,2,IF(I18=3,3,IF(I18=2,4,IF(I18=1,5,IF(I18="","")))))))))))</f>
        <v/>
      </c>
      <c r="Q18" s="291">
        <f t="shared" ref="Q18:Q53" si="1">IF(J18="E",1,IF(J18="D",2,IF(J18="C",3,IF(J18="B",4,IF(J18="A",5,IF(J18=5,1,IF(J18=4,2,IF(J18=3,3,IF(J18=2,4,IF(J18=1,5,IF(J18="","")))))))))))</f>
        <v>4</v>
      </c>
      <c r="R18" s="291">
        <f>IF(N18&lt;3,2,IF($D$2&lt;6,0,IF($D$2&gt;=6,SUM(O18:Q18))))</f>
        <v>2</v>
      </c>
      <c r="S18" s="94" t="str">
        <f t="shared" ref="S18:S53" si="2">IF(D18="","",IF(H18="","",IF(H18=$D18,1,IF(H18&lt;$D18,1,IF(H18&gt;$D18,"",IF(H18="A+",1))))))</f>
        <v/>
      </c>
      <c r="T18" s="94" t="str">
        <f t="shared" ref="T18:T53" si="3">IF(D18="","",IF(I18="","",IF(I18=$D18,1,IF(I18&lt;$D18,1,IF(I18&gt;$D18,"",IF(I18="A+",1))))))</f>
        <v/>
      </c>
      <c r="U18" s="94">
        <f t="shared" ref="U18:U53" si="4">IF(D18="","",IF(J18="","",IF(J18=$D18,1,IF(J18&lt;$D18,1,IF(J18&gt;$D18,"",IF(J18="A+",1))))))</f>
        <v>1</v>
      </c>
      <c r="V18" s="94" t="str">
        <f>IF(D18="","",IF(K18="","",IF(K18=$D18,1,IF(K18&lt;$D18,1,IF(K18&gt;$D18,"",IF(K18="A+",1))))))</f>
        <v/>
      </c>
      <c r="W18" s="94" t="str">
        <f t="shared" ref="W18:W53" si="5">IF(D18="","",IF(L18="","",IF(L18=$D18,1,IF(L18&lt;$D18,1,IF(L18&gt;$D18,"",IF(L18="A+",1))))))</f>
        <v/>
      </c>
      <c r="X18" s="94">
        <f t="shared" ref="X18:X53" si="6">IF(D18="","",IF(M18="","",IF(M18=$D18,1,IF(M18&lt;$D18,1,IF(M18&gt;$D18,"",IF(M18="A+",1))))))</f>
        <v>1</v>
      </c>
      <c r="Y18" s="94">
        <f t="shared" ref="Y18:Y53" si="7">SUM(S18:X18)</f>
        <v>2</v>
      </c>
      <c r="Z18" s="141" t="b">
        <f t="shared" ref="Z18:Z53" si="8">IF($D18="A",$AK18)</f>
        <v>0</v>
      </c>
      <c r="AA18" s="141" t="b">
        <f t="shared" ref="AA18:AA53" si="9">IF($D18="B",$AK18)</f>
        <v>0</v>
      </c>
      <c r="AB18" s="141">
        <f t="shared" ref="AB18:AB53" si="10">IF($D18="C",$AK18)</f>
        <v>0.5</v>
      </c>
      <c r="AC18" s="141" t="b">
        <f t="shared" ref="AC18:AC53" si="11">IF($D18="D",$AK18)</f>
        <v>0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>
        <f t="shared" ref="AJ18:AJ53" si="13">IF(D18="","",IF(D18&gt;0,COUNTA(H18:M18)))</f>
        <v>4</v>
      </c>
      <c r="AK18" s="143">
        <f t="shared" ref="AK18:AK53" si="14">IF(AJ18=0,"",IF(AJ18="","",IF(AJ18&gt;0,Y18/AJ18)))</f>
        <v>0.5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5">IF(AZ18="",0,IF(AZ18&lt;AW18,0,IF(AZ18&gt;=AW18,1)))</f>
        <v>0</v>
      </c>
    </row>
    <row r="19" spans="1:53" ht="15" customHeight="1" x14ac:dyDescent="0.25">
      <c r="A19">
        <v>2</v>
      </c>
      <c r="B19" s="222" t="s">
        <v>211</v>
      </c>
      <c r="C19" s="175"/>
      <c r="D19" s="175" t="s">
        <v>82</v>
      </c>
      <c r="E19" s="126"/>
      <c r="F19" s="126"/>
      <c r="G19" s="140"/>
      <c r="H19" s="180" t="s">
        <v>82</v>
      </c>
      <c r="I19" s="148"/>
      <c r="J19" s="179" t="s">
        <v>81</v>
      </c>
      <c r="K19" s="148"/>
      <c r="L19" s="179" t="s">
        <v>81</v>
      </c>
      <c r="M19" s="178" t="s">
        <v>80</v>
      </c>
      <c r="N19" s="290">
        <f t="shared" ref="N19:N53" si="16">COUNTA(I19,J19,M19)</f>
        <v>2</v>
      </c>
      <c r="O19" s="291">
        <f t="shared" ref="O19:O53" si="17">IF(M19="E",1,IF(M19="D",2,IF(M19="C",3,IF(M19="B",4,IF(M19="A",5,IF(M19=5,1,IF(M19=4,2,IF(M19=3,3,IF(M19=2,4,IF(M19=1,5,IF(M19="","")))))))))))</f>
        <v>3</v>
      </c>
      <c r="P19" s="291" t="str">
        <f t="shared" si="0"/>
        <v/>
      </c>
      <c r="Q19" s="291">
        <f t="shared" si="1"/>
        <v>2</v>
      </c>
      <c r="R19" s="291">
        <f t="shared" ref="R19:R53" si="18">IF($D$2&lt;6,0,IF($D$2&gt;=6,SUM(O19:Q19)))</f>
        <v>0</v>
      </c>
      <c r="S19" s="94">
        <f t="shared" si="2"/>
        <v>1</v>
      </c>
      <c r="T19" s="94" t="str">
        <f t="shared" si="3"/>
        <v/>
      </c>
      <c r="U19" s="94">
        <f t="shared" si="4"/>
        <v>1</v>
      </c>
      <c r="V19" s="94" t="str">
        <f t="shared" ref="V19:V53" si="19">IF(D19="","",IF(K19="","",IF(K19=$D19,1,IF(K19&lt;$D19,1,IF(K19&gt;$D19,"",IF(K19="A+",1))))))</f>
        <v/>
      </c>
      <c r="W19" s="94">
        <f t="shared" si="5"/>
        <v>1</v>
      </c>
      <c r="X19" s="94">
        <f t="shared" si="6"/>
        <v>1</v>
      </c>
      <c r="Y19" s="94">
        <f t="shared" si="7"/>
        <v>4</v>
      </c>
      <c r="Z19" s="141" t="b">
        <f t="shared" si="8"/>
        <v>0</v>
      </c>
      <c r="AA19" s="141" t="b">
        <f t="shared" si="9"/>
        <v>0</v>
      </c>
      <c r="AB19" s="141" t="b">
        <f t="shared" si="10"/>
        <v>0</v>
      </c>
      <c r="AC19" s="141" t="b">
        <f t="shared" si="11"/>
        <v>0</v>
      </c>
      <c r="AD19" s="141">
        <f t="shared" si="12"/>
        <v>1</v>
      </c>
      <c r="AE19" s="141" t="b">
        <f t="shared" ref="AE19:AE53" si="20">IF($D19="1",$AK19)</f>
        <v>0</v>
      </c>
      <c r="AF19" s="141" t="b">
        <f t="shared" ref="AF19:AF53" si="21">IF($D19=2,$AK19)</f>
        <v>0</v>
      </c>
      <c r="AG19" s="141" t="b">
        <f t="shared" ref="AG19:AG53" si="22">IF($D19=3,$AK19)</f>
        <v>0</v>
      </c>
      <c r="AH19" s="141" t="b">
        <f t="shared" ref="AH19:AH53" si="23">IF($D19=4,$AK19)</f>
        <v>0</v>
      </c>
      <c r="AI19" s="141" t="b">
        <f t="shared" ref="AI19:AI53" si="24">IF($D19=5,$AK19)</f>
        <v>0</v>
      </c>
      <c r="AJ19" s="146">
        <f t="shared" si="13"/>
        <v>4</v>
      </c>
      <c r="AK19" s="147">
        <f t="shared" si="14"/>
        <v>1</v>
      </c>
      <c r="AL19" s="217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6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7">IF(AM19="",0,IF(AM19&lt;AR19,0,IF(AM19&gt;=AR19,1)))</f>
        <v>0</v>
      </c>
      <c r="AO19" s="135" t="str">
        <f t="shared" ref="AO19:AO53" si="28">IF(F19="","",IF(F19="x",1))</f>
        <v/>
      </c>
      <c r="AP19" s="136" t="str">
        <f t="shared" ref="AP19:AP53" si="29">IF(E19="","",IF(E19="X",1))</f>
        <v/>
      </c>
      <c r="AQ19" s="126"/>
      <c r="AR19" s="144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1">IF($D$2&lt;6,"",IF(N19&lt;3,"",IF(P19=1,"&lt;1F",IF(P19&gt;3,"2F",IF(P19&gt;1,"1F")))))</f>
        <v/>
      </c>
      <c r="AT19" s="220" t="str">
        <f t="shared" ref="AT19:AT53" si="32">IF($D$2&lt;6,"",IF($N19&lt;3,"",IF(Q19=1,"&lt;1F",IF(Q19&gt;3,"2F",IF(Q19&gt;1,"1F")))))</f>
        <v/>
      </c>
      <c r="AU19" s="220" t="str">
        <f t="shared" ref="AU19:AU53" si="33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5"/>
        <v>0</v>
      </c>
    </row>
    <row r="20" spans="1:53" ht="15" customHeight="1" x14ac:dyDescent="0.25">
      <c r="A20">
        <v>3</v>
      </c>
      <c r="B20" s="222" t="s">
        <v>212</v>
      </c>
      <c r="C20" s="175"/>
      <c r="D20" s="175" t="s">
        <v>81</v>
      </c>
      <c r="E20" s="151"/>
      <c r="F20" s="126"/>
      <c r="G20" s="140"/>
      <c r="H20" s="180" t="s">
        <v>81</v>
      </c>
      <c r="I20" s="148"/>
      <c r="J20" s="179" t="s">
        <v>79</v>
      </c>
      <c r="K20" s="148"/>
      <c r="L20" s="179" t="s">
        <v>80</v>
      </c>
      <c r="M20" s="178" t="s">
        <v>80</v>
      </c>
      <c r="N20" s="290">
        <f t="shared" si="16"/>
        <v>2</v>
      </c>
      <c r="O20" s="291">
        <f t="shared" si="17"/>
        <v>3</v>
      </c>
      <c r="P20" s="291" t="str">
        <f t="shared" si="0"/>
        <v/>
      </c>
      <c r="Q20" s="291">
        <f t="shared" si="1"/>
        <v>4</v>
      </c>
      <c r="R20" s="291">
        <f t="shared" si="18"/>
        <v>0</v>
      </c>
      <c r="S20" s="94">
        <f t="shared" si="2"/>
        <v>1</v>
      </c>
      <c r="T20" s="94" t="str">
        <f t="shared" si="3"/>
        <v/>
      </c>
      <c r="U20" s="94">
        <f t="shared" si="4"/>
        <v>1</v>
      </c>
      <c r="V20" s="94" t="str">
        <f t="shared" si="19"/>
        <v/>
      </c>
      <c r="W20" s="94">
        <f t="shared" si="5"/>
        <v>1</v>
      </c>
      <c r="X20" s="94">
        <f t="shared" si="6"/>
        <v>1</v>
      </c>
      <c r="Y20" s="94">
        <f t="shared" si="7"/>
        <v>4</v>
      </c>
      <c r="Z20" s="141" t="b">
        <f t="shared" si="8"/>
        <v>0</v>
      </c>
      <c r="AA20" s="141" t="b">
        <f t="shared" si="9"/>
        <v>0</v>
      </c>
      <c r="AB20" s="141" t="b">
        <f t="shared" si="10"/>
        <v>0</v>
      </c>
      <c r="AC20" s="141">
        <f t="shared" si="11"/>
        <v>1</v>
      </c>
      <c r="AD20" s="141" t="b">
        <f t="shared" si="12"/>
        <v>0</v>
      </c>
      <c r="AE20" s="141" t="b">
        <f t="shared" si="20"/>
        <v>0</v>
      </c>
      <c r="AF20" s="141" t="b">
        <f t="shared" si="21"/>
        <v>0</v>
      </c>
      <c r="AG20" s="141" t="b">
        <f t="shared" si="22"/>
        <v>0</v>
      </c>
      <c r="AH20" s="141" t="b">
        <f t="shared" si="23"/>
        <v>0</v>
      </c>
      <c r="AI20" s="141" t="b">
        <f t="shared" si="24"/>
        <v>0</v>
      </c>
      <c r="AJ20" s="146">
        <f t="shared" si="13"/>
        <v>4</v>
      </c>
      <c r="AK20" s="147">
        <f t="shared" si="14"/>
        <v>1</v>
      </c>
      <c r="AL20" s="217" t="str">
        <f t="shared" si="25"/>
        <v/>
      </c>
      <c r="AM20" s="144" t="str">
        <f t="shared" si="26"/>
        <v/>
      </c>
      <c r="AN20" s="145">
        <f t="shared" si="27"/>
        <v>0</v>
      </c>
      <c r="AO20" s="135" t="str">
        <f t="shared" si="28"/>
        <v/>
      </c>
      <c r="AP20" s="136" t="str">
        <f t="shared" si="29"/>
        <v/>
      </c>
      <c r="AQ20" s="126"/>
      <c r="AR20" s="144" t="str">
        <f t="shared" si="30"/>
        <v/>
      </c>
      <c r="AS20" s="220" t="str">
        <f t="shared" si="31"/>
        <v/>
      </c>
      <c r="AT20" s="220" t="str">
        <f t="shared" si="32"/>
        <v/>
      </c>
      <c r="AU20" s="220" t="str">
        <f t="shared" si="33"/>
        <v/>
      </c>
      <c r="AV20" s="219"/>
      <c r="AW20" s="220"/>
      <c r="AX20" s="220"/>
      <c r="AY20" s="219"/>
      <c r="AZ20" s="59" t="str">
        <f t="shared" si="34"/>
        <v/>
      </c>
      <c r="BA20" s="60">
        <f t="shared" si="15"/>
        <v>0</v>
      </c>
    </row>
    <row r="21" spans="1:53" ht="15" customHeight="1" x14ac:dyDescent="0.25">
      <c r="A21">
        <v>4</v>
      </c>
      <c r="B21" s="222" t="s">
        <v>213</v>
      </c>
      <c r="C21" s="175"/>
      <c r="D21" s="175" t="s">
        <v>78</v>
      </c>
      <c r="E21" s="126"/>
      <c r="F21" s="126"/>
      <c r="G21" s="140"/>
      <c r="H21" s="180" t="s">
        <v>78</v>
      </c>
      <c r="I21" s="148"/>
      <c r="J21" s="179" t="s">
        <v>80</v>
      </c>
      <c r="K21" s="148"/>
      <c r="L21" s="179" t="s">
        <v>78</v>
      </c>
      <c r="M21" s="178" t="s">
        <v>78</v>
      </c>
      <c r="N21" s="290">
        <f t="shared" si="16"/>
        <v>2</v>
      </c>
      <c r="O21" s="291">
        <f t="shared" si="17"/>
        <v>5</v>
      </c>
      <c r="P21" s="291" t="str">
        <f t="shared" si="0"/>
        <v/>
      </c>
      <c r="Q21" s="291">
        <f t="shared" si="1"/>
        <v>3</v>
      </c>
      <c r="R21" s="291">
        <f t="shared" si="18"/>
        <v>0</v>
      </c>
      <c r="S21" s="94">
        <f t="shared" si="2"/>
        <v>1</v>
      </c>
      <c r="T21" s="94" t="str">
        <f t="shared" si="3"/>
        <v/>
      </c>
      <c r="U21" s="94" t="str">
        <f t="shared" si="4"/>
        <v/>
      </c>
      <c r="V21" s="94" t="str">
        <f t="shared" si="19"/>
        <v/>
      </c>
      <c r="W21" s="94">
        <f t="shared" si="5"/>
        <v>1</v>
      </c>
      <c r="X21" s="94">
        <f t="shared" si="6"/>
        <v>1</v>
      </c>
      <c r="Y21" s="94">
        <f t="shared" si="7"/>
        <v>3</v>
      </c>
      <c r="Z21" s="141">
        <f t="shared" si="8"/>
        <v>0.75</v>
      </c>
      <c r="AA21" s="141" t="b">
        <f t="shared" si="9"/>
        <v>0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0"/>
        <v>0</v>
      </c>
      <c r="AF21" s="141" t="b">
        <f t="shared" si="21"/>
        <v>0</v>
      </c>
      <c r="AG21" s="141" t="b">
        <f t="shared" si="22"/>
        <v>0</v>
      </c>
      <c r="AH21" s="141" t="b">
        <f t="shared" si="23"/>
        <v>0</v>
      </c>
      <c r="AI21" s="141" t="b">
        <f t="shared" si="24"/>
        <v>0</v>
      </c>
      <c r="AJ21" s="146">
        <f t="shared" si="13"/>
        <v>4</v>
      </c>
      <c r="AK21" s="147">
        <f t="shared" si="14"/>
        <v>0.75</v>
      </c>
      <c r="AL21" s="217" t="str">
        <f t="shared" si="25"/>
        <v/>
      </c>
      <c r="AM21" s="144" t="str">
        <f t="shared" si="26"/>
        <v/>
      </c>
      <c r="AN21" s="145">
        <f t="shared" si="27"/>
        <v>0</v>
      </c>
      <c r="AO21" s="135" t="str">
        <f t="shared" si="28"/>
        <v/>
      </c>
      <c r="AP21" s="136" t="str">
        <f t="shared" si="29"/>
        <v/>
      </c>
      <c r="AQ21" s="126"/>
      <c r="AR21" s="144" t="str">
        <f t="shared" si="30"/>
        <v/>
      </c>
      <c r="AS21" s="220" t="str">
        <f t="shared" si="31"/>
        <v/>
      </c>
      <c r="AT21" s="220" t="str">
        <f t="shared" si="32"/>
        <v/>
      </c>
      <c r="AU21" s="220" t="str">
        <f t="shared" si="33"/>
        <v/>
      </c>
      <c r="AV21" s="219"/>
      <c r="AW21" s="220"/>
      <c r="AX21" s="220"/>
      <c r="AY21" s="219"/>
      <c r="AZ21" s="59" t="str">
        <f t="shared" si="34"/>
        <v/>
      </c>
      <c r="BA21" s="60">
        <f t="shared" si="15"/>
        <v>0</v>
      </c>
    </row>
    <row r="22" spans="1:53" ht="15" customHeight="1" x14ac:dyDescent="0.25">
      <c r="A22">
        <v>5</v>
      </c>
      <c r="B22" s="222" t="s">
        <v>214</v>
      </c>
      <c r="C22" s="175"/>
      <c r="D22" s="175" t="s">
        <v>79</v>
      </c>
      <c r="E22" s="126"/>
      <c r="F22" s="126"/>
      <c r="G22" s="140"/>
      <c r="H22" s="180" t="s">
        <v>78</v>
      </c>
      <c r="I22" s="148"/>
      <c r="J22" s="179" t="s">
        <v>79</v>
      </c>
      <c r="K22" s="148"/>
      <c r="L22" s="179" t="s">
        <v>80</v>
      </c>
      <c r="M22" s="178" t="s">
        <v>79</v>
      </c>
      <c r="N22" s="290">
        <f t="shared" si="16"/>
        <v>2</v>
      </c>
      <c r="O22" s="291">
        <f t="shared" si="17"/>
        <v>4</v>
      </c>
      <c r="P22" s="291" t="str">
        <f t="shared" si="0"/>
        <v/>
      </c>
      <c r="Q22" s="291">
        <f t="shared" si="1"/>
        <v>4</v>
      </c>
      <c r="R22" s="291">
        <f t="shared" si="18"/>
        <v>0</v>
      </c>
      <c r="S22" s="94">
        <f t="shared" si="2"/>
        <v>1</v>
      </c>
      <c r="T22" s="94" t="str">
        <f t="shared" si="3"/>
        <v/>
      </c>
      <c r="U22" s="94">
        <f t="shared" si="4"/>
        <v>1</v>
      </c>
      <c r="V22" s="94" t="str">
        <f t="shared" si="19"/>
        <v/>
      </c>
      <c r="W22" s="94" t="str">
        <f t="shared" si="5"/>
        <v/>
      </c>
      <c r="X22" s="94">
        <f t="shared" si="6"/>
        <v>1</v>
      </c>
      <c r="Y22" s="94">
        <f t="shared" si="7"/>
        <v>3</v>
      </c>
      <c r="Z22" s="141" t="b">
        <f t="shared" si="8"/>
        <v>0</v>
      </c>
      <c r="AA22" s="141">
        <f t="shared" si="9"/>
        <v>0.75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0"/>
        <v>0</v>
      </c>
      <c r="AF22" s="141" t="b">
        <f t="shared" si="21"/>
        <v>0</v>
      </c>
      <c r="AG22" s="141" t="b">
        <f t="shared" si="22"/>
        <v>0</v>
      </c>
      <c r="AH22" s="141" t="b">
        <f t="shared" si="23"/>
        <v>0</v>
      </c>
      <c r="AI22" s="141" t="b">
        <f t="shared" si="24"/>
        <v>0</v>
      </c>
      <c r="AJ22" s="146">
        <f t="shared" si="13"/>
        <v>4</v>
      </c>
      <c r="AK22" s="147">
        <f t="shared" si="14"/>
        <v>0.75</v>
      </c>
      <c r="AL22" s="217" t="str">
        <f t="shared" si="25"/>
        <v/>
      </c>
      <c r="AM22" s="144" t="str">
        <f t="shared" si="26"/>
        <v/>
      </c>
      <c r="AN22" s="145">
        <f t="shared" si="27"/>
        <v>0</v>
      </c>
      <c r="AO22" s="135" t="str">
        <f t="shared" si="28"/>
        <v/>
      </c>
      <c r="AP22" s="136" t="str">
        <f t="shared" si="29"/>
        <v/>
      </c>
      <c r="AQ22" s="126"/>
      <c r="AR22" s="144" t="str">
        <f t="shared" si="30"/>
        <v/>
      </c>
      <c r="AS22" s="220" t="str">
        <f t="shared" si="31"/>
        <v/>
      </c>
      <c r="AT22" s="220" t="str">
        <f t="shared" si="32"/>
        <v/>
      </c>
      <c r="AU22" s="220" t="str">
        <f t="shared" si="33"/>
        <v/>
      </c>
      <c r="AV22" s="219"/>
      <c r="AW22" s="220"/>
      <c r="AX22" s="220"/>
      <c r="AY22" s="219"/>
      <c r="AZ22" s="59" t="str">
        <f t="shared" si="34"/>
        <v/>
      </c>
      <c r="BA22" s="60">
        <f t="shared" si="15"/>
        <v>0</v>
      </c>
    </row>
    <row r="23" spans="1:53" ht="15" customHeight="1" x14ac:dyDescent="0.25">
      <c r="A23">
        <v>6</v>
      </c>
      <c r="B23" s="222" t="s">
        <v>215</v>
      </c>
      <c r="C23" s="175"/>
      <c r="D23" s="175" t="s">
        <v>79</v>
      </c>
      <c r="E23" s="126"/>
      <c r="F23" s="126"/>
      <c r="G23" s="140"/>
      <c r="H23" s="180" t="s">
        <v>78</v>
      </c>
      <c r="I23" s="148"/>
      <c r="J23" s="179" t="s">
        <v>80</v>
      </c>
      <c r="K23" s="148"/>
      <c r="L23" s="179" t="s">
        <v>79</v>
      </c>
      <c r="M23" s="178" t="s">
        <v>79</v>
      </c>
      <c r="N23" s="290">
        <f t="shared" si="16"/>
        <v>2</v>
      </c>
      <c r="O23" s="291">
        <f t="shared" si="17"/>
        <v>4</v>
      </c>
      <c r="P23" s="291" t="str">
        <f t="shared" si="0"/>
        <v/>
      </c>
      <c r="Q23" s="291">
        <f t="shared" si="1"/>
        <v>3</v>
      </c>
      <c r="R23" s="291">
        <f t="shared" si="18"/>
        <v>0</v>
      </c>
      <c r="S23" s="94">
        <f t="shared" si="2"/>
        <v>1</v>
      </c>
      <c r="T23" s="94" t="str">
        <f t="shared" si="3"/>
        <v/>
      </c>
      <c r="U23" s="94" t="str">
        <f t="shared" si="4"/>
        <v/>
      </c>
      <c r="V23" s="94" t="str">
        <f t="shared" si="19"/>
        <v/>
      </c>
      <c r="W23" s="94">
        <f t="shared" si="5"/>
        <v>1</v>
      </c>
      <c r="X23" s="94">
        <f t="shared" si="6"/>
        <v>1</v>
      </c>
      <c r="Y23" s="94">
        <f t="shared" si="7"/>
        <v>3</v>
      </c>
      <c r="Z23" s="141" t="b">
        <f t="shared" si="8"/>
        <v>0</v>
      </c>
      <c r="AA23" s="141">
        <f t="shared" si="9"/>
        <v>0.75</v>
      </c>
      <c r="AB23" s="141" t="b">
        <f t="shared" si="10"/>
        <v>0</v>
      </c>
      <c r="AC23" s="141" t="b">
        <f t="shared" si="11"/>
        <v>0</v>
      </c>
      <c r="AD23" s="141" t="b">
        <f t="shared" si="12"/>
        <v>0</v>
      </c>
      <c r="AE23" s="141" t="b">
        <f t="shared" si="20"/>
        <v>0</v>
      </c>
      <c r="AF23" s="141" t="b">
        <f t="shared" si="21"/>
        <v>0</v>
      </c>
      <c r="AG23" s="141" t="b">
        <f t="shared" si="22"/>
        <v>0</v>
      </c>
      <c r="AH23" s="141" t="b">
        <f t="shared" si="23"/>
        <v>0</v>
      </c>
      <c r="AI23" s="141" t="b">
        <f t="shared" si="24"/>
        <v>0</v>
      </c>
      <c r="AJ23" s="146">
        <f t="shared" si="13"/>
        <v>4</v>
      </c>
      <c r="AK23" s="147">
        <f t="shared" si="14"/>
        <v>0.75</v>
      </c>
      <c r="AL23" s="217" t="str">
        <f t="shared" si="25"/>
        <v/>
      </c>
      <c r="AM23" s="144" t="str">
        <f t="shared" si="26"/>
        <v/>
      </c>
      <c r="AN23" s="145">
        <f t="shared" si="27"/>
        <v>0</v>
      </c>
      <c r="AO23" s="135" t="str">
        <f t="shared" si="28"/>
        <v/>
      </c>
      <c r="AP23" s="136" t="str">
        <f t="shared" si="29"/>
        <v/>
      </c>
      <c r="AQ23" s="126"/>
      <c r="AR23" s="144" t="str">
        <f t="shared" si="30"/>
        <v/>
      </c>
      <c r="AS23" s="220" t="str">
        <f t="shared" si="31"/>
        <v/>
      </c>
      <c r="AT23" s="220" t="str">
        <f t="shared" si="32"/>
        <v/>
      </c>
      <c r="AU23" s="220" t="str">
        <f t="shared" si="33"/>
        <v/>
      </c>
      <c r="AV23" s="219"/>
      <c r="AW23" s="220"/>
      <c r="AX23" s="220"/>
      <c r="AY23" s="219"/>
      <c r="AZ23" s="59" t="str">
        <f t="shared" si="34"/>
        <v/>
      </c>
      <c r="BA23" s="60">
        <f t="shared" si="15"/>
        <v>0</v>
      </c>
    </row>
    <row r="24" spans="1:53" ht="15" customHeight="1" x14ac:dyDescent="0.25">
      <c r="A24">
        <v>7</v>
      </c>
      <c r="B24" s="222" t="s">
        <v>216</v>
      </c>
      <c r="C24" s="175"/>
      <c r="D24" s="175" t="s">
        <v>81</v>
      </c>
      <c r="E24" s="151"/>
      <c r="F24" s="151"/>
      <c r="G24" s="140"/>
      <c r="H24" s="180" t="s">
        <v>79</v>
      </c>
      <c r="I24" s="148"/>
      <c r="J24" s="179" t="s">
        <v>79</v>
      </c>
      <c r="K24" s="148"/>
      <c r="L24" s="179" t="s">
        <v>79</v>
      </c>
      <c r="M24" s="178" t="s">
        <v>80</v>
      </c>
      <c r="N24" s="290">
        <f t="shared" si="16"/>
        <v>2</v>
      </c>
      <c r="O24" s="291">
        <f t="shared" si="17"/>
        <v>3</v>
      </c>
      <c r="P24" s="291" t="str">
        <f t="shared" si="0"/>
        <v/>
      </c>
      <c r="Q24" s="291">
        <f t="shared" si="1"/>
        <v>4</v>
      </c>
      <c r="R24" s="291">
        <f t="shared" si="18"/>
        <v>0</v>
      </c>
      <c r="S24" s="94">
        <f t="shared" si="2"/>
        <v>1</v>
      </c>
      <c r="T24" s="94" t="str">
        <f t="shared" si="3"/>
        <v/>
      </c>
      <c r="U24" s="94">
        <f t="shared" si="4"/>
        <v>1</v>
      </c>
      <c r="V24" s="94" t="str">
        <f t="shared" si="19"/>
        <v/>
      </c>
      <c r="W24" s="94">
        <f t="shared" si="5"/>
        <v>1</v>
      </c>
      <c r="X24" s="94">
        <f t="shared" si="6"/>
        <v>1</v>
      </c>
      <c r="Y24" s="94">
        <f t="shared" si="7"/>
        <v>4</v>
      </c>
      <c r="Z24" s="141" t="b">
        <f t="shared" si="8"/>
        <v>0</v>
      </c>
      <c r="AA24" s="141" t="b">
        <f t="shared" si="9"/>
        <v>0</v>
      </c>
      <c r="AB24" s="141" t="b">
        <f t="shared" si="10"/>
        <v>0</v>
      </c>
      <c r="AC24" s="141">
        <f t="shared" si="11"/>
        <v>1</v>
      </c>
      <c r="AD24" s="141" t="b">
        <f t="shared" si="12"/>
        <v>0</v>
      </c>
      <c r="AE24" s="141" t="b">
        <f t="shared" si="20"/>
        <v>0</v>
      </c>
      <c r="AF24" s="141" t="b">
        <f t="shared" si="21"/>
        <v>0</v>
      </c>
      <c r="AG24" s="141" t="b">
        <f t="shared" si="22"/>
        <v>0</v>
      </c>
      <c r="AH24" s="141" t="b">
        <f t="shared" si="23"/>
        <v>0</v>
      </c>
      <c r="AI24" s="141" t="b">
        <f t="shared" si="24"/>
        <v>0</v>
      </c>
      <c r="AJ24" s="146">
        <f t="shared" si="13"/>
        <v>4</v>
      </c>
      <c r="AK24" s="147">
        <f t="shared" si="14"/>
        <v>1</v>
      </c>
      <c r="AL24" s="217" t="str">
        <f t="shared" si="25"/>
        <v/>
      </c>
      <c r="AM24" s="144" t="str">
        <f t="shared" si="26"/>
        <v/>
      </c>
      <c r="AN24" s="145">
        <f t="shared" si="27"/>
        <v>0</v>
      </c>
      <c r="AO24" s="135" t="str">
        <f t="shared" si="28"/>
        <v/>
      </c>
      <c r="AP24" s="136" t="str">
        <f t="shared" si="29"/>
        <v/>
      </c>
      <c r="AQ24" s="126"/>
      <c r="AR24" s="144" t="str">
        <f t="shared" si="30"/>
        <v/>
      </c>
      <c r="AS24" s="220" t="str">
        <f t="shared" si="31"/>
        <v/>
      </c>
      <c r="AT24" s="220" t="str">
        <f t="shared" si="32"/>
        <v/>
      </c>
      <c r="AU24" s="220" t="str">
        <f t="shared" si="33"/>
        <v/>
      </c>
      <c r="AV24" s="219"/>
      <c r="AW24" s="220"/>
      <c r="AX24" s="220"/>
      <c r="AY24" s="219"/>
      <c r="AZ24" s="59" t="str">
        <f t="shared" si="34"/>
        <v/>
      </c>
      <c r="BA24" s="60">
        <f t="shared" si="15"/>
        <v>0</v>
      </c>
    </row>
    <row r="25" spans="1:53" ht="15" customHeight="1" x14ac:dyDescent="0.25">
      <c r="A25">
        <v>8</v>
      </c>
      <c r="B25" s="222" t="s">
        <v>217</v>
      </c>
      <c r="C25" s="175"/>
      <c r="D25" s="175" t="s">
        <v>79</v>
      </c>
      <c r="E25" s="126"/>
      <c r="F25" s="126"/>
      <c r="G25" s="140"/>
      <c r="H25" s="180" t="s">
        <v>80</v>
      </c>
      <c r="I25" s="148"/>
      <c r="J25" s="179" t="s">
        <v>79</v>
      </c>
      <c r="K25" s="148"/>
      <c r="L25" s="148" t="s">
        <v>80</v>
      </c>
      <c r="M25" s="178" t="s">
        <v>80</v>
      </c>
      <c r="N25" s="290">
        <f t="shared" si="16"/>
        <v>2</v>
      </c>
      <c r="O25" s="291">
        <f t="shared" si="17"/>
        <v>3</v>
      </c>
      <c r="P25" s="291" t="str">
        <f t="shared" si="0"/>
        <v/>
      </c>
      <c r="Q25" s="291">
        <f t="shared" si="1"/>
        <v>4</v>
      </c>
      <c r="R25" s="291">
        <f t="shared" si="18"/>
        <v>0</v>
      </c>
      <c r="S25" s="94" t="str">
        <f t="shared" si="2"/>
        <v/>
      </c>
      <c r="T25" s="94" t="str">
        <f t="shared" si="3"/>
        <v/>
      </c>
      <c r="U25" s="94">
        <f t="shared" si="4"/>
        <v>1</v>
      </c>
      <c r="V25" s="94" t="str">
        <f t="shared" si="19"/>
        <v/>
      </c>
      <c r="W25" s="94" t="str">
        <f t="shared" si="5"/>
        <v/>
      </c>
      <c r="X25" s="94" t="str">
        <f t="shared" si="6"/>
        <v/>
      </c>
      <c r="Y25" s="94">
        <f t="shared" si="7"/>
        <v>1</v>
      </c>
      <c r="Z25" s="141" t="b">
        <f t="shared" si="8"/>
        <v>0</v>
      </c>
      <c r="AA25" s="141">
        <f t="shared" si="9"/>
        <v>0.25</v>
      </c>
      <c r="AB25" s="141" t="b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0"/>
        <v>0</v>
      </c>
      <c r="AF25" s="141" t="b">
        <f t="shared" si="21"/>
        <v>0</v>
      </c>
      <c r="AG25" s="141" t="b">
        <f t="shared" si="22"/>
        <v>0</v>
      </c>
      <c r="AH25" s="141" t="b">
        <f t="shared" si="23"/>
        <v>0</v>
      </c>
      <c r="AI25" s="141" t="b">
        <f t="shared" si="24"/>
        <v>0</v>
      </c>
      <c r="AJ25" s="146">
        <f t="shared" si="13"/>
        <v>4</v>
      </c>
      <c r="AK25" s="147">
        <f t="shared" si="14"/>
        <v>0.25</v>
      </c>
      <c r="AL25" s="217" t="str">
        <f t="shared" si="25"/>
        <v/>
      </c>
      <c r="AM25" s="144" t="str">
        <f t="shared" si="26"/>
        <v/>
      </c>
      <c r="AN25" s="145">
        <f t="shared" si="27"/>
        <v>0</v>
      </c>
      <c r="AO25" s="135" t="str">
        <f t="shared" si="28"/>
        <v/>
      </c>
      <c r="AP25" s="136" t="str">
        <f t="shared" si="29"/>
        <v/>
      </c>
      <c r="AQ25" s="126"/>
      <c r="AR25" s="144" t="str">
        <f t="shared" si="30"/>
        <v/>
      </c>
      <c r="AS25" s="220" t="str">
        <f t="shared" si="31"/>
        <v/>
      </c>
      <c r="AT25" s="220" t="str">
        <f t="shared" si="32"/>
        <v/>
      </c>
      <c r="AU25" s="220" t="str">
        <f t="shared" si="33"/>
        <v/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59" t="str">
        <f t="shared" si="34"/>
        <v/>
      </c>
      <c r="BA25" s="60">
        <f t="shared" si="15"/>
        <v>0</v>
      </c>
    </row>
    <row r="26" spans="1:53" ht="15" customHeight="1" x14ac:dyDescent="0.25">
      <c r="A26">
        <v>9</v>
      </c>
      <c r="B26" s="222" t="s">
        <v>218</v>
      </c>
      <c r="C26" s="175"/>
      <c r="D26" s="175" t="s">
        <v>79</v>
      </c>
      <c r="E26" s="126"/>
      <c r="F26" s="126"/>
      <c r="G26" s="140"/>
      <c r="H26" s="180" t="s">
        <v>79</v>
      </c>
      <c r="I26" s="148"/>
      <c r="J26" s="179" t="s">
        <v>79</v>
      </c>
      <c r="K26" s="148"/>
      <c r="L26" s="148" t="s">
        <v>79</v>
      </c>
      <c r="M26" s="178" t="s">
        <v>79</v>
      </c>
      <c r="N26" s="290">
        <f t="shared" si="16"/>
        <v>2</v>
      </c>
      <c r="O26" s="291">
        <f t="shared" si="17"/>
        <v>4</v>
      </c>
      <c r="P26" s="291" t="str">
        <f t="shared" si="0"/>
        <v/>
      </c>
      <c r="Q26" s="291">
        <f t="shared" si="1"/>
        <v>4</v>
      </c>
      <c r="R26" s="291">
        <f t="shared" si="18"/>
        <v>0</v>
      </c>
      <c r="S26" s="94">
        <f t="shared" si="2"/>
        <v>1</v>
      </c>
      <c r="T26" s="94" t="str">
        <f t="shared" si="3"/>
        <v/>
      </c>
      <c r="U26" s="94">
        <f t="shared" si="4"/>
        <v>1</v>
      </c>
      <c r="V26" s="94" t="str">
        <f t="shared" si="19"/>
        <v/>
      </c>
      <c r="W26" s="94">
        <f t="shared" si="5"/>
        <v>1</v>
      </c>
      <c r="X26" s="94">
        <f t="shared" si="6"/>
        <v>1</v>
      </c>
      <c r="Y26" s="94">
        <f t="shared" si="7"/>
        <v>4</v>
      </c>
      <c r="Z26" s="141" t="b">
        <f t="shared" si="8"/>
        <v>0</v>
      </c>
      <c r="AA26" s="141">
        <f t="shared" si="9"/>
        <v>1</v>
      </c>
      <c r="AB26" s="141" t="b">
        <f t="shared" si="10"/>
        <v>0</v>
      </c>
      <c r="AC26" s="141" t="b">
        <f t="shared" si="11"/>
        <v>0</v>
      </c>
      <c r="AD26" s="141" t="b">
        <f t="shared" si="12"/>
        <v>0</v>
      </c>
      <c r="AE26" s="141" t="b">
        <f t="shared" si="20"/>
        <v>0</v>
      </c>
      <c r="AF26" s="141" t="b">
        <f t="shared" si="21"/>
        <v>0</v>
      </c>
      <c r="AG26" s="141" t="b">
        <f t="shared" si="22"/>
        <v>0</v>
      </c>
      <c r="AH26" s="141" t="b">
        <f t="shared" si="23"/>
        <v>0</v>
      </c>
      <c r="AI26" s="141" t="b">
        <f t="shared" si="24"/>
        <v>0</v>
      </c>
      <c r="AJ26" s="146">
        <f t="shared" si="13"/>
        <v>4</v>
      </c>
      <c r="AK26" s="147">
        <f t="shared" si="14"/>
        <v>1</v>
      </c>
      <c r="AL26" s="217" t="str">
        <f t="shared" si="25"/>
        <v/>
      </c>
      <c r="AM26" s="144" t="str">
        <f t="shared" si="26"/>
        <v/>
      </c>
      <c r="AN26" s="145">
        <f t="shared" si="27"/>
        <v>0</v>
      </c>
      <c r="AO26" s="135" t="str">
        <f t="shared" si="28"/>
        <v/>
      </c>
      <c r="AP26" s="136" t="str">
        <f t="shared" si="29"/>
        <v/>
      </c>
      <c r="AQ26" s="126"/>
      <c r="AR26" s="144" t="str">
        <f t="shared" si="30"/>
        <v/>
      </c>
      <c r="AS26" s="220" t="str">
        <f t="shared" si="31"/>
        <v/>
      </c>
      <c r="AT26" s="220" t="str">
        <f t="shared" si="32"/>
        <v/>
      </c>
      <c r="AU26" s="220" t="str">
        <f t="shared" si="33"/>
        <v/>
      </c>
      <c r="AV26" s="219"/>
      <c r="AW26" s="220" t="str">
        <f t="shared" si="35"/>
        <v/>
      </c>
      <c r="AX26" s="220">
        <f t="shared" si="36"/>
        <v>0</v>
      </c>
      <c r="AY26" s="219"/>
      <c r="AZ26" s="59" t="str">
        <f t="shared" si="34"/>
        <v/>
      </c>
      <c r="BA26" s="60">
        <f t="shared" si="15"/>
        <v>0</v>
      </c>
    </row>
    <row r="27" spans="1:53" ht="15" customHeight="1" x14ac:dyDescent="0.25">
      <c r="A27">
        <v>10</v>
      </c>
      <c r="B27" s="222" t="s">
        <v>219</v>
      </c>
      <c r="C27" s="175"/>
      <c r="D27" s="175" t="s">
        <v>79</v>
      </c>
      <c r="E27" s="126"/>
      <c r="F27" s="126"/>
      <c r="G27" s="140"/>
      <c r="H27" s="149"/>
      <c r="I27" s="148"/>
      <c r="J27" s="148"/>
      <c r="K27" s="148"/>
      <c r="L27" s="148"/>
      <c r="M27" s="150"/>
      <c r="N27" s="290">
        <f t="shared" si="16"/>
        <v>0</v>
      </c>
      <c r="O27" s="291" t="str">
        <f t="shared" si="17"/>
        <v/>
      </c>
      <c r="P27" s="291" t="str">
        <f t="shared" si="0"/>
        <v/>
      </c>
      <c r="Q27" s="291" t="str">
        <f t="shared" si="1"/>
        <v/>
      </c>
      <c r="R27" s="291">
        <f t="shared" si="18"/>
        <v>0</v>
      </c>
      <c r="S27" s="94" t="str">
        <f t="shared" si="2"/>
        <v/>
      </c>
      <c r="T27" s="94" t="str">
        <f t="shared" si="3"/>
        <v/>
      </c>
      <c r="U27" s="94" t="str">
        <f t="shared" si="4"/>
        <v/>
      </c>
      <c r="V27" s="94" t="str">
        <f t="shared" si="19"/>
        <v/>
      </c>
      <c r="W27" s="94" t="str">
        <f t="shared" si="5"/>
        <v/>
      </c>
      <c r="X27" s="94" t="str">
        <f t="shared" si="6"/>
        <v/>
      </c>
      <c r="Y27" s="94">
        <f t="shared" si="7"/>
        <v>0</v>
      </c>
      <c r="Z27" s="141" t="b">
        <f t="shared" si="8"/>
        <v>0</v>
      </c>
      <c r="AA27" s="141" t="str">
        <f t="shared" si="9"/>
        <v/>
      </c>
      <c r="AB27" s="141" t="b">
        <f t="shared" si="10"/>
        <v>0</v>
      </c>
      <c r="AC27" s="141" t="b">
        <f t="shared" si="11"/>
        <v>0</v>
      </c>
      <c r="AD27" s="141" t="b">
        <f t="shared" si="12"/>
        <v>0</v>
      </c>
      <c r="AE27" s="141" t="b">
        <f t="shared" si="20"/>
        <v>0</v>
      </c>
      <c r="AF27" s="141" t="b">
        <f t="shared" si="21"/>
        <v>0</v>
      </c>
      <c r="AG27" s="141" t="b">
        <f t="shared" si="22"/>
        <v>0</v>
      </c>
      <c r="AH27" s="141" t="b">
        <f t="shared" si="23"/>
        <v>0</v>
      </c>
      <c r="AI27" s="141" t="b">
        <f t="shared" si="24"/>
        <v>0</v>
      </c>
      <c r="AJ27" s="146">
        <f t="shared" si="13"/>
        <v>0</v>
      </c>
      <c r="AK27" s="147" t="str">
        <f t="shared" si="14"/>
        <v/>
      </c>
      <c r="AL27" s="217" t="str">
        <f t="shared" si="25"/>
        <v/>
      </c>
      <c r="AM27" s="144" t="str">
        <f t="shared" si="26"/>
        <v/>
      </c>
      <c r="AN27" s="145">
        <f t="shared" si="27"/>
        <v>0</v>
      </c>
      <c r="AO27" s="135" t="str">
        <f t="shared" si="28"/>
        <v/>
      </c>
      <c r="AP27" s="136" t="str">
        <f t="shared" si="29"/>
        <v/>
      </c>
      <c r="AQ27" s="126"/>
      <c r="AR27" s="144" t="str">
        <f t="shared" si="30"/>
        <v/>
      </c>
      <c r="AS27" s="220" t="str">
        <f t="shared" si="31"/>
        <v/>
      </c>
      <c r="AT27" s="220" t="str">
        <f t="shared" si="32"/>
        <v/>
      </c>
      <c r="AU27" s="220" t="str">
        <f t="shared" si="33"/>
        <v/>
      </c>
      <c r="AV27" s="219"/>
      <c r="AW27" s="220" t="str">
        <f t="shared" si="35"/>
        <v/>
      </c>
      <c r="AX27" s="220">
        <f t="shared" si="36"/>
        <v>0</v>
      </c>
      <c r="AY27" s="219"/>
      <c r="AZ27" s="59" t="str">
        <f t="shared" si="34"/>
        <v/>
      </c>
      <c r="BA27" s="60">
        <f t="shared" si="15"/>
        <v>0</v>
      </c>
    </row>
    <row r="28" spans="1:53" ht="15" customHeight="1" x14ac:dyDescent="0.25">
      <c r="A28">
        <v>11</v>
      </c>
      <c r="B28" s="222"/>
      <c r="C28" s="175"/>
      <c r="D28" s="175"/>
      <c r="E28" s="126"/>
      <c r="F28" s="126"/>
      <c r="G28" s="140"/>
      <c r="H28" s="149"/>
      <c r="I28" s="148"/>
      <c r="J28" s="148"/>
      <c r="K28" s="148"/>
      <c r="L28" s="148"/>
      <c r="M28" s="150"/>
      <c r="N28" s="290">
        <f t="shared" si="16"/>
        <v>0</v>
      </c>
      <c r="O28" s="291" t="str">
        <f t="shared" si="17"/>
        <v/>
      </c>
      <c r="P28" s="291" t="str">
        <f t="shared" si="0"/>
        <v/>
      </c>
      <c r="Q28" s="291" t="str">
        <f t="shared" si="1"/>
        <v/>
      </c>
      <c r="R28" s="291">
        <f t="shared" si="18"/>
        <v>0</v>
      </c>
      <c r="S28" s="94" t="str">
        <f t="shared" si="2"/>
        <v/>
      </c>
      <c r="T28" s="94" t="str">
        <f t="shared" si="3"/>
        <v/>
      </c>
      <c r="U28" s="94" t="str">
        <f t="shared" si="4"/>
        <v/>
      </c>
      <c r="V28" s="94" t="str">
        <f t="shared" si="19"/>
        <v/>
      </c>
      <c r="W28" s="94" t="str">
        <f t="shared" si="5"/>
        <v/>
      </c>
      <c r="X28" s="94" t="str">
        <f t="shared" si="6"/>
        <v/>
      </c>
      <c r="Y28" s="94">
        <f t="shared" si="7"/>
        <v>0</v>
      </c>
      <c r="Z28" s="141" t="b">
        <f t="shared" si="8"/>
        <v>0</v>
      </c>
      <c r="AA28" s="141" t="b">
        <f t="shared" si="9"/>
        <v>0</v>
      </c>
      <c r="AB28" s="141" t="b">
        <f t="shared" si="10"/>
        <v>0</v>
      </c>
      <c r="AC28" s="141" t="b">
        <f t="shared" si="11"/>
        <v>0</v>
      </c>
      <c r="AD28" s="141" t="b">
        <f t="shared" si="12"/>
        <v>0</v>
      </c>
      <c r="AE28" s="141" t="b">
        <f t="shared" si="20"/>
        <v>0</v>
      </c>
      <c r="AF28" s="141" t="b">
        <f t="shared" si="21"/>
        <v>0</v>
      </c>
      <c r="AG28" s="141" t="b">
        <f t="shared" si="22"/>
        <v>0</v>
      </c>
      <c r="AH28" s="141" t="b">
        <f t="shared" si="23"/>
        <v>0</v>
      </c>
      <c r="AI28" s="141" t="b">
        <f t="shared" si="24"/>
        <v>0</v>
      </c>
      <c r="AJ28" s="146" t="str">
        <f t="shared" si="13"/>
        <v/>
      </c>
      <c r="AK28" s="147" t="str">
        <f t="shared" si="14"/>
        <v/>
      </c>
      <c r="AL28" s="217" t="str">
        <f t="shared" si="25"/>
        <v/>
      </c>
      <c r="AM28" s="144" t="str">
        <f t="shared" si="26"/>
        <v/>
      </c>
      <c r="AN28" s="145">
        <f t="shared" si="27"/>
        <v>0</v>
      </c>
      <c r="AO28" s="135" t="str">
        <f t="shared" si="28"/>
        <v/>
      </c>
      <c r="AP28" s="136" t="str">
        <f t="shared" si="29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33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59" t="str">
        <f t="shared" si="34"/>
        <v/>
      </c>
      <c r="BA28" s="60">
        <f t="shared" si="15"/>
        <v>0</v>
      </c>
    </row>
    <row r="29" spans="1:53" ht="15" customHeight="1" x14ac:dyDescent="0.25">
      <c r="A29">
        <v>12</v>
      </c>
      <c r="B29" s="222"/>
      <c r="C29" s="175"/>
      <c r="D29" s="175"/>
      <c r="E29" s="126"/>
      <c r="F29" s="126"/>
      <c r="G29" s="140"/>
      <c r="H29" s="149"/>
      <c r="I29" s="148"/>
      <c r="J29" s="148"/>
      <c r="K29" s="148"/>
      <c r="L29" s="148"/>
      <c r="M29" s="150"/>
      <c r="N29" s="290">
        <f t="shared" si="16"/>
        <v>0</v>
      </c>
      <c r="O29" s="291" t="str">
        <f t="shared" si="17"/>
        <v/>
      </c>
      <c r="P29" s="291" t="str">
        <f t="shared" si="0"/>
        <v/>
      </c>
      <c r="Q29" s="291" t="str">
        <f t="shared" si="1"/>
        <v/>
      </c>
      <c r="R29" s="291">
        <f t="shared" si="18"/>
        <v>0</v>
      </c>
      <c r="S29" s="94" t="str">
        <f t="shared" si="2"/>
        <v/>
      </c>
      <c r="T29" s="94" t="str">
        <f t="shared" si="3"/>
        <v/>
      </c>
      <c r="U29" s="94" t="str">
        <f t="shared" si="4"/>
        <v/>
      </c>
      <c r="V29" s="94" t="str">
        <f t="shared" si="19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 t="b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0"/>
        <v>0</v>
      </c>
      <c r="AF29" s="141" t="b">
        <f t="shared" si="21"/>
        <v>0</v>
      </c>
      <c r="AG29" s="141" t="b">
        <f t="shared" si="22"/>
        <v>0</v>
      </c>
      <c r="AH29" s="141" t="b">
        <f t="shared" si="23"/>
        <v>0</v>
      </c>
      <c r="AI29" s="141" t="b">
        <f t="shared" si="24"/>
        <v>0</v>
      </c>
      <c r="AJ29" s="146" t="str">
        <f t="shared" si="13"/>
        <v/>
      </c>
      <c r="AK29" s="147" t="str">
        <f t="shared" si="14"/>
        <v/>
      </c>
      <c r="AL29" s="217" t="str">
        <f t="shared" si="25"/>
        <v/>
      </c>
      <c r="AM29" s="144" t="str">
        <f t="shared" si="26"/>
        <v/>
      </c>
      <c r="AN29" s="145">
        <f t="shared" si="27"/>
        <v>0</v>
      </c>
      <c r="AO29" s="135" t="str">
        <f t="shared" si="28"/>
        <v/>
      </c>
      <c r="AP29" s="136" t="str">
        <f t="shared" si="29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33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59" t="str">
        <f t="shared" si="34"/>
        <v/>
      </c>
      <c r="BA29" s="60">
        <f t="shared" si="15"/>
        <v>0</v>
      </c>
    </row>
    <row r="30" spans="1:53" ht="15" customHeight="1" x14ac:dyDescent="0.25">
      <c r="A30">
        <v>13</v>
      </c>
      <c r="B30" s="222"/>
      <c r="C30" s="175"/>
      <c r="D30" s="175"/>
      <c r="E30" s="126"/>
      <c r="F30" s="126"/>
      <c r="G30" s="140"/>
      <c r="H30" s="180"/>
      <c r="I30" s="148"/>
      <c r="J30" s="179"/>
      <c r="K30" s="148"/>
      <c r="L30" s="179"/>
      <c r="M30" s="178"/>
      <c r="N30" s="290">
        <f t="shared" si="16"/>
        <v>0</v>
      </c>
      <c r="O30" s="291" t="str">
        <f t="shared" si="17"/>
        <v/>
      </c>
      <c r="P30" s="291" t="str">
        <f t="shared" si="0"/>
        <v/>
      </c>
      <c r="Q30" s="291" t="str">
        <f t="shared" si="1"/>
        <v/>
      </c>
      <c r="R30" s="291">
        <f t="shared" si="18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19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0"/>
        <v>0</v>
      </c>
      <c r="AF30" s="141" t="b">
        <f t="shared" si="21"/>
        <v>0</v>
      </c>
      <c r="AG30" s="141" t="b">
        <f t="shared" si="22"/>
        <v>0</v>
      </c>
      <c r="AH30" s="141" t="b">
        <f t="shared" si="23"/>
        <v>0</v>
      </c>
      <c r="AI30" s="141" t="b">
        <f t="shared" si="24"/>
        <v>0</v>
      </c>
      <c r="AJ30" s="146" t="str">
        <f t="shared" si="13"/>
        <v/>
      </c>
      <c r="AK30" s="147" t="str">
        <f t="shared" si="14"/>
        <v/>
      </c>
      <c r="AL30" s="217" t="str">
        <f t="shared" si="25"/>
        <v/>
      </c>
      <c r="AM30" s="144" t="str">
        <f t="shared" si="26"/>
        <v/>
      </c>
      <c r="AN30" s="145">
        <f t="shared" si="27"/>
        <v>0</v>
      </c>
      <c r="AO30" s="135" t="str">
        <f t="shared" si="28"/>
        <v/>
      </c>
      <c r="AP30" s="136" t="str">
        <f t="shared" si="29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33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59" t="str">
        <f t="shared" si="34"/>
        <v/>
      </c>
      <c r="BA30" s="60">
        <f t="shared" si="15"/>
        <v>0</v>
      </c>
    </row>
    <row r="31" spans="1:53" ht="15" customHeight="1" x14ac:dyDescent="0.25">
      <c r="A31">
        <v>14</v>
      </c>
      <c r="B31" s="222"/>
      <c r="C31" s="175"/>
      <c r="D31" s="175"/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6"/>
        <v>0</v>
      </c>
      <c r="O31" s="291" t="str">
        <f t="shared" si="17"/>
        <v/>
      </c>
      <c r="P31" s="291" t="str">
        <f t="shared" si="0"/>
        <v/>
      </c>
      <c r="Q31" s="291" t="str">
        <f t="shared" si="1"/>
        <v/>
      </c>
      <c r="R31" s="291">
        <f t="shared" si="18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19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0"/>
        <v>0</v>
      </c>
      <c r="AF31" s="141" t="b">
        <f t="shared" si="21"/>
        <v>0</v>
      </c>
      <c r="AG31" s="141" t="b">
        <f t="shared" si="22"/>
        <v>0</v>
      </c>
      <c r="AH31" s="141" t="b">
        <f t="shared" si="23"/>
        <v>0</v>
      </c>
      <c r="AI31" s="141" t="b">
        <f t="shared" si="24"/>
        <v>0</v>
      </c>
      <c r="AJ31" s="146" t="str">
        <f t="shared" si="13"/>
        <v/>
      </c>
      <c r="AK31" s="147" t="str">
        <f t="shared" si="14"/>
        <v/>
      </c>
      <c r="AL31" s="217" t="str">
        <f t="shared" si="25"/>
        <v/>
      </c>
      <c r="AM31" s="144" t="str">
        <f t="shared" si="26"/>
        <v/>
      </c>
      <c r="AN31" s="145">
        <f t="shared" si="27"/>
        <v>0</v>
      </c>
      <c r="AO31" s="135" t="str">
        <f t="shared" si="28"/>
        <v/>
      </c>
      <c r="AP31" s="136" t="str">
        <f t="shared" si="29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33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59" t="str">
        <f t="shared" si="34"/>
        <v/>
      </c>
      <c r="BA31" s="60">
        <f t="shared" si="15"/>
        <v>0</v>
      </c>
    </row>
    <row r="32" spans="1:53" ht="15" customHeight="1" x14ac:dyDescent="0.25">
      <c r="A32">
        <v>15</v>
      </c>
      <c r="B32" s="222"/>
      <c r="C32" s="175"/>
      <c r="D32" s="175"/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16"/>
        <v>0</v>
      </c>
      <c r="O32" s="291" t="str">
        <f t="shared" si="17"/>
        <v/>
      </c>
      <c r="P32" s="291" t="str">
        <f t="shared" si="0"/>
        <v/>
      </c>
      <c r="Q32" s="291" t="str">
        <f t="shared" si="1"/>
        <v/>
      </c>
      <c r="R32" s="291">
        <f t="shared" si="18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19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0"/>
        <v>0</v>
      </c>
      <c r="AF32" s="141" t="b">
        <f t="shared" si="21"/>
        <v>0</v>
      </c>
      <c r="AG32" s="141" t="b">
        <f t="shared" si="22"/>
        <v>0</v>
      </c>
      <c r="AH32" s="141" t="b">
        <f t="shared" si="23"/>
        <v>0</v>
      </c>
      <c r="AI32" s="141" t="b">
        <f t="shared" si="24"/>
        <v>0</v>
      </c>
      <c r="AJ32" s="146" t="str">
        <f t="shared" si="13"/>
        <v/>
      </c>
      <c r="AK32" s="147" t="str">
        <f t="shared" si="14"/>
        <v/>
      </c>
      <c r="AL32" s="217" t="str">
        <f t="shared" si="25"/>
        <v/>
      </c>
      <c r="AM32" s="144" t="str">
        <f t="shared" si="26"/>
        <v/>
      </c>
      <c r="AN32" s="145">
        <f t="shared" si="27"/>
        <v>0</v>
      </c>
      <c r="AO32" s="135" t="str">
        <f t="shared" si="28"/>
        <v/>
      </c>
      <c r="AP32" s="136" t="str">
        <f t="shared" si="29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33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59" t="str">
        <f t="shared" si="34"/>
        <v/>
      </c>
      <c r="BA32" s="60">
        <f t="shared" si="15"/>
        <v>0</v>
      </c>
    </row>
    <row r="33" spans="1:53" ht="15" customHeight="1" x14ac:dyDescent="0.25">
      <c r="A33">
        <v>16</v>
      </c>
      <c r="B33" s="222"/>
      <c r="C33" s="175"/>
      <c r="D33" s="175"/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6"/>
        <v>0</v>
      </c>
      <c r="O33" s="291" t="str">
        <f t="shared" si="17"/>
        <v/>
      </c>
      <c r="P33" s="291" t="str">
        <f t="shared" si="0"/>
        <v/>
      </c>
      <c r="Q33" s="291" t="str">
        <f t="shared" si="1"/>
        <v/>
      </c>
      <c r="R33" s="291">
        <f t="shared" si="18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19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0"/>
        <v>0</v>
      </c>
      <c r="AF33" s="141" t="b">
        <f t="shared" si="21"/>
        <v>0</v>
      </c>
      <c r="AG33" s="141" t="b">
        <f t="shared" si="22"/>
        <v>0</v>
      </c>
      <c r="AH33" s="141" t="b">
        <f t="shared" si="23"/>
        <v>0</v>
      </c>
      <c r="AI33" s="141" t="b">
        <f t="shared" si="24"/>
        <v>0</v>
      </c>
      <c r="AJ33" s="146" t="str">
        <f t="shared" si="13"/>
        <v/>
      </c>
      <c r="AK33" s="147" t="str">
        <f t="shared" si="14"/>
        <v/>
      </c>
      <c r="AL33" s="217" t="str">
        <f t="shared" si="25"/>
        <v/>
      </c>
      <c r="AM33" s="144" t="str">
        <f t="shared" si="26"/>
        <v/>
      </c>
      <c r="AN33" s="145">
        <f t="shared" si="27"/>
        <v>0</v>
      </c>
      <c r="AO33" s="135" t="str">
        <f t="shared" si="28"/>
        <v/>
      </c>
      <c r="AP33" s="136" t="str">
        <f t="shared" si="29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33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59" t="str">
        <f t="shared" si="34"/>
        <v/>
      </c>
      <c r="BA33" s="60">
        <f t="shared" si="15"/>
        <v>0</v>
      </c>
    </row>
    <row r="34" spans="1:53" ht="15" customHeight="1" x14ac:dyDescent="0.25">
      <c r="A34">
        <v>17</v>
      </c>
      <c r="B34" s="222"/>
      <c r="C34" s="175"/>
      <c r="D34" s="175"/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6"/>
        <v>0</v>
      </c>
      <c r="O34" s="291" t="str">
        <f t="shared" si="17"/>
        <v/>
      </c>
      <c r="P34" s="291" t="str">
        <f t="shared" si="0"/>
        <v/>
      </c>
      <c r="Q34" s="291" t="str">
        <f t="shared" si="1"/>
        <v/>
      </c>
      <c r="R34" s="291">
        <f t="shared" si="18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19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0"/>
        <v>0</v>
      </c>
      <c r="AF34" s="141" t="b">
        <f t="shared" si="21"/>
        <v>0</v>
      </c>
      <c r="AG34" s="141" t="b">
        <f t="shared" si="22"/>
        <v>0</v>
      </c>
      <c r="AH34" s="141" t="b">
        <f t="shared" si="23"/>
        <v>0</v>
      </c>
      <c r="AI34" s="141" t="b">
        <f t="shared" si="24"/>
        <v>0</v>
      </c>
      <c r="AJ34" s="146" t="str">
        <f t="shared" si="13"/>
        <v/>
      </c>
      <c r="AK34" s="147" t="str">
        <f t="shared" si="14"/>
        <v/>
      </c>
      <c r="AL34" s="217" t="str">
        <f t="shared" si="25"/>
        <v/>
      </c>
      <c r="AM34" s="144" t="str">
        <f t="shared" si="26"/>
        <v/>
      </c>
      <c r="AN34" s="145">
        <f t="shared" si="27"/>
        <v>0</v>
      </c>
      <c r="AO34" s="135" t="str">
        <f t="shared" si="28"/>
        <v/>
      </c>
      <c r="AP34" s="136" t="str">
        <f t="shared" si="29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33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59" t="str">
        <f t="shared" si="34"/>
        <v/>
      </c>
      <c r="BA34" s="60">
        <f t="shared" si="15"/>
        <v>0</v>
      </c>
    </row>
    <row r="35" spans="1:53" ht="15" customHeight="1" x14ac:dyDescent="0.25">
      <c r="A35">
        <v>18</v>
      </c>
      <c r="B35" s="222"/>
      <c r="C35" s="175"/>
      <c r="D35" s="175"/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6"/>
        <v>0</v>
      </c>
      <c r="O35" s="291" t="str">
        <f t="shared" si="17"/>
        <v/>
      </c>
      <c r="P35" s="291" t="str">
        <f t="shared" si="0"/>
        <v/>
      </c>
      <c r="Q35" s="291" t="str">
        <f t="shared" si="1"/>
        <v/>
      </c>
      <c r="R35" s="291">
        <f t="shared" si="18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19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0"/>
        <v>0</v>
      </c>
      <c r="AF35" s="141" t="b">
        <f t="shared" si="21"/>
        <v>0</v>
      </c>
      <c r="AG35" s="141" t="b">
        <f t="shared" si="22"/>
        <v>0</v>
      </c>
      <c r="AH35" s="141" t="b">
        <f t="shared" si="23"/>
        <v>0</v>
      </c>
      <c r="AI35" s="141" t="b">
        <f t="shared" si="24"/>
        <v>0</v>
      </c>
      <c r="AJ35" s="146" t="str">
        <f t="shared" si="13"/>
        <v/>
      </c>
      <c r="AK35" s="147" t="str">
        <f t="shared" si="14"/>
        <v/>
      </c>
      <c r="AL35" s="217" t="str">
        <f t="shared" si="25"/>
        <v/>
      </c>
      <c r="AM35" s="144" t="str">
        <f t="shared" si="26"/>
        <v/>
      </c>
      <c r="AN35" s="145">
        <f t="shared" si="27"/>
        <v>0</v>
      </c>
      <c r="AO35" s="135" t="str">
        <f t="shared" si="28"/>
        <v/>
      </c>
      <c r="AP35" s="136" t="str">
        <f t="shared" si="29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33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59" t="str">
        <f t="shared" si="34"/>
        <v/>
      </c>
      <c r="BA35" s="60">
        <f t="shared" si="15"/>
        <v>0</v>
      </c>
    </row>
    <row r="36" spans="1:53" ht="15" customHeight="1" x14ac:dyDescent="0.25">
      <c r="A36">
        <v>19</v>
      </c>
      <c r="B36" s="222"/>
      <c r="C36" s="175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6"/>
        <v>0</v>
      </c>
      <c r="O36" s="291" t="str">
        <f t="shared" si="17"/>
        <v/>
      </c>
      <c r="P36" s="291" t="str">
        <f t="shared" si="0"/>
        <v/>
      </c>
      <c r="Q36" s="291" t="str">
        <f t="shared" si="1"/>
        <v/>
      </c>
      <c r="R36" s="291">
        <f t="shared" si="18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19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0"/>
        <v>0</v>
      </c>
      <c r="AF36" s="141" t="b">
        <f t="shared" si="21"/>
        <v>0</v>
      </c>
      <c r="AG36" s="141" t="b">
        <f t="shared" si="22"/>
        <v>0</v>
      </c>
      <c r="AH36" s="141" t="b">
        <f t="shared" si="23"/>
        <v>0</v>
      </c>
      <c r="AI36" s="141" t="b">
        <f t="shared" si="24"/>
        <v>0</v>
      </c>
      <c r="AJ36" s="146" t="str">
        <f t="shared" si="13"/>
        <v/>
      </c>
      <c r="AK36" s="147" t="str">
        <f t="shared" si="14"/>
        <v/>
      </c>
      <c r="AL36" s="217" t="str">
        <f t="shared" si="25"/>
        <v/>
      </c>
      <c r="AM36" s="144" t="str">
        <f t="shared" si="26"/>
        <v/>
      </c>
      <c r="AN36" s="145">
        <f t="shared" si="27"/>
        <v>0</v>
      </c>
      <c r="AO36" s="135" t="str">
        <f t="shared" si="28"/>
        <v/>
      </c>
      <c r="AP36" s="136" t="str">
        <f t="shared" si="29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33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59" t="str">
        <f t="shared" si="34"/>
        <v/>
      </c>
      <c r="BA36" s="60">
        <f t="shared" si="15"/>
        <v>0</v>
      </c>
    </row>
    <row r="37" spans="1:53" ht="15" customHeight="1" x14ac:dyDescent="0.25">
      <c r="A37">
        <v>20</v>
      </c>
      <c r="B37" s="222"/>
      <c r="C37" s="175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6"/>
        <v>0</v>
      </c>
      <c r="O37" s="291" t="str">
        <f t="shared" si="17"/>
        <v/>
      </c>
      <c r="P37" s="291" t="str">
        <f t="shared" si="0"/>
        <v/>
      </c>
      <c r="Q37" s="291" t="str">
        <f t="shared" si="1"/>
        <v/>
      </c>
      <c r="R37" s="291">
        <f t="shared" si="18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19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0"/>
        <v>0</v>
      </c>
      <c r="AF37" s="141" t="b">
        <f t="shared" si="21"/>
        <v>0</v>
      </c>
      <c r="AG37" s="141" t="b">
        <f t="shared" si="22"/>
        <v>0</v>
      </c>
      <c r="AH37" s="141" t="b">
        <f t="shared" si="23"/>
        <v>0</v>
      </c>
      <c r="AI37" s="141" t="b">
        <f t="shared" si="24"/>
        <v>0</v>
      </c>
      <c r="AJ37" s="146" t="str">
        <f t="shared" si="13"/>
        <v/>
      </c>
      <c r="AK37" s="147" t="str">
        <f t="shared" si="14"/>
        <v/>
      </c>
      <c r="AL37" s="217" t="str">
        <f t="shared" si="25"/>
        <v/>
      </c>
      <c r="AM37" s="144" t="str">
        <f t="shared" si="26"/>
        <v/>
      </c>
      <c r="AN37" s="145">
        <f t="shared" si="27"/>
        <v>0</v>
      </c>
      <c r="AO37" s="135" t="str">
        <f t="shared" si="28"/>
        <v/>
      </c>
      <c r="AP37" s="136" t="str">
        <f t="shared" si="29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33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59" t="str">
        <f t="shared" si="34"/>
        <v/>
      </c>
      <c r="BA37" s="60">
        <f t="shared" si="15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6"/>
        <v>0</v>
      </c>
      <c r="O38" s="291" t="str">
        <f t="shared" si="17"/>
        <v/>
      </c>
      <c r="P38" s="291" t="str">
        <f t="shared" si="0"/>
        <v/>
      </c>
      <c r="Q38" s="291" t="str">
        <f t="shared" si="1"/>
        <v/>
      </c>
      <c r="R38" s="291">
        <f t="shared" si="18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19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0"/>
        <v>0</v>
      </c>
      <c r="AF38" s="141" t="b">
        <f t="shared" si="21"/>
        <v>0</v>
      </c>
      <c r="AG38" s="141" t="b">
        <f t="shared" si="22"/>
        <v>0</v>
      </c>
      <c r="AH38" s="141" t="b">
        <f t="shared" si="23"/>
        <v>0</v>
      </c>
      <c r="AI38" s="141" t="b">
        <f t="shared" si="24"/>
        <v>0</v>
      </c>
      <c r="AJ38" s="146" t="str">
        <f t="shared" si="13"/>
        <v/>
      </c>
      <c r="AK38" s="147" t="str">
        <f t="shared" si="14"/>
        <v/>
      </c>
      <c r="AL38" s="217" t="str">
        <f t="shared" si="25"/>
        <v/>
      </c>
      <c r="AM38" s="144" t="str">
        <f t="shared" si="26"/>
        <v/>
      </c>
      <c r="AN38" s="145">
        <f t="shared" si="27"/>
        <v>0</v>
      </c>
      <c r="AO38" s="135" t="str">
        <f t="shared" si="28"/>
        <v/>
      </c>
      <c r="AP38" s="136" t="str">
        <f t="shared" si="29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33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59" t="str">
        <f t="shared" si="34"/>
        <v/>
      </c>
      <c r="BA38" s="60">
        <f t="shared" si="15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6"/>
        <v>0</v>
      </c>
      <c r="O39" s="291" t="str">
        <f t="shared" si="17"/>
        <v/>
      </c>
      <c r="P39" s="291" t="str">
        <f t="shared" si="0"/>
        <v/>
      </c>
      <c r="Q39" s="291" t="str">
        <f t="shared" si="1"/>
        <v/>
      </c>
      <c r="R39" s="291">
        <f t="shared" si="18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19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0"/>
        <v>0</v>
      </c>
      <c r="AF39" s="141" t="b">
        <f t="shared" si="21"/>
        <v>0</v>
      </c>
      <c r="AG39" s="141" t="b">
        <f t="shared" si="22"/>
        <v>0</v>
      </c>
      <c r="AH39" s="141" t="b">
        <f t="shared" si="23"/>
        <v>0</v>
      </c>
      <c r="AI39" s="141" t="b">
        <f t="shared" si="24"/>
        <v>0</v>
      </c>
      <c r="AJ39" s="146" t="str">
        <f t="shared" si="13"/>
        <v/>
      </c>
      <c r="AK39" s="147" t="str">
        <f t="shared" si="14"/>
        <v/>
      </c>
      <c r="AL39" s="217" t="str">
        <f t="shared" si="25"/>
        <v/>
      </c>
      <c r="AM39" s="144" t="str">
        <f t="shared" si="26"/>
        <v/>
      </c>
      <c r="AN39" s="145">
        <f t="shared" si="27"/>
        <v>0</v>
      </c>
      <c r="AO39" s="135" t="str">
        <f t="shared" si="28"/>
        <v/>
      </c>
      <c r="AP39" s="136" t="str">
        <f t="shared" si="29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33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59" t="str">
        <f t="shared" si="34"/>
        <v/>
      </c>
      <c r="BA39" s="60">
        <f t="shared" si="15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6"/>
        <v>0</v>
      </c>
      <c r="O40" s="291" t="str">
        <f t="shared" si="17"/>
        <v/>
      </c>
      <c r="P40" s="291" t="str">
        <f t="shared" si="0"/>
        <v/>
      </c>
      <c r="Q40" s="291" t="str">
        <f t="shared" si="1"/>
        <v/>
      </c>
      <c r="R40" s="291">
        <f t="shared" si="18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19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0"/>
        <v>0</v>
      </c>
      <c r="AF40" s="141" t="b">
        <f t="shared" si="21"/>
        <v>0</v>
      </c>
      <c r="AG40" s="141" t="b">
        <f t="shared" si="22"/>
        <v>0</v>
      </c>
      <c r="AH40" s="141" t="b">
        <f t="shared" si="23"/>
        <v>0</v>
      </c>
      <c r="AI40" s="141" t="b">
        <f t="shared" si="24"/>
        <v>0</v>
      </c>
      <c r="AJ40" s="146" t="str">
        <f t="shared" si="13"/>
        <v/>
      </c>
      <c r="AK40" s="147" t="str">
        <f t="shared" si="14"/>
        <v/>
      </c>
      <c r="AL40" s="217" t="str">
        <f t="shared" si="25"/>
        <v/>
      </c>
      <c r="AM40" s="144" t="str">
        <f t="shared" si="26"/>
        <v/>
      </c>
      <c r="AN40" s="145">
        <f t="shared" si="27"/>
        <v>0</v>
      </c>
      <c r="AO40" s="135" t="str">
        <f t="shared" si="28"/>
        <v/>
      </c>
      <c r="AP40" s="136" t="str">
        <f t="shared" si="29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33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59" t="str">
        <f t="shared" si="34"/>
        <v/>
      </c>
      <c r="BA40" s="60">
        <f t="shared" si="15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6"/>
        <v>0</v>
      </c>
      <c r="O41" s="291" t="str">
        <f t="shared" si="17"/>
        <v/>
      </c>
      <c r="P41" s="291" t="str">
        <f t="shared" si="0"/>
        <v/>
      </c>
      <c r="Q41" s="291" t="str">
        <f t="shared" si="1"/>
        <v/>
      </c>
      <c r="R41" s="291">
        <f t="shared" si="18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19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0"/>
        <v>0</v>
      </c>
      <c r="AF41" s="141" t="b">
        <f t="shared" si="21"/>
        <v>0</v>
      </c>
      <c r="AG41" s="141" t="b">
        <f t="shared" si="22"/>
        <v>0</v>
      </c>
      <c r="AH41" s="141" t="b">
        <f t="shared" si="23"/>
        <v>0</v>
      </c>
      <c r="AI41" s="141" t="b">
        <f t="shared" si="24"/>
        <v>0</v>
      </c>
      <c r="AJ41" s="146" t="str">
        <f t="shared" si="13"/>
        <v/>
      </c>
      <c r="AK41" s="147" t="str">
        <f t="shared" si="14"/>
        <v/>
      </c>
      <c r="AL41" s="217" t="str">
        <f t="shared" si="25"/>
        <v/>
      </c>
      <c r="AM41" s="144" t="str">
        <f t="shared" si="26"/>
        <v/>
      </c>
      <c r="AN41" s="145">
        <f t="shared" si="27"/>
        <v>0</v>
      </c>
      <c r="AO41" s="135" t="str">
        <f t="shared" si="28"/>
        <v/>
      </c>
      <c r="AP41" s="136" t="str">
        <f t="shared" si="29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33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59" t="str">
        <f t="shared" si="34"/>
        <v/>
      </c>
      <c r="BA41" s="60">
        <f t="shared" si="15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6"/>
        <v>0</v>
      </c>
      <c r="O42" s="291" t="str">
        <f t="shared" si="17"/>
        <v/>
      </c>
      <c r="P42" s="291" t="str">
        <f t="shared" si="0"/>
        <v/>
      </c>
      <c r="Q42" s="291" t="str">
        <f t="shared" si="1"/>
        <v/>
      </c>
      <c r="R42" s="291">
        <f t="shared" si="18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19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0"/>
        <v>0</v>
      </c>
      <c r="AF42" s="141" t="b">
        <f t="shared" si="21"/>
        <v>0</v>
      </c>
      <c r="AG42" s="141" t="b">
        <f t="shared" si="22"/>
        <v>0</v>
      </c>
      <c r="AH42" s="141" t="b">
        <f t="shared" si="23"/>
        <v>0</v>
      </c>
      <c r="AI42" s="141" t="b">
        <f t="shared" si="24"/>
        <v>0</v>
      </c>
      <c r="AJ42" s="146" t="str">
        <f t="shared" si="13"/>
        <v/>
      </c>
      <c r="AK42" s="147" t="str">
        <f t="shared" si="14"/>
        <v/>
      </c>
      <c r="AL42" s="217" t="str">
        <f t="shared" si="25"/>
        <v/>
      </c>
      <c r="AM42" s="144" t="str">
        <f t="shared" si="26"/>
        <v/>
      </c>
      <c r="AN42" s="145">
        <f t="shared" si="27"/>
        <v>0</v>
      </c>
      <c r="AO42" s="135" t="str">
        <f t="shared" si="28"/>
        <v/>
      </c>
      <c r="AP42" s="136" t="str">
        <f t="shared" si="29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33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59" t="str">
        <f t="shared" si="34"/>
        <v/>
      </c>
      <c r="BA42" s="60">
        <f t="shared" si="15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6"/>
        <v>0</v>
      </c>
      <c r="O43" s="291" t="str">
        <f t="shared" si="17"/>
        <v/>
      </c>
      <c r="P43" s="291" t="str">
        <f t="shared" si="0"/>
        <v/>
      </c>
      <c r="Q43" s="291" t="str">
        <f t="shared" si="1"/>
        <v/>
      </c>
      <c r="R43" s="291">
        <f t="shared" si="18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19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0"/>
        <v>0</v>
      </c>
      <c r="AF43" s="141" t="b">
        <f t="shared" si="21"/>
        <v>0</v>
      </c>
      <c r="AG43" s="141" t="b">
        <f t="shared" si="22"/>
        <v>0</v>
      </c>
      <c r="AH43" s="141" t="b">
        <f t="shared" si="23"/>
        <v>0</v>
      </c>
      <c r="AI43" s="141" t="b">
        <f t="shared" si="24"/>
        <v>0</v>
      </c>
      <c r="AJ43" s="146" t="str">
        <f t="shared" si="13"/>
        <v/>
      </c>
      <c r="AK43" s="147" t="str">
        <f t="shared" si="14"/>
        <v/>
      </c>
      <c r="AL43" s="217" t="str">
        <f t="shared" si="25"/>
        <v/>
      </c>
      <c r="AM43" s="144" t="str">
        <f t="shared" si="26"/>
        <v/>
      </c>
      <c r="AN43" s="145">
        <f t="shared" si="27"/>
        <v>0</v>
      </c>
      <c r="AO43" s="135" t="str">
        <f t="shared" si="28"/>
        <v/>
      </c>
      <c r="AP43" s="136" t="str">
        <f t="shared" si="29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33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59" t="str">
        <f t="shared" si="34"/>
        <v/>
      </c>
      <c r="BA43" s="60">
        <f t="shared" si="15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6"/>
        <v>0</v>
      </c>
      <c r="O44" s="291" t="str">
        <f t="shared" si="17"/>
        <v/>
      </c>
      <c r="P44" s="291" t="str">
        <f t="shared" si="0"/>
        <v/>
      </c>
      <c r="Q44" s="291" t="str">
        <f t="shared" si="1"/>
        <v/>
      </c>
      <c r="R44" s="291">
        <f t="shared" si="18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19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0"/>
        <v>0</v>
      </c>
      <c r="AF44" s="141" t="b">
        <f t="shared" si="21"/>
        <v>0</v>
      </c>
      <c r="AG44" s="141" t="b">
        <f t="shared" si="22"/>
        <v>0</v>
      </c>
      <c r="AH44" s="141" t="b">
        <f t="shared" si="23"/>
        <v>0</v>
      </c>
      <c r="AI44" s="141" t="b">
        <f t="shared" si="24"/>
        <v>0</v>
      </c>
      <c r="AJ44" s="146" t="str">
        <f t="shared" si="13"/>
        <v/>
      </c>
      <c r="AK44" s="147" t="str">
        <f t="shared" si="14"/>
        <v/>
      </c>
      <c r="AL44" s="217" t="str">
        <f t="shared" si="25"/>
        <v/>
      </c>
      <c r="AM44" s="144" t="str">
        <f t="shared" si="26"/>
        <v/>
      </c>
      <c r="AN44" s="145">
        <f t="shared" si="27"/>
        <v>0</v>
      </c>
      <c r="AO44" s="135" t="str">
        <f t="shared" si="28"/>
        <v/>
      </c>
      <c r="AP44" s="136" t="str">
        <f t="shared" si="29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33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59" t="str">
        <f t="shared" si="34"/>
        <v/>
      </c>
      <c r="BA44" s="60">
        <f t="shared" si="15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6"/>
        <v>0</v>
      </c>
      <c r="O45" s="291" t="str">
        <f t="shared" si="17"/>
        <v/>
      </c>
      <c r="P45" s="291" t="str">
        <f t="shared" si="0"/>
        <v/>
      </c>
      <c r="Q45" s="291" t="str">
        <f t="shared" si="1"/>
        <v/>
      </c>
      <c r="R45" s="291">
        <f t="shared" si="18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19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0"/>
        <v>0</v>
      </c>
      <c r="AF45" s="141" t="b">
        <f t="shared" si="21"/>
        <v>0</v>
      </c>
      <c r="AG45" s="141" t="b">
        <f t="shared" si="22"/>
        <v>0</v>
      </c>
      <c r="AH45" s="141" t="b">
        <f t="shared" si="23"/>
        <v>0</v>
      </c>
      <c r="AI45" s="141" t="b">
        <f t="shared" si="24"/>
        <v>0</v>
      </c>
      <c r="AJ45" s="146" t="str">
        <f t="shared" si="13"/>
        <v/>
      </c>
      <c r="AK45" s="147" t="str">
        <f t="shared" si="14"/>
        <v/>
      </c>
      <c r="AL45" s="217" t="str">
        <f t="shared" si="25"/>
        <v/>
      </c>
      <c r="AM45" s="144" t="str">
        <f t="shared" si="26"/>
        <v/>
      </c>
      <c r="AN45" s="145">
        <f t="shared" si="27"/>
        <v>0</v>
      </c>
      <c r="AO45" s="135" t="str">
        <f t="shared" si="28"/>
        <v/>
      </c>
      <c r="AP45" s="136" t="str">
        <f t="shared" si="29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33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59" t="str">
        <f t="shared" si="34"/>
        <v/>
      </c>
      <c r="BA45" s="60">
        <f t="shared" si="15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6"/>
        <v>0</v>
      </c>
      <c r="O46" s="291" t="str">
        <f t="shared" si="17"/>
        <v/>
      </c>
      <c r="P46" s="291" t="str">
        <f t="shared" si="0"/>
        <v/>
      </c>
      <c r="Q46" s="291" t="str">
        <f t="shared" si="1"/>
        <v/>
      </c>
      <c r="R46" s="291">
        <f t="shared" si="18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19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0"/>
        <v>0</v>
      </c>
      <c r="AF46" s="141" t="b">
        <f t="shared" si="21"/>
        <v>0</v>
      </c>
      <c r="AG46" s="141" t="b">
        <f t="shared" si="22"/>
        <v>0</v>
      </c>
      <c r="AH46" s="141" t="b">
        <f t="shared" si="23"/>
        <v>0</v>
      </c>
      <c r="AI46" s="141" t="b">
        <f t="shared" si="24"/>
        <v>0</v>
      </c>
      <c r="AJ46" s="146" t="str">
        <f t="shared" si="13"/>
        <v/>
      </c>
      <c r="AK46" s="147" t="str">
        <f t="shared" si="14"/>
        <v/>
      </c>
      <c r="AL46" s="217" t="str">
        <f t="shared" si="25"/>
        <v/>
      </c>
      <c r="AM46" s="144" t="str">
        <f t="shared" si="26"/>
        <v/>
      </c>
      <c r="AN46" s="145">
        <f t="shared" si="27"/>
        <v>0</v>
      </c>
      <c r="AO46" s="135" t="str">
        <f t="shared" si="28"/>
        <v/>
      </c>
      <c r="AP46" s="136" t="str">
        <f t="shared" si="29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33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59" t="str">
        <f t="shared" si="34"/>
        <v/>
      </c>
      <c r="BA46" s="60">
        <f t="shared" si="15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6"/>
        <v>0</v>
      </c>
      <c r="O47" s="291" t="str">
        <f t="shared" si="17"/>
        <v/>
      </c>
      <c r="P47" s="291" t="str">
        <f t="shared" si="0"/>
        <v/>
      </c>
      <c r="Q47" s="291" t="str">
        <f t="shared" si="1"/>
        <v/>
      </c>
      <c r="R47" s="291">
        <f t="shared" si="18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19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0"/>
        <v>0</v>
      </c>
      <c r="AF47" s="141" t="b">
        <f t="shared" si="21"/>
        <v>0</v>
      </c>
      <c r="AG47" s="141" t="b">
        <f t="shared" si="22"/>
        <v>0</v>
      </c>
      <c r="AH47" s="141" t="b">
        <f t="shared" si="23"/>
        <v>0</v>
      </c>
      <c r="AI47" s="141" t="b">
        <f t="shared" si="24"/>
        <v>0</v>
      </c>
      <c r="AJ47" s="146" t="str">
        <f t="shared" si="13"/>
        <v/>
      </c>
      <c r="AK47" s="147" t="str">
        <f t="shared" si="14"/>
        <v/>
      </c>
      <c r="AL47" s="217" t="str">
        <f t="shared" si="25"/>
        <v/>
      </c>
      <c r="AM47" s="144" t="str">
        <f t="shared" si="26"/>
        <v/>
      </c>
      <c r="AN47" s="145">
        <f t="shared" si="27"/>
        <v>0</v>
      </c>
      <c r="AO47" s="135" t="str">
        <f t="shared" si="28"/>
        <v/>
      </c>
      <c r="AP47" s="136" t="str">
        <f t="shared" si="29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33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59" t="str">
        <f t="shared" si="34"/>
        <v/>
      </c>
      <c r="BA47" s="60">
        <f t="shared" si="15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6"/>
        <v>0</v>
      </c>
      <c r="O48" s="291" t="str">
        <f t="shared" si="17"/>
        <v/>
      </c>
      <c r="P48" s="291" t="str">
        <f t="shared" si="0"/>
        <v/>
      </c>
      <c r="Q48" s="291" t="str">
        <f t="shared" si="1"/>
        <v/>
      </c>
      <c r="R48" s="291">
        <f t="shared" si="18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19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0"/>
        <v>0</v>
      </c>
      <c r="AF48" s="141" t="b">
        <f t="shared" si="21"/>
        <v>0</v>
      </c>
      <c r="AG48" s="141" t="b">
        <f t="shared" si="22"/>
        <v>0</v>
      </c>
      <c r="AH48" s="141" t="b">
        <f t="shared" si="23"/>
        <v>0</v>
      </c>
      <c r="AI48" s="141" t="b">
        <f t="shared" si="24"/>
        <v>0</v>
      </c>
      <c r="AJ48" s="146" t="str">
        <f t="shared" si="13"/>
        <v/>
      </c>
      <c r="AK48" s="147" t="str">
        <f t="shared" si="14"/>
        <v/>
      </c>
      <c r="AL48" s="217" t="str">
        <f t="shared" si="25"/>
        <v/>
      </c>
      <c r="AM48" s="144" t="str">
        <f t="shared" si="26"/>
        <v/>
      </c>
      <c r="AN48" s="145">
        <f t="shared" si="27"/>
        <v>0</v>
      </c>
      <c r="AO48" s="135" t="str">
        <f t="shared" si="28"/>
        <v/>
      </c>
      <c r="AP48" s="136" t="str">
        <f t="shared" si="29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33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59" t="str">
        <f t="shared" si="34"/>
        <v/>
      </c>
      <c r="BA48" s="60">
        <f t="shared" si="15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6"/>
        <v>0</v>
      </c>
      <c r="O49" s="291" t="str">
        <f t="shared" si="17"/>
        <v/>
      </c>
      <c r="P49" s="291" t="str">
        <f t="shared" si="0"/>
        <v/>
      </c>
      <c r="Q49" s="291" t="str">
        <f t="shared" si="1"/>
        <v/>
      </c>
      <c r="R49" s="291">
        <f t="shared" si="18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19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0"/>
        <v>0</v>
      </c>
      <c r="AF49" s="141" t="b">
        <f t="shared" si="21"/>
        <v>0</v>
      </c>
      <c r="AG49" s="141" t="b">
        <f t="shared" si="22"/>
        <v>0</v>
      </c>
      <c r="AH49" s="141" t="b">
        <f t="shared" si="23"/>
        <v>0</v>
      </c>
      <c r="AI49" s="141" t="b">
        <f t="shared" si="24"/>
        <v>0</v>
      </c>
      <c r="AJ49" s="146" t="str">
        <f t="shared" si="13"/>
        <v/>
      </c>
      <c r="AK49" s="147" t="str">
        <f t="shared" si="14"/>
        <v/>
      </c>
      <c r="AL49" s="217" t="str">
        <f t="shared" si="25"/>
        <v/>
      </c>
      <c r="AM49" s="144" t="str">
        <f t="shared" si="26"/>
        <v/>
      </c>
      <c r="AN49" s="145">
        <f t="shared" si="27"/>
        <v>0</v>
      </c>
      <c r="AO49" s="135" t="str">
        <f t="shared" si="28"/>
        <v/>
      </c>
      <c r="AP49" s="136" t="str">
        <f t="shared" si="29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33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59" t="str">
        <f t="shared" si="34"/>
        <v/>
      </c>
      <c r="BA49" s="60">
        <f t="shared" si="15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6"/>
        <v>0</v>
      </c>
      <c r="O50" s="291" t="str">
        <f t="shared" si="17"/>
        <v/>
      </c>
      <c r="P50" s="291" t="str">
        <f t="shared" si="0"/>
        <v/>
      </c>
      <c r="Q50" s="291" t="str">
        <f t="shared" si="1"/>
        <v/>
      </c>
      <c r="R50" s="291">
        <f t="shared" si="18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19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0"/>
        <v>0</v>
      </c>
      <c r="AF50" s="141" t="b">
        <f t="shared" si="21"/>
        <v>0</v>
      </c>
      <c r="AG50" s="141" t="b">
        <f t="shared" si="22"/>
        <v>0</v>
      </c>
      <c r="AH50" s="141" t="b">
        <f t="shared" si="23"/>
        <v>0</v>
      </c>
      <c r="AI50" s="141" t="b">
        <f t="shared" si="24"/>
        <v>0</v>
      </c>
      <c r="AJ50" s="146" t="str">
        <f t="shared" si="13"/>
        <v/>
      </c>
      <c r="AK50" s="147" t="str">
        <f t="shared" si="14"/>
        <v/>
      </c>
      <c r="AL50" s="217" t="str">
        <f t="shared" si="25"/>
        <v/>
      </c>
      <c r="AM50" s="144" t="str">
        <f t="shared" si="26"/>
        <v/>
      </c>
      <c r="AN50" s="145">
        <f t="shared" si="27"/>
        <v>0</v>
      </c>
      <c r="AO50" s="135" t="str">
        <f t="shared" si="28"/>
        <v/>
      </c>
      <c r="AP50" s="136" t="str">
        <f t="shared" si="29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33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59" t="str">
        <f t="shared" si="34"/>
        <v/>
      </c>
      <c r="BA50" s="60">
        <f t="shared" si="15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6"/>
        <v>0</v>
      </c>
      <c r="O51" s="291" t="str">
        <f t="shared" si="17"/>
        <v/>
      </c>
      <c r="P51" s="291" t="str">
        <f t="shared" si="0"/>
        <v/>
      </c>
      <c r="Q51" s="291" t="str">
        <f t="shared" si="1"/>
        <v/>
      </c>
      <c r="R51" s="291">
        <f t="shared" si="18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19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0"/>
        <v>0</v>
      </c>
      <c r="AF51" s="141" t="b">
        <f t="shared" si="21"/>
        <v>0</v>
      </c>
      <c r="AG51" s="141" t="b">
        <f t="shared" si="22"/>
        <v>0</v>
      </c>
      <c r="AH51" s="141" t="b">
        <f t="shared" si="23"/>
        <v>0</v>
      </c>
      <c r="AI51" s="141" t="b">
        <f t="shared" si="24"/>
        <v>0</v>
      </c>
      <c r="AJ51" s="146" t="str">
        <f t="shared" si="13"/>
        <v/>
      </c>
      <c r="AK51" s="147" t="str">
        <f t="shared" si="14"/>
        <v/>
      </c>
      <c r="AL51" s="217" t="str">
        <f t="shared" si="25"/>
        <v/>
      </c>
      <c r="AM51" s="144" t="str">
        <f t="shared" si="26"/>
        <v/>
      </c>
      <c r="AN51" s="145">
        <f t="shared" si="27"/>
        <v>0</v>
      </c>
      <c r="AO51" s="135" t="str">
        <f t="shared" si="28"/>
        <v/>
      </c>
      <c r="AP51" s="136" t="str">
        <f t="shared" si="29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33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59" t="str">
        <f t="shared" si="34"/>
        <v/>
      </c>
      <c r="BA51" s="60">
        <f t="shared" si="15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6"/>
        <v>0</v>
      </c>
      <c r="O52" s="291" t="str">
        <f t="shared" si="17"/>
        <v/>
      </c>
      <c r="P52" s="291" t="str">
        <f t="shared" si="0"/>
        <v/>
      </c>
      <c r="Q52" s="291" t="str">
        <f t="shared" si="1"/>
        <v/>
      </c>
      <c r="R52" s="291">
        <f t="shared" si="18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19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0"/>
        <v>0</v>
      </c>
      <c r="AF52" s="141" t="b">
        <f t="shared" si="21"/>
        <v>0</v>
      </c>
      <c r="AG52" s="141" t="b">
        <f t="shared" si="22"/>
        <v>0</v>
      </c>
      <c r="AH52" s="141" t="b">
        <f t="shared" si="23"/>
        <v>0</v>
      </c>
      <c r="AI52" s="141" t="b">
        <f t="shared" si="24"/>
        <v>0</v>
      </c>
      <c r="AJ52" s="146" t="str">
        <f t="shared" si="13"/>
        <v/>
      </c>
      <c r="AK52" s="147" t="str">
        <f t="shared" si="14"/>
        <v/>
      </c>
      <c r="AL52" s="217" t="str">
        <f t="shared" si="25"/>
        <v/>
      </c>
      <c r="AM52" s="144" t="str">
        <f t="shared" si="26"/>
        <v/>
      </c>
      <c r="AN52" s="145">
        <f t="shared" si="27"/>
        <v>0</v>
      </c>
      <c r="AO52" s="135" t="str">
        <f t="shared" si="28"/>
        <v/>
      </c>
      <c r="AP52" s="136" t="str">
        <f t="shared" si="29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33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59" t="str">
        <f t="shared" si="34"/>
        <v/>
      </c>
      <c r="BA52" s="60">
        <f t="shared" si="15"/>
        <v>0</v>
      </c>
    </row>
    <row r="53" spans="1:53" ht="15" customHeight="1" thickBot="1" x14ac:dyDescent="0.3">
      <c r="A53">
        <v>36</v>
      </c>
      <c r="B53" s="17"/>
      <c r="C53" s="139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6"/>
        <v>0</v>
      </c>
      <c r="O53" s="291" t="str">
        <f t="shared" si="17"/>
        <v/>
      </c>
      <c r="P53" s="291" t="str">
        <f t="shared" si="0"/>
        <v/>
      </c>
      <c r="Q53" s="291" t="str">
        <f t="shared" si="1"/>
        <v/>
      </c>
      <c r="R53" s="291">
        <f t="shared" si="18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19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0"/>
        <v>0</v>
      </c>
      <c r="AF53" s="141" t="b">
        <f t="shared" si="21"/>
        <v>0</v>
      </c>
      <c r="AG53" s="141" t="b">
        <f t="shared" si="22"/>
        <v>0</v>
      </c>
      <c r="AH53" s="141" t="b">
        <f t="shared" si="23"/>
        <v>0</v>
      </c>
      <c r="AI53" s="141" t="b">
        <f t="shared" si="24"/>
        <v>0</v>
      </c>
      <c r="AJ53" s="154" t="str">
        <f t="shared" si="13"/>
        <v/>
      </c>
      <c r="AK53" s="147" t="str">
        <f t="shared" si="14"/>
        <v/>
      </c>
      <c r="AL53" s="217" t="str">
        <f t="shared" si="25"/>
        <v/>
      </c>
      <c r="AM53" s="144" t="str">
        <f t="shared" si="26"/>
        <v/>
      </c>
      <c r="AN53" s="145">
        <f t="shared" si="27"/>
        <v>0</v>
      </c>
      <c r="AO53" s="135" t="str">
        <f t="shared" si="28"/>
        <v/>
      </c>
      <c r="AP53" s="136" t="str">
        <f t="shared" si="29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33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59" t="str">
        <f t="shared" si="34"/>
        <v/>
      </c>
      <c r="BA53" s="60">
        <f t="shared" si="15"/>
        <v>0</v>
      </c>
    </row>
    <row r="54" spans="1:53" ht="15" customHeight="1" thickBot="1" x14ac:dyDescent="0.3">
      <c r="A54" t="s">
        <v>105</v>
      </c>
      <c r="B54" s="64">
        <f>COUNTA(B18:B53)</f>
        <v>10</v>
      </c>
      <c r="C54" s="98"/>
      <c r="D54" s="324" t="s">
        <v>106</v>
      </c>
      <c r="E54" s="324"/>
      <c r="F54" s="324"/>
      <c r="G54" s="324"/>
      <c r="H54" s="155">
        <f t="shared" ref="H54:M54" si="37">IF(S56=0,"",IF(S56&gt;0,S55))</f>
        <v>0.77777777777777779</v>
      </c>
      <c r="I54" s="156" t="str">
        <f t="shared" si="37"/>
        <v/>
      </c>
      <c r="J54" s="156">
        <f t="shared" si="37"/>
        <v>0.77777777777777779</v>
      </c>
      <c r="K54" s="156" t="str">
        <f t="shared" si="37"/>
        <v/>
      </c>
      <c r="L54" s="156">
        <f t="shared" si="37"/>
        <v>0.66666666666666663</v>
      </c>
      <c r="M54" s="156">
        <f t="shared" si="37"/>
        <v>0.88888888888888884</v>
      </c>
      <c r="N54" s="156"/>
      <c r="O54" s="156"/>
      <c r="P54" s="156"/>
      <c r="Q54" s="156"/>
      <c r="R54" s="156"/>
      <c r="S54" s="157">
        <f t="shared" ref="S54:X54" si="38">SUM(S18:S53)</f>
        <v>7</v>
      </c>
      <c r="T54" s="157">
        <f t="shared" si="38"/>
        <v>0</v>
      </c>
      <c r="U54" s="157">
        <f t="shared" si="38"/>
        <v>7</v>
      </c>
      <c r="V54" s="157">
        <f t="shared" si="38"/>
        <v>0</v>
      </c>
      <c r="W54" s="157">
        <f t="shared" si="38"/>
        <v>6</v>
      </c>
      <c r="X54" s="157">
        <f t="shared" si="38"/>
        <v>8</v>
      </c>
      <c r="Y54" s="158">
        <f>SUM(AK18:AK53)</f>
        <v>7</v>
      </c>
      <c r="Z54" s="158">
        <f t="shared" ref="Z54:AI54" si="39">SUM(Z18:Z53)</f>
        <v>0.75</v>
      </c>
      <c r="AA54" s="158">
        <f t="shared" si="39"/>
        <v>2.75</v>
      </c>
      <c r="AB54" s="158">
        <f t="shared" si="39"/>
        <v>0.5</v>
      </c>
      <c r="AC54" s="158">
        <f t="shared" si="39"/>
        <v>2</v>
      </c>
      <c r="AD54" s="158">
        <f t="shared" si="39"/>
        <v>1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>
        <f>IF(Y57=0,"",IF(Y57&gt;0,$Y$55))</f>
        <v>0.77777777777777779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>
        <f t="shared" ref="S55:X55" si="40">S54/S56</f>
        <v>0.77777777777777779</v>
      </c>
      <c r="T55" s="165" t="e">
        <f t="shared" si="40"/>
        <v>#DIV/0!</v>
      </c>
      <c r="U55" s="165">
        <f t="shared" si="40"/>
        <v>0.77777777777777779</v>
      </c>
      <c r="V55" s="165" t="e">
        <f t="shared" si="40"/>
        <v>#DIV/0!</v>
      </c>
      <c r="W55" s="165">
        <f t="shared" si="40"/>
        <v>0.66666666666666663</v>
      </c>
      <c r="X55" s="165">
        <f t="shared" si="40"/>
        <v>0.88888888888888884</v>
      </c>
      <c r="Y55" s="165">
        <f>Y54/Y57</f>
        <v>0.77777777777777779</v>
      </c>
      <c r="Z55" s="141">
        <f>Z54/10</f>
        <v>7.4999999999999997E-2</v>
      </c>
      <c r="AA55" s="141">
        <f t="shared" ref="AA55:AI55" si="41">AA54/10</f>
        <v>0.27500000000000002</v>
      </c>
      <c r="AB55" s="141">
        <f t="shared" si="41"/>
        <v>0.05</v>
      </c>
      <c r="AC55" s="141">
        <f t="shared" si="41"/>
        <v>0.2</v>
      </c>
      <c r="AD55" s="141">
        <f t="shared" si="41"/>
        <v>0.1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2">IF($AS$57=0,"",IF($D$2&lt;6,"",IF($D$2&gt;=6,(AT58+AT59)/AT57)))</f>
        <v/>
      </c>
      <c r="AU55" s="119" t="str">
        <f t="shared" si="42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3">COUNTA(H18:H53)</f>
        <v>9</v>
      </c>
      <c r="T56" s="3">
        <f t="shared" si="43"/>
        <v>0</v>
      </c>
      <c r="U56" s="3">
        <f t="shared" si="43"/>
        <v>9</v>
      </c>
      <c r="V56" s="3">
        <f t="shared" si="43"/>
        <v>0</v>
      </c>
      <c r="W56" s="3">
        <f t="shared" si="43"/>
        <v>9</v>
      </c>
      <c r="X56" s="3">
        <f t="shared" si="43"/>
        <v>9</v>
      </c>
      <c r="Y56" s="3">
        <f>COUNTIF(AK18:AK53,"")</f>
        <v>27</v>
      </c>
      <c r="Z56" s="10">
        <f>Z54/D68*D70</f>
        <v>7.5000000000000011E-2</v>
      </c>
      <c r="AA56" s="10">
        <f>AA54/E68*E70</f>
        <v>0.27500000000000002</v>
      </c>
      <c r="AB56" s="10">
        <f>AB54/F68*F70</f>
        <v>0.05</v>
      </c>
      <c r="AC56" s="10">
        <f>AC54/G68*G70</f>
        <v>0.2</v>
      </c>
      <c r="AD56" s="10">
        <f>AD54/H68*H70</f>
        <v>0.1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74"/>
      <c r="AP56" s="74"/>
      <c r="AQ56" s="2">
        <f>(B54-AQ55)</f>
        <v>10</v>
      </c>
      <c r="AR56" s="3"/>
      <c r="AS56" s="119" t="str">
        <f>IF($AS$57=0,"",IF($D$2&lt;6,"",IF($D$2&gt;=6,(AS59/AS57))))</f>
        <v/>
      </c>
      <c r="AT56" s="119" t="str">
        <f t="shared" ref="AT56:AU56" si="44">IF($AS$57=0,"",IF($D$2&lt;6,"",IF($D$2&gt;=6,(AT59/AT57))))</f>
        <v/>
      </c>
      <c r="AU56" s="119" t="str">
        <f t="shared" si="44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4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9</v>
      </c>
      <c r="AE57" s="3"/>
      <c r="AO57" s="3"/>
      <c r="AP57" s="3"/>
      <c r="AQ57" s="2"/>
      <c r="AR57" s="3"/>
      <c r="AS57" s="72">
        <f t="shared" ref="AS57:AT57" si="45">COUNTIF(AS18:AS53,"&gt;""")</f>
        <v>0</v>
      </c>
      <c r="AT57" s="72">
        <f t="shared" si="45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46132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6">COUNTIF(AT18:AT53,"1F")</f>
        <v>0</v>
      </c>
      <c r="AU58" s="93">
        <f t="shared" si="46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7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>
        <f t="shared" ref="D63:I63" si="48">S55</f>
        <v>0.77777777777777779</v>
      </c>
      <c r="E63" s="10" t="e">
        <f t="shared" si="48"/>
        <v>#DIV/0!</v>
      </c>
      <c r="F63" s="10">
        <f t="shared" si="48"/>
        <v>0.77777777777777779</v>
      </c>
      <c r="G63" s="10" t="e">
        <f t="shared" si="48"/>
        <v>#DIV/0!</v>
      </c>
      <c r="H63" s="10">
        <f t="shared" si="48"/>
        <v>0.66666666666666663</v>
      </c>
      <c r="I63" s="10">
        <f t="shared" si="48"/>
        <v>0.88888888888888884</v>
      </c>
      <c r="J63" s="10">
        <f>$AK$54</f>
        <v>0.77777777777777779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1</v>
      </c>
      <c r="E68" s="4">
        <f>COUNTIF($D$18:$D$53,"B")</f>
        <v>5</v>
      </c>
      <c r="F68" s="4">
        <f>COUNTIF($D$18:$D$53,"C")</f>
        <v>1</v>
      </c>
      <c r="G68" s="4">
        <f>COUNTIF($D$18:$D$53,"D")</f>
        <v>2</v>
      </c>
      <c r="H68" s="4">
        <f>COUNTIF($D$18:$D$53,"E")</f>
        <v>1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0.1</v>
      </c>
      <c r="E70" s="10">
        <f>E68/$B$54</f>
        <v>0.5</v>
      </c>
      <c r="F70" s="10">
        <f>F68/$B$54</f>
        <v>0.1</v>
      </c>
      <c r="G70" s="10">
        <f>G68/$B$54</f>
        <v>0.2</v>
      </c>
      <c r="H70" s="10">
        <f>H68/$B$54</f>
        <v>0.1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>
        <f>Z56</f>
        <v>7.5000000000000011E-2</v>
      </c>
      <c r="E71" s="10">
        <f>AA56</f>
        <v>0.27500000000000002</v>
      </c>
      <c r="F71" s="10">
        <f>AB56</f>
        <v>0.05</v>
      </c>
      <c r="G71" s="10">
        <f>AC56</f>
        <v>0.2</v>
      </c>
      <c r="H71" s="10">
        <f>AD56</f>
        <v>0.1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0.1</v>
      </c>
      <c r="E74" s="10">
        <f>IF($E$7="ja",E70,IF($E7="nee",E72))</f>
        <v>0.5</v>
      </c>
      <c r="F74" s="10">
        <f>IF($E$7="ja",F70,IF($E7="nee",F72))</f>
        <v>0.1</v>
      </c>
      <c r="G74" s="10">
        <f>IF($E$7="ja",G70,IF($E7="nee",G72))</f>
        <v>0.2</v>
      </c>
      <c r="H74" s="10">
        <f>IF($E$7="ja",H70,IF($E7="nee",H72))</f>
        <v>0.1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>
        <f>IF($E$7="ja",D71,IF($E$7="nee",D73))</f>
        <v>7.5000000000000011E-2</v>
      </c>
      <c r="E75" s="10">
        <f>IF($E$7="ja",E71,IF($E$7="nee",E73))</f>
        <v>0.27500000000000002</v>
      </c>
      <c r="F75" s="10">
        <f>IF($E$7="ja",F71,IF($E$7="nee",F73))</f>
        <v>0.05</v>
      </c>
      <c r="G75" s="10">
        <f>IF($E$7="ja",G71,IF($E$7="nee",G73))</f>
        <v>0.2</v>
      </c>
      <c r="H75" s="10">
        <f>IF($E$7="ja",H71,IF($E$7="nee",H73))</f>
        <v>0.1</v>
      </c>
      <c r="AO75"/>
      <c r="AP75"/>
      <c r="AQ75"/>
    </row>
  </sheetData>
  <sheetProtection sheet="1" objects="1" scenarios="1"/>
  <mergeCells count="14">
    <mergeCell ref="B8:D8"/>
    <mergeCell ref="D3:E3"/>
    <mergeCell ref="B5:AY5"/>
    <mergeCell ref="B7:D7"/>
    <mergeCell ref="D58:E58"/>
    <mergeCell ref="L10:M10"/>
    <mergeCell ref="D54:G54"/>
    <mergeCell ref="L55:M55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D53">
    <cfRule type="cellIs" dxfId="1274" priority="191" stopIfTrue="1" operator="equal">
      <formula>""</formula>
    </cfRule>
  </conditionalFormatting>
  <conditionalFormatting sqref="E7:E8 D9">
    <cfRule type="cellIs" dxfId="1273" priority="219" stopIfTrue="1" operator="equal">
      <formula>"ja"</formula>
    </cfRule>
    <cfRule type="cellIs" dxfId="1272" priority="220" stopIfTrue="1" operator="equal">
      <formula>"nee"</formula>
    </cfRule>
  </conditionalFormatting>
  <conditionalFormatting sqref="E18:E53">
    <cfRule type="cellIs" dxfId="1271" priority="241" stopIfTrue="1" operator="equal">
      <formula>""</formula>
    </cfRule>
  </conditionalFormatting>
  <conditionalFormatting sqref="E18:F53">
    <cfRule type="cellIs" dxfId="1270" priority="238" stopIfTrue="1" operator="equal">
      <formula>"x"</formula>
    </cfRule>
  </conditionalFormatting>
  <conditionalFormatting sqref="F18:F53">
    <cfRule type="cellIs" dxfId="1269" priority="239" stopIfTrue="1" operator="equal">
      <formula>""</formula>
    </cfRule>
  </conditionalFormatting>
  <conditionalFormatting sqref="G11:G13">
    <cfRule type="expression" dxfId="1268" priority="23" stopIfTrue="1">
      <formula>$J$3="ja"</formula>
    </cfRule>
    <cfRule type="expression" dxfId="1267" priority="24" stopIfTrue="1">
      <formula>$L$3="ja"</formula>
    </cfRule>
  </conditionalFormatting>
  <conditionalFormatting sqref="G18:G53">
    <cfRule type="cellIs" dxfId="1266" priority="136" stopIfTrue="1" operator="equal">
      <formula>""</formula>
    </cfRule>
    <cfRule type="cellIs" dxfId="1265" priority="137" stopIfTrue="1" operator="greaterThan">
      <formula>""</formula>
    </cfRule>
  </conditionalFormatting>
  <conditionalFormatting sqref="H11:H13">
    <cfRule type="expression" dxfId="1264" priority="21">
      <formula>$K$2="ja"</formula>
    </cfRule>
    <cfRule type="expression" dxfId="1263" priority="25" stopIfTrue="1">
      <formula>$J$2="ja"</formula>
    </cfRule>
    <cfRule type="expression" dxfId="1262" priority="26" stopIfTrue="1">
      <formula>$L$2="ja"</formula>
    </cfRule>
  </conditionalFormatting>
  <conditionalFormatting sqref="H18:M53">
    <cfRule type="cellIs" dxfId="1261" priority="210" stopIfTrue="1" operator="equal">
      <formula>0</formula>
    </cfRule>
    <cfRule type="cellIs" dxfId="1260" priority="211" stopIfTrue="1" operator="lessThanOrEqual">
      <formula>$D18</formula>
    </cfRule>
    <cfRule type="cellIs" dxfId="1259" priority="212" stopIfTrue="1" operator="notEqual">
      <formula>$D18</formula>
    </cfRule>
  </conditionalFormatting>
  <conditionalFormatting sqref="I11:I13">
    <cfRule type="expression" dxfId="1258" priority="27" stopIfTrue="1">
      <formula>$J$3="ja"</formula>
    </cfRule>
  </conditionalFormatting>
  <conditionalFormatting sqref="I11:J13">
    <cfRule type="expression" dxfId="1257" priority="19">
      <formula>$M$2="ja"</formula>
    </cfRule>
  </conditionalFormatting>
  <conditionalFormatting sqref="I11:K13">
    <cfRule type="expression" dxfId="1256" priority="18">
      <formula>$L$3="ja"</formula>
    </cfRule>
  </conditionalFormatting>
  <conditionalFormatting sqref="J11:J13">
    <cfRule type="expression" dxfId="1255" priority="20">
      <formula>$K$2="ja"</formula>
    </cfRule>
    <cfRule type="expression" dxfId="1254" priority="22">
      <formula>$L$2="ja"</formula>
    </cfRule>
  </conditionalFormatting>
  <conditionalFormatting sqref="J11:R13">
    <cfRule type="expression" dxfId="1253" priority="14">
      <formula>$J$3="ja"</formula>
    </cfRule>
  </conditionalFormatting>
  <conditionalFormatting sqref="L11:R13">
    <cfRule type="expression" dxfId="1252" priority="13">
      <formula>$K$2="ja"</formula>
    </cfRule>
    <cfRule type="expression" dxfId="1251" priority="15" stopIfTrue="1">
      <formula>$L$2="ja"</formula>
    </cfRule>
    <cfRule type="expression" dxfId="1250" priority="16" stopIfTrue="1">
      <formula>$M$2="ja"</formula>
    </cfRule>
    <cfRule type="expression" dxfId="1249" priority="17" stopIfTrue="1">
      <formula>$S$2="ja"</formula>
    </cfRule>
  </conditionalFormatting>
  <conditionalFormatting sqref="AJ18:AJ53">
    <cfRule type="cellIs" dxfId="1248" priority="235" stopIfTrue="1" operator="notEqual">
      <formula>""</formula>
    </cfRule>
  </conditionalFormatting>
  <conditionalFormatting sqref="AK18:AK53">
    <cfRule type="cellIs" dxfId="1247" priority="37" stopIfTrue="1" operator="equal">
      <formula>1</formula>
    </cfRule>
    <cfRule type="cellIs" dxfId="1246" priority="38" stopIfTrue="1" operator="lessThan">
      <formula>1</formula>
    </cfRule>
  </conditionalFormatting>
  <conditionalFormatting sqref="AK11:AL13">
    <cfRule type="cellIs" dxfId="1245" priority="10" stopIfTrue="1" operator="equal">
      <formula>1</formula>
    </cfRule>
    <cfRule type="cellIs" dxfId="1244" priority="11" stopIfTrue="1" operator="lessThan">
      <formula>1</formula>
    </cfRule>
  </conditionalFormatting>
  <conditionalFormatting sqref="AL18:AL53">
    <cfRule type="expression" dxfId="1243" priority="29">
      <formula>$G18=""</formula>
    </cfRule>
    <cfRule type="expression" dxfId="1242" priority="30">
      <formula>$AM18=""</formula>
    </cfRule>
    <cfRule type="expression" dxfId="1241" priority="31">
      <formula>$AM18&lt;$AR18</formula>
    </cfRule>
    <cfRule type="expression" dxfId="1240" priority="32">
      <formula>$AM18&gt;=$AR18</formula>
    </cfRule>
  </conditionalFormatting>
  <conditionalFormatting sqref="AL18:AL54">
    <cfRule type="expression" dxfId="1239" priority="28">
      <formula>$B18&gt;0</formula>
    </cfRule>
  </conditionalFormatting>
  <conditionalFormatting sqref="AM18:AN53">
    <cfRule type="expression" dxfId="1238" priority="141" stopIfTrue="1">
      <formula>$L$3="ja"</formula>
    </cfRule>
  </conditionalFormatting>
  <conditionalFormatting sqref="AO18:AO53">
    <cfRule type="cellIs" dxfId="1237" priority="246" stopIfTrue="1" operator="equal">
      <formula>1</formula>
    </cfRule>
    <cfRule type="cellIs" dxfId="1236" priority="247" stopIfTrue="1" operator="equal">
      <formula>""</formula>
    </cfRule>
  </conditionalFormatting>
  <conditionalFormatting sqref="AP18:AP53">
    <cfRule type="cellIs" dxfId="1235" priority="249" stopIfTrue="1" operator="equal">
      <formula>1</formula>
    </cfRule>
    <cfRule type="cellIs" dxfId="1234" priority="250" stopIfTrue="1" operator="equal">
      <formula>""</formula>
    </cfRule>
  </conditionalFormatting>
  <conditionalFormatting sqref="AQ18:AQ53">
    <cfRule type="cellIs" dxfId="1233" priority="56" stopIfTrue="1" operator="equal">
      <formula>"x"</formula>
    </cfRule>
    <cfRule type="expression" dxfId="1232" priority="57" stopIfTrue="1">
      <formula>$B18&gt;0</formula>
    </cfRule>
    <cfRule type="cellIs" dxfId="1231" priority="58" stopIfTrue="1" operator="equal">
      <formula>""</formula>
    </cfRule>
  </conditionalFormatting>
  <conditionalFormatting sqref="AR18:AR54">
    <cfRule type="expression" dxfId="1230" priority="55" stopIfTrue="1">
      <formula>$L$3="ja"</formula>
    </cfRule>
  </conditionalFormatting>
  <conditionalFormatting sqref="AR54">
    <cfRule type="expression" dxfId="1229" priority="54" stopIfTrue="1">
      <formula>$J$3="ja"</formula>
    </cfRule>
  </conditionalFormatting>
  <conditionalFormatting sqref="AS11:AS13">
    <cfRule type="expression" dxfId="1228" priority="6" stopIfTrue="1">
      <formula>$J$3="ja"</formula>
    </cfRule>
  </conditionalFormatting>
  <conditionalFormatting sqref="AS11:AT13">
    <cfRule type="expression" dxfId="1227" priority="8">
      <formula>$M$2="ja"</formula>
    </cfRule>
    <cfRule type="expression" dxfId="1226" priority="9">
      <formula>$L$3="ja"</formula>
    </cfRule>
  </conditionalFormatting>
  <conditionalFormatting sqref="AS18:AT53">
    <cfRule type="cellIs" dxfId="1225" priority="39" operator="equal">
      <formula>"2F"</formula>
    </cfRule>
  </conditionalFormatting>
  <conditionalFormatting sqref="AS18:AU53">
    <cfRule type="cellIs" dxfId="1224" priority="41" operator="equal">
      <formula>"&lt;1F"</formula>
    </cfRule>
    <cfRule type="cellIs" dxfId="1223" priority="42" operator="equal">
      <formula>"1F"</formula>
    </cfRule>
    <cfRule type="expression" dxfId="1222" priority="43" stopIfTrue="1">
      <formula>$L$3="ja"</formula>
    </cfRule>
  </conditionalFormatting>
  <conditionalFormatting sqref="AS54:AU54">
    <cfRule type="expression" dxfId="1221" priority="51" stopIfTrue="1">
      <formula>$L$3="ja"</formula>
    </cfRule>
  </conditionalFormatting>
  <conditionalFormatting sqref="AS54:AY54">
    <cfRule type="expression" dxfId="1220" priority="52" stopIfTrue="1">
      <formula>$J$3="ja"</formula>
    </cfRule>
  </conditionalFormatting>
  <conditionalFormatting sqref="AT11:AT13">
    <cfRule type="expression" dxfId="1219" priority="7">
      <formula>$L$2="ja"</formula>
    </cfRule>
  </conditionalFormatting>
  <conditionalFormatting sqref="AT11:AU13">
    <cfRule type="expression" dxfId="1218" priority="1">
      <formula>$K$2="ja"</formula>
    </cfRule>
  </conditionalFormatting>
  <conditionalFormatting sqref="AT11:AV13">
    <cfRule type="expression" dxfId="1217" priority="2">
      <formula>$J$3="ja"</formula>
    </cfRule>
  </conditionalFormatting>
  <conditionalFormatting sqref="AU11:AU13">
    <cfRule type="expression" dxfId="1216" priority="3" stopIfTrue="1">
      <formula>$L$2="ja"</formula>
    </cfRule>
    <cfRule type="expression" dxfId="1215" priority="4" stopIfTrue="1">
      <formula>$M$2="ja"</formula>
    </cfRule>
    <cfRule type="expression" dxfId="1214" priority="5" stopIfTrue="1">
      <formula>$S$2="ja"</formula>
    </cfRule>
  </conditionalFormatting>
  <conditionalFormatting sqref="AU18:AU53">
    <cfRule type="cellIs" dxfId="1213" priority="40" operator="equal">
      <formula>"1S"</formula>
    </cfRule>
  </conditionalFormatting>
  <conditionalFormatting sqref="AV11:AV13 AY11:AY13">
    <cfRule type="expression" dxfId="1212" priority="12" stopIfTrue="1">
      <formula>$L$3="ja"</formula>
    </cfRule>
  </conditionalFormatting>
  <conditionalFormatting sqref="AV18:AV53">
    <cfRule type="expression" dxfId="1211" priority="47">
      <formula>$AW18=""</formula>
    </cfRule>
    <cfRule type="expression" dxfId="1210" priority="48">
      <formula>$AW18&lt;$AR18</formula>
    </cfRule>
    <cfRule type="expression" dxfId="1209" priority="49">
      <formula>$AW18&gt;=$AR18</formula>
    </cfRule>
  </conditionalFormatting>
  <conditionalFormatting sqref="AV54:AY54">
    <cfRule type="expression" dxfId="1208" priority="53" stopIfTrue="1">
      <formula>$L$3="ja"</formula>
    </cfRule>
  </conditionalFormatting>
  <conditionalFormatting sqref="AW18:AX53">
    <cfRule type="expression" dxfId="1207" priority="50" stopIfTrue="1">
      <formula>$L$3="ja"</formula>
    </cfRule>
  </conditionalFormatting>
  <conditionalFormatting sqref="AY18:AY53">
    <cfRule type="expression" dxfId="1206" priority="44">
      <formula>$AZ18=""</formula>
    </cfRule>
    <cfRule type="expression" dxfId="1205" priority="45">
      <formula>$AZ18&lt;$AW18</formula>
    </cfRule>
    <cfRule type="expression" dxfId="1204" priority="46">
      <formula>$AZ18&gt;=$AW18</formula>
    </cfRule>
  </conditionalFormatting>
  <conditionalFormatting sqref="AZ18:BA53">
    <cfRule type="expression" dxfId="1203" priority="173" stopIfTrue="1">
      <formula>$L$3="ja"</formula>
    </cfRule>
  </conditionalFormatting>
  <conditionalFormatting sqref="BA54">
    <cfRule type="expression" dxfId="1202" priority="170" stopIfTrue="1">
      <formula>$J$3="ja"</formula>
    </cfRule>
    <cfRule type="expression" dxfId="1201" priority="171" stopIfTrue="1">
      <formula>$L$3="ja"</formula>
    </cfRule>
  </conditionalFormatting>
  <dataValidations count="5">
    <dataValidation type="list" allowBlank="1" showInputMessage="1" showErrorMessage="1" sqref="E7" xr:uid="{C9BCED20-A552-4973-A119-C9142D084A3F}">
      <formula1>"ja,nee,"</formula1>
    </dataValidation>
    <dataValidation type="list" allowBlank="1" showInputMessage="1" showErrorMessage="1" sqref="D2" xr:uid="{7CC0CF8B-B094-4A3A-9E6C-97C25A936B58}">
      <formula1>"3,4,5,6,7,8,"</formula1>
    </dataValidation>
    <dataValidation type="list" allowBlank="1" showInputMessage="1" showErrorMessage="1" sqref="E2" xr:uid="{13BA2EB0-B332-4F4B-AB09-884461952109}">
      <formula1>"--,A,B,C,D,E,F,G,H,I,J,"</formula1>
    </dataValidation>
    <dataValidation type="list" allowBlank="1" showInputMessage="1" showErrorMessage="1" sqref="AY18:AY53 AV18:AV53" xr:uid="{1B6BB52F-1EE3-4E9F-AE80-F8131C433DFE}">
      <formula1>"PRO,LWOO,BBL,BBL/Kader,Kader,Kader/TL,TL,TL/Havo,Havo,Havo/Vwo,Vwo,"</formula1>
    </dataValidation>
    <dataValidation type="list" allowBlank="1" showInputMessage="1" showErrorMessage="1" sqref="G18:G53" xr:uid="{BD716402-3C47-4B52-A5EB-686C2CA90374}">
      <formula1>"PRO,PRO/BBL,BBL,BBL/Kader,Kader,Kader/TL,TL,TL/Havo,Havo,Havo/Vwo,Vwo,"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5A4A-6051-46A8-9CB2-770017FBDF1E}">
  <sheetPr codeName="Blad15">
    <tabColor rgb="FFCC00FF"/>
  </sheetPr>
  <dimension ref="A1:BB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hidden="1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4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str">
        <f>IF($D$2=4,"ja",IF($D$2="4A","ja",IF($D$2="4B","ja",IF($D$2="4C","ja"))))</f>
        <v>ja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46031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40" t="str">
        <f>'M4'!B18</f>
        <v>leerling 1</v>
      </c>
      <c r="C18" s="235">
        <f>'M4'!C18</f>
        <v>0</v>
      </c>
      <c r="D18" s="235" t="str">
        <f>IF('M4'!D18="","",IF('M4'!D18&gt;0,'M4'!D18))</f>
        <v>C</v>
      </c>
      <c r="E18" s="139"/>
      <c r="F18" s="139"/>
      <c r="G18" s="140"/>
      <c r="H18" s="180"/>
      <c r="I18" s="179"/>
      <c r="J18" s="179"/>
      <c r="K18" s="148"/>
      <c r="L18" s="179" t="s">
        <v>79</v>
      </c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>
        <f t="shared" ref="W18:W53" si="4">IF(D18="","",IF(L18="","",IF(L18=$D18,1,IF(L18&lt;$D18,1,IF(L18&gt;$D18,"",IF(L18="A+",1))))))</f>
        <v>1</v>
      </c>
      <c r="X18" s="94" t="str">
        <f t="shared" ref="X18:X53" si="5">IF(D18="","",IF(M18="","",IF(M18=$D18,1,IF(M18&lt;$D18,1,IF(M18&gt;$D18,"",IF(M18="A+",1))))))</f>
        <v/>
      </c>
      <c r="Y18" s="94">
        <f t="shared" ref="Y18:Y53" si="6">SUM(S18:X18)</f>
        <v>1</v>
      </c>
      <c r="Z18" s="141" t="b">
        <f t="shared" ref="Z18:Z53" si="7">IF($D18="A",$AK18)</f>
        <v>0</v>
      </c>
      <c r="AA18" s="141" t="b">
        <f t="shared" ref="AA18:AA53" si="8">IF($D18="B",$AK18)</f>
        <v>0</v>
      </c>
      <c r="AB18" s="141">
        <f t="shared" ref="AB18:AB53" si="9">IF($D18="C",$AK18)</f>
        <v>1</v>
      </c>
      <c r="AC18" s="141" t="b">
        <f t="shared" ref="AC18:AC53" si="10">IF($D18="D",$AK18)</f>
        <v>0</v>
      </c>
      <c r="AD18" s="141" t="b">
        <f t="shared" ref="AD18:AD53" si="11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>
        <f t="shared" ref="AJ18:AJ53" si="12">IF(D18="","",IF(D18&gt;0,COUNTA(H18:M18)))</f>
        <v>1</v>
      </c>
      <c r="AK18" s="237">
        <f t="shared" ref="AK18:AK53" si="13">IF(AJ18=0,"",IF(AJ18="","",IF(AJ18&gt;0,Y18/AJ18)))</f>
        <v>1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4">IF(AZ18="",0,IF(AZ18&lt;AW18,0,IF(AZ18&gt;=AW18,1)))</f>
        <v>0</v>
      </c>
    </row>
    <row r="19" spans="1:53" ht="15" customHeight="1" x14ac:dyDescent="0.25">
      <c r="A19">
        <v>2</v>
      </c>
      <c r="B19" s="240" t="str">
        <f>'M4'!B19</f>
        <v>leerling 2</v>
      </c>
      <c r="C19" s="235">
        <f>'M4'!C19</f>
        <v>0</v>
      </c>
      <c r="D19" s="235" t="str">
        <f>IF('M4'!D19="","",IF('M4'!D19&gt;0,'M4'!D19))</f>
        <v>E</v>
      </c>
      <c r="E19" s="126"/>
      <c r="F19" s="126"/>
      <c r="G19" s="140"/>
      <c r="H19" s="180"/>
      <c r="I19" s="148"/>
      <c r="J19" s="179"/>
      <c r="K19" s="148"/>
      <c r="L19" s="179" t="s">
        <v>80</v>
      </c>
      <c r="M19" s="178"/>
      <c r="N19" s="290">
        <f t="shared" ref="N19:N53" si="15">COUNTA(I19,J19,M19)</f>
        <v>0</v>
      </c>
      <c r="O19" s="291" t="str">
        <f t="shared" ref="O19:O53" si="16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17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ref="V19:V53" si="18">IF(D19="","",IF(K19="","",IF(K19=$D19,1,IF(K19&lt;$D19,1,IF(K19&gt;$D19,"",IF(K19="A+",1))))))</f>
        <v/>
      </c>
      <c r="W19" s="94">
        <f t="shared" si="4"/>
        <v>1</v>
      </c>
      <c r="X19" s="94" t="str">
        <f t="shared" si="5"/>
        <v/>
      </c>
      <c r="Y19" s="94">
        <f t="shared" si="6"/>
        <v>1</v>
      </c>
      <c r="Z19" s="141" t="b">
        <f t="shared" si="7"/>
        <v>0</v>
      </c>
      <c r="AA19" s="141" t="b">
        <f t="shared" si="8"/>
        <v>0</v>
      </c>
      <c r="AB19" s="141" t="b">
        <f t="shared" si="9"/>
        <v>0</v>
      </c>
      <c r="AC19" s="141" t="b">
        <f t="shared" si="10"/>
        <v>0</v>
      </c>
      <c r="AD19" s="141">
        <f t="shared" si="11"/>
        <v>1</v>
      </c>
      <c r="AE19" s="141" t="b">
        <f t="shared" ref="AE19:AE53" si="19">IF($D19="1",$AK19)</f>
        <v>0</v>
      </c>
      <c r="AF19" s="141" t="b">
        <f t="shared" ref="AF19:AF53" si="20">IF($D19=2,$AK19)</f>
        <v>0</v>
      </c>
      <c r="AG19" s="141" t="b">
        <f t="shared" ref="AG19:AG53" si="21">IF($D19=3,$AK19)</f>
        <v>0</v>
      </c>
      <c r="AH19" s="141" t="b">
        <f t="shared" ref="AH19:AH53" si="22">IF($D19=4,$AK19)</f>
        <v>0</v>
      </c>
      <c r="AI19" s="141" t="b">
        <f t="shared" ref="AI19:AI53" si="23">IF($D19=5,$AK19)</f>
        <v>0</v>
      </c>
      <c r="AJ19" s="146">
        <f t="shared" si="12"/>
        <v>1</v>
      </c>
      <c r="AK19" s="238">
        <f t="shared" si="13"/>
        <v>1</v>
      </c>
      <c r="AL19" s="217" t="str">
        <f t="shared" ref="AL19:AL53" si="24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5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6">IF(AM19="",0,IF(AM19&lt;AR19,0,IF(AM19&gt;=AR19,1)))</f>
        <v>0</v>
      </c>
      <c r="AO19" s="135" t="str">
        <f t="shared" ref="AO19:AO53" si="27">IF(F19="","",IF(F19="x",1))</f>
        <v/>
      </c>
      <c r="AP19" s="136" t="str">
        <f t="shared" ref="AP19:AP53" si="28">IF(E19="","",IF(E19="X",1))</f>
        <v/>
      </c>
      <c r="AQ19" s="126"/>
      <c r="AR19" s="144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0">IF($D$2&lt;6,"",IF(N19&lt;3,"",IF(P19=1,"&lt;1F",IF(P19&gt;3,"2F",IF(P19&gt;1,"1F")))))</f>
        <v/>
      </c>
      <c r="AT19" s="220" t="str">
        <f t="shared" ref="AT19:AT53" si="31">IF($D$2&lt;6,"",IF($N19&lt;3,"",IF(Q19=1,"&lt;1F",IF(Q19&gt;3,"2F",IF(Q19&gt;1,"1F")))))</f>
        <v/>
      </c>
      <c r="AU19" s="220" t="str">
        <f t="shared" ref="AU19:AU53" si="32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4"/>
        <v>0</v>
      </c>
    </row>
    <row r="20" spans="1:53" ht="15" customHeight="1" x14ac:dyDescent="0.25">
      <c r="A20">
        <v>3</v>
      </c>
      <c r="B20" s="240" t="str">
        <f>'M4'!B20</f>
        <v>leerling 3</v>
      </c>
      <c r="C20" s="235">
        <f>'M4'!C20</f>
        <v>0</v>
      </c>
      <c r="D20" s="235" t="str">
        <f>IF('M4'!D20="","",IF('M4'!D20&gt;0,'M4'!D20))</f>
        <v>D</v>
      </c>
      <c r="E20" s="151"/>
      <c r="F20" s="126"/>
      <c r="G20" s="140"/>
      <c r="H20" s="180"/>
      <c r="I20" s="148"/>
      <c r="J20" s="179"/>
      <c r="K20" s="148"/>
      <c r="L20" s="179" t="s">
        <v>81</v>
      </c>
      <c r="M20" s="178"/>
      <c r="N20" s="290">
        <f t="shared" si="15"/>
        <v>0</v>
      </c>
      <c r="O20" s="291" t="str">
        <f t="shared" si="16"/>
        <v/>
      </c>
      <c r="P20" s="291" t="str">
        <f t="shared" si="0"/>
        <v/>
      </c>
      <c r="Q20" s="291" t="str">
        <f t="shared" si="0"/>
        <v/>
      </c>
      <c r="R20" s="291">
        <f t="shared" si="17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18"/>
        <v/>
      </c>
      <c r="W20" s="94">
        <f t="shared" si="4"/>
        <v>1</v>
      </c>
      <c r="X20" s="94" t="str">
        <f t="shared" si="5"/>
        <v/>
      </c>
      <c r="Y20" s="94">
        <f t="shared" si="6"/>
        <v>1</v>
      </c>
      <c r="Z20" s="141" t="b">
        <f t="shared" si="7"/>
        <v>0</v>
      </c>
      <c r="AA20" s="141" t="b">
        <f t="shared" si="8"/>
        <v>0</v>
      </c>
      <c r="AB20" s="141" t="b">
        <f t="shared" si="9"/>
        <v>0</v>
      </c>
      <c r="AC20" s="141">
        <f t="shared" si="10"/>
        <v>1</v>
      </c>
      <c r="AD20" s="141" t="b">
        <f t="shared" si="11"/>
        <v>0</v>
      </c>
      <c r="AE20" s="141" t="b">
        <f t="shared" si="19"/>
        <v>0</v>
      </c>
      <c r="AF20" s="141" t="b">
        <f t="shared" si="20"/>
        <v>0</v>
      </c>
      <c r="AG20" s="141" t="b">
        <f t="shared" si="21"/>
        <v>0</v>
      </c>
      <c r="AH20" s="141" t="b">
        <f t="shared" si="22"/>
        <v>0</v>
      </c>
      <c r="AI20" s="141" t="b">
        <f t="shared" si="23"/>
        <v>0</v>
      </c>
      <c r="AJ20" s="146">
        <f t="shared" si="12"/>
        <v>1</v>
      </c>
      <c r="AK20" s="238">
        <f t="shared" si="13"/>
        <v>1</v>
      </c>
      <c r="AL20" s="217" t="str">
        <f t="shared" si="24"/>
        <v/>
      </c>
      <c r="AM20" s="144" t="str">
        <f t="shared" si="25"/>
        <v/>
      </c>
      <c r="AN20" s="145">
        <f t="shared" si="26"/>
        <v>0</v>
      </c>
      <c r="AO20" s="135" t="str">
        <f t="shared" si="27"/>
        <v/>
      </c>
      <c r="AP20" s="136" t="str">
        <f t="shared" si="28"/>
        <v/>
      </c>
      <c r="AQ20" s="126"/>
      <c r="AR20" s="144" t="str">
        <f t="shared" si="29"/>
        <v/>
      </c>
      <c r="AS20" s="220" t="str">
        <f t="shared" si="30"/>
        <v/>
      </c>
      <c r="AT20" s="220" t="str">
        <f t="shared" si="31"/>
        <v/>
      </c>
      <c r="AU20" s="220" t="str">
        <f t="shared" si="32"/>
        <v/>
      </c>
      <c r="AV20" s="219"/>
      <c r="AW20" s="220"/>
      <c r="AX20" s="220"/>
      <c r="AY20" s="219"/>
      <c r="AZ20" s="59" t="str">
        <f t="shared" si="33"/>
        <v/>
      </c>
      <c r="BA20" s="60">
        <f t="shared" si="14"/>
        <v>0</v>
      </c>
    </row>
    <row r="21" spans="1:53" ht="15" customHeight="1" x14ac:dyDescent="0.25">
      <c r="A21">
        <v>4</v>
      </c>
      <c r="B21" s="240" t="str">
        <f>'M4'!B21</f>
        <v>leerling 4</v>
      </c>
      <c r="C21" s="235">
        <f>'M4'!C21</f>
        <v>0</v>
      </c>
      <c r="D21" s="235" t="str">
        <f>IF('M4'!D21="","",IF('M4'!D21&gt;0,'M4'!D21))</f>
        <v>A</v>
      </c>
      <c r="E21" s="126"/>
      <c r="F21" s="126"/>
      <c r="G21" s="140"/>
      <c r="H21" s="180"/>
      <c r="I21" s="148"/>
      <c r="J21" s="179"/>
      <c r="K21" s="148"/>
      <c r="L21" s="179" t="s">
        <v>79</v>
      </c>
      <c r="M21" s="178"/>
      <c r="N21" s="290">
        <f t="shared" si="15"/>
        <v>0</v>
      </c>
      <c r="O21" s="291" t="str">
        <f t="shared" si="16"/>
        <v/>
      </c>
      <c r="P21" s="291" t="str">
        <f t="shared" si="0"/>
        <v/>
      </c>
      <c r="Q21" s="291" t="str">
        <f t="shared" si="0"/>
        <v/>
      </c>
      <c r="R21" s="291">
        <f t="shared" si="17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18"/>
        <v/>
      </c>
      <c r="W21" s="94" t="str">
        <f t="shared" si="4"/>
        <v/>
      </c>
      <c r="X21" s="94" t="str">
        <f t="shared" si="5"/>
        <v/>
      </c>
      <c r="Y21" s="94">
        <f t="shared" si="6"/>
        <v>0</v>
      </c>
      <c r="Z21" s="141">
        <f t="shared" si="7"/>
        <v>0</v>
      </c>
      <c r="AA21" s="141" t="b">
        <f t="shared" si="8"/>
        <v>0</v>
      </c>
      <c r="AB21" s="141" t="b">
        <f t="shared" si="9"/>
        <v>0</v>
      </c>
      <c r="AC21" s="141" t="b">
        <f t="shared" si="10"/>
        <v>0</v>
      </c>
      <c r="AD21" s="141" t="b">
        <f t="shared" si="11"/>
        <v>0</v>
      </c>
      <c r="AE21" s="141" t="b">
        <f t="shared" si="19"/>
        <v>0</v>
      </c>
      <c r="AF21" s="141" t="b">
        <f t="shared" si="20"/>
        <v>0</v>
      </c>
      <c r="AG21" s="141" t="b">
        <f t="shared" si="21"/>
        <v>0</v>
      </c>
      <c r="AH21" s="141" t="b">
        <f t="shared" si="22"/>
        <v>0</v>
      </c>
      <c r="AI21" s="141" t="b">
        <f t="shared" si="23"/>
        <v>0</v>
      </c>
      <c r="AJ21" s="146">
        <f t="shared" si="12"/>
        <v>1</v>
      </c>
      <c r="AK21" s="238">
        <f t="shared" si="13"/>
        <v>0</v>
      </c>
      <c r="AL21" s="217" t="str">
        <f t="shared" si="24"/>
        <v/>
      </c>
      <c r="AM21" s="144" t="str">
        <f t="shared" si="25"/>
        <v/>
      </c>
      <c r="AN21" s="145">
        <f t="shared" si="26"/>
        <v>0</v>
      </c>
      <c r="AO21" s="135" t="str">
        <f t="shared" si="27"/>
        <v/>
      </c>
      <c r="AP21" s="136" t="str">
        <f t="shared" si="28"/>
        <v/>
      </c>
      <c r="AQ21" s="126"/>
      <c r="AR21" s="144" t="str">
        <f t="shared" si="29"/>
        <v/>
      </c>
      <c r="AS21" s="220" t="str">
        <f t="shared" si="30"/>
        <v/>
      </c>
      <c r="AT21" s="220" t="str">
        <f t="shared" si="31"/>
        <v/>
      </c>
      <c r="AU21" s="220" t="str">
        <f t="shared" si="32"/>
        <v/>
      </c>
      <c r="AV21" s="219"/>
      <c r="AW21" s="220"/>
      <c r="AX21" s="220"/>
      <c r="AY21" s="219"/>
      <c r="AZ21" s="59" t="str">
        <f t="shared" si="33"/>
        <v/>
      </c>
      <c r="BA21" s="60">
        <f t="shared" si="14"/>
        <v>0</v>
      </c>
    </row>
    <row r="22" spans="1:53" ht="15" customHeight="1" x14ac:dyDescent="0.25">
      <c r="A22">
        <v>5</v>
      </c>
      <c r="B22" s="240" t="str">
        <f>'M4'!B22</f>
        <v>leerling 5</v>
      </c>
      <c r="C22" s="235">
        <f>'M4'!C22</f>
        <v>0</v>
      </c>
      <c r="D22" s="235" t="str">
        <f>IF('M4'!D22="","",IF('M4'!D22&gt;0,'M4'!D22))</f>
        <v>B</v>
      </c>
      <c r="E22" s="126"/>
      <c r="F22" s="126"/>
      <c r="G22" s="140"/>
      <c r="H22" s="180"/>
      <c r="I22" s="148"/>
      <c r="J22" s="179"/>
      <c r="K22" s="148"/>
      <c r="L22" s="179" t="s">
        <v>80</v>
      </c>
      <c r="M22" s="178"/>
      <c r="N22" s="290">
        <f t="shared" si="15"/>
        <v>0</v>
      </c>
      <c r="O22" s="291" t="str">
        <f t="shared" si="16"/>
        <v/>
      </c>
      <c r="P22" s="291" t="str">
        <f t="shared" si="0"/>
        <v/>
      </c>
      <c r="Q22" s="291" t="str">
        <f t="shared" si="0"/>
        <v/>
      </c>
      <c r="R22" s="291">
        <f t="shared" si="17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18"/>
        <v/>
      </c>
      <c r="W22" s="94" t="str">
        <f t="shared" si="4"/>
        <v/>
      </c>
      <c r="X22" s="94" t="str">
        <f t="shared" si="5"/>
        <v/>
      </c>
      <c r="Y22" s="94">
        <f t="shared" si="6"/>
        <v>0</v>
      </c>
      <c r="Z22" s="141" t="b">
        <f t="shared" si="7"/>
        <v>0</v>
      </c>
      <c r="AA22" s="141">
        <f t="shared" si="8"/>
        <v>0</v>
      </c>
      <c r="AB22" s="141" t="b">
        <f t="shared" si="9"/>
        <v>0</v>
      </c>
      <c r="AC22" s="141" t="b">
        <f t="shared" si="10"/>
        <v>0</v>
      </c>
      <c r="AD22" s="141" t="b">
        <f t="shared" si="11"/>
        <v>0</v>
      </c>
      <c r="AE22" s="141" t="b">
        <f t="shared" si="19"/>
        <v>0</v>
      </c>
      <c r="AF22" s="141" t="b">
        <f t="shared" si="20"/>
        <v>0</v>
      </c>
      <c r="AG22" s="141" t="b">
        <f t="shared" si="21"/>
        <v>0</v>
      </c>
      <c r="AH22" s="141" t="b">
        <f t="shared" si="22"/>
        <v>0</v>
      </c>
      <c r="AI22" s="141" t="b">
        <f t="shared" si="23"/>
        <v>0</v>
      </c>
      <c r="AJ22" s="146">
        <f t="shared" si="12"/>
        <v>1</v>
      </c>
      <c r="AK22" s="238">
        <f t="shared" si="13"/>
        <v>0</v>
      </c>
      <c r="AL22" s="217" t="str">
        <f t="shared" si="24"/>
        <v/>
      </c>
      <c r="AM22" s="144" t="str">
        <f t="shared" si="25"/>
        <v/>
      </c>
      <c r="AN22" s="145">
        <f t="shared" si="26"/>
        <v>0</v>
      </c>
      <c r="AO22" s="135" t="str">
        <f t="shared" si="27"/>
        <v/>
      </c>
      <c r="AP22" s="136" t="str">
        <f t="shared" si="28"/>
        <v/>
      </c>
      <c r="AQ22" s="126"/>
      <c r="AR22" s="144" t="str">
        <f t="shared" si="29"/>
        <v/>
      </c>
      <c r="AS22" s="220" t="str">
        <f t="shared" si="30"/>
        <v/>
      </c>
      <c r="AT22" s="220" t="str">
        <f t="shared" si="31"/>
        <v/>
      </c>
      <c r="AU22" s="220" t="str">
        <f t="shared" si="32"/>
        <v/>
      </c>
      <c r="AV22" s="219"/>
      <c r="AW22" s="220"/>
      <c r="AX22" s="220"/>
      <c r="AY22" s="219"/>
      <c r="AZ22" s="59" t="str">
        <f t="shared" si="33"/>
        <v/>
      </c>
      <c r="BA22" s="60">
        <f t="shared" si="14"/>
        <v>0</v>
      </c>
    </row>
    <row r="23" spans="1:53" ht="15" customHeight="1" x14ac:dyDescent="0.25">
      <c r="A23">
        <v>6</v>
      </c>
      <c r="B23" s="240" t="str">
        <f>'M4'!B23</f>
        <v>leerling 6</v>
      </c>
      <c r="C23" s="235">
        <f>'M4'!C23</f>
        <v>0</v>
      </c>
      <c r="D23" s="235" t="str">
        <f>IF('M4'!D23="","",IF('M4'!D23&gt;0,'M4'!D23))</f>
        <v>B</v>
      </c>
      <c r="E23" s="126"/>
      <c r="F23" s="126"/>
      <c r="G23" s="140"/>
      <c r="H23" s="180"/>
      <c r="I23" s="148"/>
      <c r="J23" s="179"/>
      <c r="K23" s="148"/>
      <c r="L23" s="179" t="s">
        <v>79</v>
      </c>
      <c r="M23" s="178"/>
      <c r="N23" s="290">
        <f t="shared" si="15"/>
        <v>0</v>
      </c>
      <c r="O23" s="291" t="str">
        <f t="shared" si="16"/>
        <v/>
      </c>
      <c r="P23" s="291" t="str">
        <f t="shared" si="0"/>
        <v/>
      </c>
      <c r="Q23" s="291" t="str">
        <f t="shared" si="0"/>
        <v/>
      </c>
      <c r="R23" s="291">
        <f t="shared" si="17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18"/>
        <v/>
      </c>
      <c r="W23" s="94">
        <f t="shared" si="4"/>
        <v>1</v>
      </c>
      <c r="X23" s="94" t="str">
        <f t="shared" si="5"/>
        <v/>
      </c>
      <c r="Y23" s="94">
        <f t="shared" si="6"/>
        <v>1</v>
      </c>
      <c r="Z23" s="141" t="b">
        <f t="shared" si="7"/>
        <v>0</v>
      </c>
      <c r="AA23" s="141">
        <f t="shared" si="8"/>
        <v>1</v>
      </c>
      <c r="AB23" s="141" t="b">
        <f t="shared" si="9"/>
        <v>0</v>
      </c>
      <c r="AC23" s="141" t="b">
        <f t="shared" si="10"/>
        <v>0</v>
      </c>
      <c r="AD23" s="141" t="b">
        <f t="shared" si="11"/>
        <v>0</v>
      </c>
      <c r="AE23" s="141" t="b">
        <f t="shared" si="19"/>
        <v>0</v>
      </c>
      <c r="AF23" s="141" t="b">
        <f t="shared" si="20"/>
        <v>0</v>
      </c>
      <c r="AG23" s="141" t="b">
        <f t="shared" si="21"/>
        <v>0</v>
      </c>
      <c r="AH23" s="141" t="b">
        <f t="shared" si="22"/>
        <v>0</v>
      </c>
      <c r="AI23" s="141" t="b">
        <f t="shared" si="23"/>
        <v>0</v>
      </c>
      <c r="AJ23" s="146">
        <f t="shared" si="12"/>
        <v>1</v>
      </c>
      <c r="AK23" s="238">
        <f t="shared" si="13"/>
        <v>1</v>
      </c>
      <c r="AL23" s="217" t="str">
        <f t="shared" si="24"/>
        <v/>
      </c>
      <c r="AM23" s="144" t="str">
        <f t="shared" si="25"/>
        <v/>
      </c>
      <c r="AN23" s="145">
        <f t="shared" si="26"/>
        <v>0</v>
      </c>
      <c r="AO23" s="135" t="str">
        <f t="shared" si="27"/>
        <v/>
      </c>
      <c r="AP23" s="136" t="str">
        <f t="shared" si="28"/>
        <v/>
      </c>
      <c r="AQ23" s="126"/>
      <c r="AR23" s="144" t="str">
        <f t="shared" si="29"/>
        <v/>
      </c>
      <c r="AS23" s="220" t="str">
        <f t="shared" si="30"/>
        <v/>
      </c>
      <c r="AT23" s="220" t="str">
        <f t="shared" si="31"/>
        <v/>
      </c>
      <c r="AU23" s="220" t="str">
        <f t="shared" si="32"/>
        <v/>
      </c>
      <c r="AV23" s="219"/>
      <c r="AW23" s="220"/>
      <c r="AX23" s="220"/>
      <c r="AY23" s="219"/>
      <c r="AZ23" s="59" t="str">
        <f t="shared" si="33"/>
        <v/>
      </c>
      <c r="BA23" s="60">
        <f t="shared" si="14"/>
        <v>0</v>
      </c>
    </row>
    <row r="24" spans="1:53" ht="15" customHeight="1" x14ac:dyDescent="0.25">
      <c r="A24">
        <v>7</v>
      </c>
      <c r="B24" s="240" t="str">
        <f>'M4'!B24</f>
        <v>leerling 7</v>
      </c>
      <c r="C24" s="235">
        <f>'M4'!C24</f>
        <v>0</v>
      </c>
      <c r="D24" s="235" t="str">
        <f>IF('M4'!D24="","",IF('M4'!D24&gt;0,'M4'!D24))</f>
        <v>D</v>
      </c>
      <c r="E24" s="151"/>
      <c r="F24" s="151"/>
      <c r="G24" s="140"/>
      <c r="H24" s="180"/>
      <c r="I24" s="148"/>
      <c r="J24" s="179"/>
      <c r="K24" s="148"/>
      <c r="L24" s="179" t="s">
        <v>81</v>
      </c>
      <c r="M24" s="178"/>
      <c r="N24" s="290">
        <f t="shared" si="15"/>
        <v>0</v>
      </c>
      <c r="O24" s="291" t="str">
        <f t="shared" si="16"/>
        <v/>
      </c>
      <c r="P24" s="291" t="str">
        <f t="shared" si="0"/>
        <v/>
      </c>
      <c r="Q24" s="291" t="str">
        <f t="shared" si="0"/>
        <v/>
      </c>
      <c r="R24" s="291">
        <f t="shared" si="17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18"/>
        <v/>
      </c>
      <c r="W24" s="94">
        <f t="shared" si="4"/>
        <v>1</v>
      </c>
      <c r="X24" s="94" t="str">
        <f t="shared" si="5"/>
        <v/>
      </c>
      <c r="Y24" s="94">
        <f t="shared" si="6"/>
        <v>1</v>
      </c>
      <c r="Z24" s="141" t="b">
        <f t="shared" si="7"/>
        <v>0</v>
      </c>
      <c r="AA24" s="141" t="b">
        <f t="shared" si="8"/>
        <v>0</v>
      </c>
      <c r="AB24" s="141" t="b">
        <f t="shared" si="9"/>
        <v>0</v>
      </c>
      <c r="AC24" s="141">
        <f t="shared" si="10"/>
        <v>1</v>
      </c>
      <c r="AD24" s="141" t="b">
        <f t="shared" si="11"/>
        <v>0</v>
      </c>
      <c r="AE24" s="141" t="b">
        <f t="shared" si="19"/>
        <v>0</v>
      </c>
      <c r="AF24" s="141" t="b">
        <f t="shared" si="20"/>
        <v>0</v>
      </c>
      <c r="AG24" s="141" t="b">
        <f t="shared" si="21"/>
        <v>0</v>
      </c>
      <c r="AH24" s="141" t="b">
        <f t="shared" si="22"/>
        <v>0</v>
      </c>
      <c r="AI24" s="141" t="b">
        <f t="shared" si="23"/>
        <v>0</v>
      </c>
      <c r="AJ24" s="146">
        <f t="shared" si="12"/>
        <v>1</v>
      </c>
      <c r="AK24" s="238">
        <f t="shared" si="13"/>
        <v>1</v>
      </c>
      <c r="AL24" s="217" t="str">
        <f t="shared" si="24"/>
        <v/>
      </c>
      <c r="AM24" s="144" t="str">
        <f t="shared" si="25"/>
        <v/>
      </c>
      <c r="AN24" s="145">
        <f t="shared" si="26"/>
        <v>0</v>
      </c>
      <c r="AO24" s="135" t="str">
        <f t="shared" si="27"/>
        <v/>
      </c>
      <c r="AP24" s="136" t="str">
        <f t="shared" si="28"/>
        <v/>
      </c>
      <c r="AQ24" s="126"/>
      <c r="AR24" s="144" t="str">
        <f t="shared" si="29"/>
        <v/>
      </c>
      <c r="AS24" s="220" t="str">
        <f t="shared" si="30"/>
        <v/>
      </c>
      <c r="AT24" s="220" t="str">
        <f t="shared" si="31"/>
        <v/>
      </c>
      <c r="AU24" s="220" t="str">
        <f t="shared" si="32"/>
        <v/>
      </c>
      <c r="AV24" s="219"/>
      <c r="AW24" s="220"/>
      <c r="AX24" s="220"/>
      <c r="AY24" s="219"/>
      <c r="AZ24" s="59" t="str">
        <f t="shared" si="33"/>
        <v/>
      </c>
      <c r="BA24" s="60">
        <f t="shared" si="14"/>
        <v>0</v>
      </c>
    </row>
    <row r="25" spans="1:53" ht="15" customHeight="1" x14ac:dyDescent="0.25">
      <c r="A25">
        <v>8</v>
      </c>
      <c r="B25" s="240" t="str">
        <f>'M4'!B25</f>
        <v>leerling 8</v>
      </c>
      <c r="C25" s="235">
        <f>'M4'!C25</f>
        <v>0</v>
      </c>
      <c r="D25" s="235" t="str">
        <f>IF('M4'!D25="","",IF('M4'!D25&gt;0,'M4'!D25))</f>
        <v>B</v>
      </c>
      <c r="E25" s="126"/>
      <c r="F25" s="126"/>
      <c r="G25" s="140"/>
      <c r="H25" s="180"/>
      <c r="I25" s="148"/>
      <c r="J25" s="179"/>
      <c r="K25" s="148"/>
      <c r="L25" s="148" t="s">
        <v>79</v>
      </c>
      <c r="M25" s="178"/>
      <c r="N25" s="290">
        <f t="shared" si="15"/>
        <v>0</v>
      </c>
      <c r="O25" s="291" t="str">
        <f t="shared" si="16"/>
        <v/>
      </c>
      <c r="P25" s="291" t="str">
        <f t="shared" si="0"/>
        <v/>
      </c>
      <c r="Q25" s="291" t="str">
        <f t="shared" si="0"/>
        <v/>
      </c>
      <c r="R25" s="291">
        <f t="shared" si="17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18"/>
        <v/>
      </c>
      <c r="W25" s="94">
        <f t="shared" si="4"/>
        <v>1</v>
      </c>
      <c r="X25" s="94" t="str">
        <f t="shared" si="5"/>
        <v/>
      </c>
      <c r="Y25" s="94">
        <f t="shared" si="6"/>
        <v>1</v>
      </c>
      <c r="Z25" s="141" t="b">
        <f t="shared" si="7"/>
        <v>0</v>
      </c>
      <c r="AA25" s="141">
        <f t="shared" si="8"/>
        <v>1</v>
      </c>
      <c r="AB25" s="141" t="b">
        <f t="shared" si="9"/>
        <v>0</v>
      </c>
      <c r="AC25" s="141" t="b">
        <f t="shared" si="10"/>
        <v>0</v>
      </c>
      <c r="AD25" s="141" t="b">
        <f t="shared" si="11"/>
        <v>0</v>
      </c>
      <c r="AE25" s="141" t="b">
        <f t="shared" si="19"/>
        <v>0</v>
      </c>
      <c r="AF25" s="141" t="b">
        <f t="shared" si="20"/>
        <v>0</v>
      </c>
      <c r="AG25" s="141" t="b">
        <f t="shared" si="21"/>
        <v>0</v>
      </c>
      <c r="AH25" s="141" t="b">
        <f t="shared" si="22"/>
        <v>0</v>
      </c>
      <c r="AI25" s="141" t="b">
        <f t="shared" si="23"/>
        <v>0</v>
      </c>
      <c r="AJ25" s="146">
        <f t="shared" si="12"/>
        <v>1</v>
      </c>
      <c r="AK25" s="238">
        <f t="shared" si="13"/>
        <v>1</v>
      </c>
      <c r="AL25" s="217" t="str">
        <f t="shared" si="24"/>
        <v/>
      </c>
      <c r="AM25" s="144" t="str">
        <f t="shared" si="25"/>
        <v/>
      </c>
      <c r="AN25" s="145">
        <f t="shared" si="26"/>
        <v>0</v>
      </c>
      <c r="AO25" s="135" t="str">
        <f t="shared" si="27"/>
        <v/>
      </c>
      <c r="AP25" s="136" t="str">
        <f t="shared" si="28"/>
        <v/>
      </c>
      <c r="AQ25" s="126"/>
      <c r="AR25" s="144" t="str">
        <f t="shared" si="29"/>
        <v/>
      </c>
      <c r="AS25" s="220" t="str">
        <f t="shared" si="30"/>
        <v/>
      </c>
      <c r="AT25" s="220" t="str">
        <f t="shared" si="31"/>
        <v/>
      </c>
      <c r="AU25" s="220" t="str">
        <f t="shared" si="32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59" t="str">
        <f t="shared" si="33"/>
        <v/>
      </c>
      <c r="BA25" s="60">
        <f t="shared" si="14"/>
        <v>0</v>
      </c>
    </row>
    <row r="26" spans="1:53" ht="15" customHeight="1" x14ac:dyDescent="0.25">
      <c r="A26">
        <v>9</v>
      </c>
      <c r="B26" s="240" t="str">
        <f>'M4'!B26</f>
        <v>leerling 9</v>
      </c>
      <c r="C26" s="235">
        <f>'M4'!C26</f>
        <v>0</v>
      </c>
      <c r="D26" s="235" t="str">
        <f>IF('M4'!D26="","",IF('M4'!D26&gt;0,'M4'!D26))</f>
        <v>B</v>
      </c>
      <c r="E26" s="126"/>
      <c r="F26" s="126"/>
      <c r="G26" s="140"/>
      <c r="H26" s="180"/>
      <c r="I26" s="148"/>
      <c r="J26" s="179"/>
      <c r="K26" s="148"/>
      <c r="L26" s="148" t="s">
        <v>79</v>
      </c>
      <c r="M26" s="178"/>
      <c r="N26" s="290">
        <f t="shared" si="15"/>
        <v>0</v>
      </c>
      <c r="O26" s="291" t="str">
        <f t="shared" si="16"/>
        <v/>
      </c>
      <c r="P26" s="291" t="str">
        <f t="shared" si="0"/>
        <v/>
      </c>
      <c r="Q26" s="291" t="str">
        <f t="shared" si="0"/>
        <v/>
      </c>
      <c r="R26" s="291">
        <f t="shared" si="17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18"/>
        <v/>
      </c>
      <c r="W26" s="94">
        <f t="shared" si="4"/>
        <v>1</v>
      </c>
      <c r="X26" s="94" t="str">
        <f t="shared" si="5"/>
        <v/>
      </c>
      <c r="Y26" s="94">
        <f t="shared" si="6"/>
        <v>1</v>
      </c>
      <c r="Z26" s="141" t="b">
        <f t="shared" si="7"/>
        <v>0</v>
      </c>
      <c r="AA26" s="141">
        <f t="shared" si="8"/>
        <v>1</v>
      </c>
      <c r="AB26" s="141" t="b">
        <f t="shared" si="9"/>
        <v>0</v>
      </c>
      <c r="AC26" s="141" t="b">
        <f t="shared" si="10"/>
        <v>0</v>
      </c>
      <c r="AD26" s="141" t="b">
        <f t="shared" si="11"/>
        <v>0</v>
      </c>
      <c r="AE26" s="141" t="b">
        <f t="shared" si="19"/>
        <v>0</v>
      </c>
      <c r="AF26" s="141" t="b">
        <f t="shared" si="20"/>
        <v>0</v>
      </c>
      <c r="AG26" s="141" t="b">
        <f t="shared" si="21"/>
        <v>0</v>
      </c>
      <c r="AH26" s="141" t="b">
        <f t="shared" si="22"/>
        <v>0</v>
      </c>
      <c r="AI26" s="141" t="b">
        <f t="shared" si="23"/>
        <v>0</v>
      </c>
      <c r="AJ26" s="146">
        <f t="shared" si="12"/>
        <v>1</v>
      </c>
      <c r="AK26" s="238">
        <f t="shared" si="13"/>
        <v>1</v>
      </c>
      <c r="AL26" s="217" t="str">
        <f t="shared" si="24"/>
        <v/>
      </c>
      <c r="AM26" s="144" t="str">
        <f t="shared" si="25"/>
        <v/>
      </c>
      <c r="AN26" s="145">
        <f t="shared" si="26"/>
        <v>0</v>
      </c>
      <c r="AO26" s="135" t="str">
        <f t="shared" si="27"/>
        <v/>
      </c>
      <c r="AP26" s="136" t="str">
        <f t="shared" si="28"/>
        <v/>
      </c>
      <c r="AQ26" s="126"/>
      <c r="AR26" s="144" t="str">
        <f t="shared" si="29"/>
        <v/>
      </c>
      <c r="AS26" s="220" t="str">
        <f t="shared" si="30"/>
        <v/>
      </c>
      <c r="AT26" s="220" t="str">
        <f t="shared" si="31"/>
        <v/>
      </c>
      <c r="AU26" s="220" t="str">
        <f t="shared" si="32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59" t="str">
        <f t="shared" si="33"/>
        <v/>
      </c>
      <c r="BA26" s="60">
        <f t="shared" si="14"/>
        <v>0</v>
      </c>
    </row>
    <row r="27" spans="1:53" ht="15" customHeight="1" x14ac:dyDescent="0.25">
      <c r="A27">
        <v>10</v>
      </c>
      <c r="B27" s="240" t="str">
        <f>'M4'!B27</f>
        <v>leerling 10</v>
      </c>
      <c r="C27" s="235">
        <f>'M4'!C27</f>
        <v>0</v>
      </c>
      <c r="D27" s="235" t="str">
        <f>IF('M4'!D27="","",IF('M4'!D27&gt;0,'M4'!D27))</f>
        <v>B</v>
      </c>
      <c r="E27" s="126"/>
      <c r="F27" s="126"/>
      <c r="G27" s="140"/>
      <c r="H27" s="149"/>
      <c r="I27" s="148"/>
      <c r="J27" s="148"/>
      <c r="K27" s="148"/>
      <c r="L27" s="148" t="s">
        <v>79</v>
      </c>
      <c r="M27" s="150"/>
      <c r="N27" s="290">
        <f t="shared" si="15"/>
        <v>0</v>
      </c>
      <c r="O27" s="291" t="str">
        <f t="shared" si="16"/>
        <v/>
      </c>
      <c r="P27" s="291" t="str">
        <f t="shared" si="0"/>
        <v/>
      </c>
      <c r="Q27" s="291" t="str">
        <f t="shared" si="0"/>
        <v/>
      </c>
      <c r="R27" s="291">
        <f t="shared" si="17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18"/>
        <v/>
      </c>
      <c r="W27" s="94">
        <f t="shared" si="4"/>
        <v>1</v>
      </c>
      <c r="X27" s="94" t="str">
        <f t="shared" si="5"/>
        <v/>
      </c>
      <c r="Y27" s="94">
        <f t="shared" si="6"/>
        <v>1</v>
      </c>
      <c r="Z27" s="141" t="b">
        <f t="shared" si="7"/>
        <v>0</v>
      </c>
      <c r="AA27" s="141">
        <f t="shared" si="8"/>
        <v>1</v>
      </c>
      <c r="AB27" s="141" t="b">
        <f t="shared" si="9"/>
        <v>0</v>
      </c>
      <c r="AC27" s="141" t="b">
        <f t="shared" si="10"/>
        <v>0</v>
      </c>
      <c r="AD27" s="141" t="b">
        <f t="shared" si="11"/>
        <v>0</v>
      </c>
      <c r="AE27" s="141" t="b">
        <f t="shared" si="19"/>
        <v>0</v>
      </c>
      <c r="AF27" s="141" t="b">
        <f t="shared" si="20"/>
        <v>0</v>
      </c>
      <c r="AG27" s="141" t="b">
        <f t="shared" si="21"/>
        <v>0</v>
      </c>
      <c r="AH27" s="141" t="b">
        <f t="shared" si="22"/>
        <v>0</v>
      </c>
      <c r="AI27" s="141" t="b">
        <f t="shared" si="23"/>
        <v>0</v>
      </c>
      <c r="AJ27" s="146">
        <f t="shared" si="12"/>
        <v>1</v>
      </c>
      <c r="AK27" s="238">
        <f t="shared" si="13"/>
        <v>1</v>
      </c>
      <c r="AL27" s="217" t="str">
        <f t="shared" si="24"/>
        <v/>
      </c>
      <c r="AM27" s="144" t="str">
        <f t="shared" si="25"/>
        <v/>
      </c>
      <c r="AN27" s="145">
        <f t="shared" si="26"/>
        <v>0</v>
      </c>
      <c r="AO27" s="135" t="str">
        <f t="shared" si="27"/>
        <v/>
      </c>
      <c r="AP27" s="136" t="str">
        <f t="shared" si="28"/>
        <v/>
      </c>
      <c r="AQ27" s="126"/>
      <c r="AR27" s="144" t="str">
        <f t="shared" si="29"/>
        <v/>
      </c>
      <c r="AS27" s="220" t="str">
        <f t="shared" si="30"/>
        <v/>
      </c>
      <c r="AT27" s="220" t="str">
        <f t="shared" si="31"/>
        <v/>
      </c>
      <c r="AU27" s="220" t="str">
        <f t="shared" si="32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59" t="str">
        <f t="shared" si="33"/>
        <v/>
      </c>
      <c r="BA27" s="60">
        <f t="shared" si="14"/>
        <v>0</v>
      </c>
    </row>
    <row r="28" spans="1:53" ht="15" customHeight="1" x14ac:dyDescent="0.25">
      <c r="A28">
        <v>11</v>
      </c>
      <c r="B28" s="240">
        <f>'M4'!B28</f>
        <v>0</v>
      </c>
      <c r="C28" s="235">
        <f>'M4'!C28</f>
        <v>0</v>
      </c>
      <c r="D28" s="235" t="str">
        <f>IF('M4'!D28="","",IF('M4'!D28&gt;0,'M4'!D28))</f>
        <v/>
      </c>
      <c r="E28" s="126"/>
      <c r="F28" s="126"/>
      <c r="G28" s="140"/>
      <c r="H28" s="149"/>
      <c r="I28" s="148"/>
      <c r="J28" s="148"/>
      <c r="K28" s="148"/>
      <c r="L28" s="148"/>
      <c r="M28" s="150"/>
      <c r="N28" s="290">
        <f t="shared" si="15"/>
        <v>0</v>
      </c>
      <c r="O28" s="291" t="str">
        <f t="shared" si="16"/>
        <v/>
      </c>
      <c r="P28" s="291" t="str">
        <f t="shared" si="0"/>
        <v/>
      </c>
      <c r="Q28" s="291" t="str">
        <f t="shared" si="0"/>
        <v/>
      </c>
      <c r="R28" s="291">
        <f t="shared" si="17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18"/>
        <v/>
      </c>
      <c r="W28" s="94" t="str">
        <f t="shared" si="4"/>
        <v/>
      </c>
      <c r="X28" s="94" t="str">
        <f t="shared" si="5"/>
        <v/>
      </c>
      <c r="Y28" s="94">
        <f t="shared" si="6"/>
        <v>0</v>
      </c>
      <c r="Z28" s="141" t="b">
        <f t="shared" si="7"/>
        <v>0</v>
      </c>
      <c r="AA28" s="141" t="b">
        <f t="shared" si="8"/>
        <v>0</v>
      </c>
      <c r="AB28" s="141" t="b">
        <f t="shared" si="9"/>
        <v>0</v>
      </c>
      <c r="AC28" s="141" t="b">
        <f t="shared" si="10"/>
        <v>0</v>
      </c>
      <c r="AD28" s="141" t="b">
        <f t="shared" si="11"/>
        <v>0</v>
      </c>
      <c r="AE28" s="141" t="b">
        <f t="shared" si="19"/>
        <v>0</v>
      </c>
      <c r="AF28" s="141" t="b">
        <f t="shared" si="20"/>
        <v>0</v>
      </c>
      <c r="AG28" s="141" t="b">
        <f t="shared" si="21"/>
        <v>0</v>
      </c>
      <c r="AH28" s="141" t="b">
        <f t="shared" si="22"/>
        <v>0</v>
      </c>
      <c r="AI28" s="141" t="b">
        <f t="shared" si="23"/>
        <v>0</v>
      </c>
      <c r="AJ28" s="146" t="str">
        <f t="shared" si="12"/>
        <v/>
      </c>
      <c r="AK28" s="238" t="str">
        <f t="shared" si="13"/>
        <v/>
      </c>
      <c r="AL28" s="217" t="str">
        <f t="shared" si="24"/>
        <v/>
      </c>
      <c r="AM28" s="144" t="str">
        <f t="shared" si="25"/>
        <v/>
      </c>
      <c r="AN28" s="145">
        <f t="shared" si="26"/>
        <v>0</v>
      </c>
      <c r="AO28" s="135" t="str">
        <f t="shared" si="27"/>
        <v/>
      </c>
      <c r="AP28" s="136" t="str">
        <f t="shared" si="28"/>
        <v/>
      </c>
      <c r="AQ28" s="126"/>
      <c r="AR28" s="144" t="str">
        <f t="shared" si="29"/>
        <v/>
      </c>
      <c r="AS28" s="220" t="str">
        <f t="shared" si="30"/>
        <v/>
      </c>
      <c r="AT28" s="220" t="str">
        <f t="shared" si="31"/>
        <v/>
      </c>
      <c r="AU28" s="220" t="str">
        <f t="shared" si="32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59" t="str">
        <f t="shared" si="33"/>
        <v/>
      </c>
      <c r="BA28" s="60">
        <f t="shared" si="14"/>
        <v>0</v>
      </c>
    </row>
    <row r="29" spans="1:53" ht="15" customHeight="1" x14ac:dyDescent="0.25">
      <c r="A29">
        <v>12</v>
      </c>
      <c r="B29" s="240">
        <f>'M4'!B29</f>
        <v>0</v>
      </c>
      <c r="C29" s="235">
        <f>'M4'!C29</f>
        <v>0</v>
      </c>
      <c r="D29" s="235" t="str">
        <f>IF('M4'!D29="","",IF('M4'!D29&gt;0,'M4'!D29))</f>
        <v/>
      </c>
      <c r="E29" s="126"/>
      <c r="F29" s="126"/>
      <c r="G29" s="140"/>
      <c r="H29" s="149"/>
      <c r="I29" s="148"/>
      <c r="J29" s="148"/>
      <c r="K29" s="148"/>
      <c r="L29" s="148"/>
      <c r="M29" s="150"/>
      <c r="N29" s="290">
        <f t="shared" si="15"/>
        <v>0</v>
      </c>
      <c r="O29" s="291" t="str">
        <f t="shared" si="16"/>
        <v/>
      </c>
      <c r="P29" s="291" t="str">
        <f t="shared" si="0"/>
        <v/>
      </c>
      <c r="Q29" s="291" t="str">
        <f t="shared" si="0"/>
        <v/>
      </c>
      <c r="R29" s="291">
        <f t="shared" si="17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18"/>
        <v/>
      </c>
      <c r="W29" s="94" t="str">
        <f t="shared" si="4"/>
        <v/>
      </c>
      <c r="X29" s="94" t="str">
        <f t="shared" si="5"/>
        <v/>
      </c>
      <c r="Y29" s="94">
        <f t="shared" si="6"/>
        <v>0</v>
      </c>
      <c r="Z29" s="141" t="b">
        <f t="shared" si="7"/>
        <v>0</v>
      </c>
      <c r="AA29" s="141" t="b">
        <f t="shared" si="8"/>
        <v>0</v>
      </c>
      <c r="AB29" s="141" t="b">
        <f t="shared" si="9"/>
        <v>0</v>
      </c>
      <c r="AC29" s="141" t="b">
        <f t="shared" si="10"/>
        <v>0</v>
      </c>
      <c r="AD29" s="141" t="b">
        <f t="shared" si="11"/>
        <v>0</v>
      </c>
      <c r="AE29" s="141" t="b">
        <f t="shared" si="19"/>
        <v>0</v>
      </c>
      <c r="AF29" s="141" t="b">
        <f t="shared" si="20"/>
        <v>0</v>
      </c>
      <c r="AG29" s="141" t="b">
        <f t="shared" si="21"/>
        <v>0</v>
      </c>
      <c r="AH29" s="141" t="b">
        <f t="shared" si="22"/>
        <v>0</v>
      </c>
      <c r="AI29" s="141" t="b">
        <f t="shared" si="23"/>
        <v>0</v>
      </c>
      <c r="AJ29" s="146" t="str">
        <f t="shared" si="12"/>
        <v/>
      </c>
      <c r="AK29" s="238" t="str">
        <f t="shared" si="13"/>
        <v/>
      </c>
      <c r="AL29" s="217" t="str">
        <f t="shared" si="24"/>
        <v/>
      </c>
      <c r="AM29" s="144" t="str">
        <f t="shared" si="25"/>
        <v/>
      </c>
      <c r="AN29" s="145">
        <f t="shared" si="26"/>
        <v>0</v>
      </c>
      <c r="AO29" s="135" t="str">
        <f t="shared" si="27"/>
        <v/>
      </c>
      <c r="AP29" s="136" t="str">
        <f t="shared" si="28"/>
        <v/>
      </c>
      <c r="AQ29" s="126"/>
      <c r="AR29" s="144" t="str">
        <f t="shared" si="29"/>
        <v/>
      </c>
      <c r="AS29" s="220" t="str">
        <f t="shared" si="30"/>
        <v/>
      </c>
      <c r="AT29" s="220" t="str">
        <f t="shared" si="31"/>
        <v/>
      </c>
      <c r="AU29" s="220" t="str">
        <f t="shared" si="32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59" t="str">
        <f t="shared" si="33"/>
        <v/>
      </c>
      <c r="BA29" s="60">
        <f t="shared" si="14"/>
        <v>0</v>
      </c>
    </row>
    <row r="30" spans="1:53" ht="15" customHeight="1" x14ac:dyDescent="0.25">
      <c r="A30">
        <v>13</v>
      </c>
      <c r="B30" s="240">
        <f>'M4'!B30</f>
        <v>0</v>
      </c>
      <c r="C30" s="235">
        <f>'M4'!C30</f>
        <v>0</v>
      </c>
      <c r="D30" s="235" t="str">
        <f>IF('M4'!D30="","",IF('M4'!D30&gt;0,'M4'!D30))</f>
        <v/>
      </c>
      <c r="E30" s="126"/>
      <c r="F30" s="126"/>
      <c r="G30" s="140"/>
      <c r="H30" s="180"/>
      <c r="I30" s="148"/>
      <c r="J30" s="179"/>
      <c r="K30" s="148"/>
      <c r="L30" s="179"/>
      <c r="M30" s="178"/>
      <c r="N30" s="290">
        <f t="shared" si="15"/>
        <v>0</v>
      </c>
      <c r="O30" s="291" t="str">
        <f t="shared" si="16"/>
        <v/>
      </c>
      <c r="P30" s="291" t="str">
        <f t="shared" si="0"/>
        <v/>
      </c>
      <c r="Q30" s="291" t="str">
        <f t="shared" si="0"/>
        <v/>
      </c>
      <c r="R30" s="291">
        <f t="shared" si="17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18"/>
        <v/>
      </c>
      <c r="W30" s="94" t="str">
        <f t="shared" si="4"/>
        <v/>
      </c>
      <c r="X30" s="94" t="str">
        <f t="shared" si="5"/>
        <v/>
      </c>
      <c r="Y30" s="94">
        <f t="shared" si="6"/>
        <v>0</v>
      </c>
      <c r="Z30" s="141" t="b">
        <f t="shared" si="7"/>
        <v>0</v>
      </c>
      <c r="AA30" s="141" t="b">
        <f t="shared" si="8"/>
        <v>0</v>
      </c>
      <c r="AB30" s="141" t="b">
        <f t="shared" si="9"/>
        <v>0</v>
      </c>
      <c r="AC30" s="141" t="b">
        <f t="shared" si="10"/>
        <v>0</v>
      </c>
      <c r="AD30" s="141" t="b">
        <f t="shared" si="11"/>
        <v>0</v>
      </c>
      <c r="AE30" s="141" t="b">
        <f t="shared" si="19"/>
        <v>0</v>
      </c>
      <c r="AF30" s="141" t="b">
        <f t="shared" si="20"/>
        <v>0</v>
      </c>
      <c r="AG30" s="141" t="b">
        <f t="shared" si="21"/>
        <v>0</v>
      </c>
      <c r="AH30" s="141" t="b">
        <f t="shared" si="22"/>
        <v>0</v>
      </c>
      <c r="AI30" s="141" t="b">
        <f t="shared" si="23"/>
        <v>0</v>
      </c>
      <c r="AJ30" s="146" t="str">
        <f t="shared" si="12"/>
        <v/>
      </c>
      <c r="AK30" s="238" t="str">
        <f t="shared" si="13"/>
        <v/>
      </c>
      <c r="AL30" s="217" t="str">
        <f t="shared" si="24"/>
        <v/>
      </c>
      <c r="AM30" s="144" t="str">
        <f t="shared" si="25"/>
        <v/>
      </c>
      <c r="AN30" s="145">
        <f t="shared" si="26"/>
        <v>0</v>
      </c>
      <c r="AO30" s="135" t="str">
        <f t="shared" si="27"/>
        <v/>
      </c>
      <c r="AP30" s="136" t="str">
        <f t="shared" si="28"/>
        <v/>
      </c>
      <c r="AQ30" s="126"/>
      <c r="AR30" s="144" t="str">
        <f t="shared" si="29"/>
        <v/>
      </c>
      <c r="AS30" s="220" t="str">
        <f t="shared" si="30"/>
        <v/>
      </c>
      <c r="AT30" s="220" t="str">
        <f t="shared" si="31"/>
        <v/>
      </c>
      <c r="AU30" s="220" t="str">
        <f t="shared" si="32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59" t="str">
        <f t="shared" si="33"/>
        <v/>
      </c>
      <c r="BA30" s="60">
        <f t="shared" si="14"/>
        <v>0</v>
      </c>
    </row>
    <row r="31" spans="1:53" ht="15" customHeight="1" x14ac:dyDescent="0.25">
      <c r="A31">
        <v>14</v>
      </c>
      <c r="B31" s="240">
        <f>'M4'!B31</f>
        <v>0</v>
      </c>
      <c r="C31" s="235">
        <f>'M4'!C31</f>
        <v>0</v>
      </c>
      <c r="D31" s="235" t="str">
        <f>IF('M4'!D31="","",IF('M4'!D31&gt;0,'M4'!D31))</f>
        <v/>
      </c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5"/>
        <v>0</v>
      </c>
      <c r="O31" s="291" t="str">
        <f t="shared" si="16"/>
        <v/>
      </c>
      <c r="P31" s="291" t="str">
        <f t="shared" si="0"/>
        <v/>
      </c>
      <c r="Q31" s="291" t="str">
        <f t="shared" si="0"/>
        <v/>
      </c>
      <c r="R31" s="291">
        <f t="shared" si="17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18"/>
        <v/>
      </c>
      <c r="W31" s="94" t="str">
        <f t="shared" si="4"/>
        <v/>
      </c>
      <c r="X31" s="94" t="str">
        <f t="shared" si="5"/>
        <v/>
      </c>
      <c r="Y31" s="94">
        <f t="shared" si="6"/>
        <v>0</v>
      </c>
      <c r="Z31" s="141" t="b">
        <f t="shared" si="7"/>
        <v>0</v>
      </c>
      <c r="AA31" s="141" t="b">
        <f t="shared" si="8"/>
        <v>0</v>
      </c>
      <c r="AB31" s="141" t="b">
        <f t="shared" si="9"/>
        <v>0</v>
      </c>
      <c r="AC31" s="141" t="b">
        <f t="shared" si="10"/>
        <v>0</v>
      </c>
      <c r="AD31" s="141" t="b">
        <f t="shared" si="11"/>
        <v>0</v>
      </c>
      <c r="AE31" s="141" t="b">
        <f t="shared" si="19"/>
        <v>0</v>
      </c>
      <c r="AF31" s="141" t="b">
        <f t="shared" si="20"/>
        <v>0</v>
      </c>
      <c r="AG31" s="141" t="b">
        <f t="shared" si="21"/>
        <v>0</v>
      </c>
      <c r="AH31" s="141" t="b">
        <f t="shared" si="22"/>
        <v>0</v>
      </c>
      <c r="AI31" s="141" t="b">
        <f t="shared" si="23"/>
        <v>0</v>
      </c>
      <c r="AJ31" s="146" t="str">
        <f t="shared" si="12"/>
        <v/>
      </c>
      <c r="AK31" s="238" t="str">
        <f t="shared" si="13"/>
        <v/>
      </c>
      <c r="AL31" s="217" t="str">
        <f t="shared" si="24"/>
        <v/>
      </c>
      <c r="AM31" s="144" t="str">
        <f t="shared" si="25"/>
        <v/>
      </c>
      <c r="AN31" s="145">
        <f t="shared" si="26"/>
        <v>0</v>
      </c>
      <c r="AO31" s="135" t="str">
        <f t="shared" si="27"/>
        <v/>
      </c>
      <c r="AP31" s="136" t="str">
        <f t="shared" si="28"/>
        <v/>
      </c>
      <c r="AQ31" s="126"/>
      <c r="AR31" s="144" t="str">
        <f t="shared" si="29"/>
        <v/>
      </c>
      <c r="AS31" s="220" t="str">
        <f t="shared" si="30"/>
        <v/>
      </c>
      <c r="AT31" s="220" t="str">
        <f t="shared" si="31"/>
        <v/>
      </c>
      <c r="AU31" s="220" t="str">
        <f t="shared" si="32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59" t="str">
        <f t="shared" si="33"/>
        <v/>
      </c>
      <c r="BA31" s="60">
        <f t="shared" si="14"/>
        <v>0</v>
      </c>
    </row>
    <row r="32" spans="1:53" ht="15" customHeight="1" x14ac:dyDescent="0.25">
      <c r="A32">
        <v>15</v>
      </c>
      <c r="B32" s="240">
        <f>'M4'!B32</f>
        <v>0</v>
      </c>
      <c r="C32" s="235">
        <f>'M4'!C32</f>
        <v>0</v>
      </c>
      <c r="D32" s="235" t="str">
        <f>IF('M4'!D32="","",IF('M4'!D32&gt;0,'M4'!D32))</f>
        <v/>
      </c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15"/>
        <v>0</v>
      </c>
      <c r="O32" s="291" t="str">
        <f t="shared" si="16"/>
        <v/>
      </c>
      <c r="P32" s="291" t="str">
        <f t="shared" si="0"/>
        <v/>
      </c>
      <c r="Q32" s="291" t="str">
        <f t="shared" si="0"/>
        <v/>
      </c>
      <c r="R32" s="291">
        <f t="shared" si="17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18"/>
        <v/>
      </c>
      <c r="W32" s="94" t="str">
        <f t="shared" si="4"/>
        <v/>
      </c>
      <c r="X32" s="94" t="str">
        <f t="shared" si="5"/>
        <v/>
      </c>
      <c r="Y32" s="94">
        <f t="shared" si="6"/>
        <v>0</v>
      </c>
      <c r="Z32" s="141" t="b">
        <f t="shared" si="7"/>
        <v>0</v>
      </c>
      <c r="AA32" s="141" t="b">
        <f t="shared" si="8"/>
        <v>0</v>
      </c>
      <c r="AB32" s="141" t="b">
        <f t="shared" si="9"/>
        <v>0</v>
      </c>
      <c r="AC32" s="141" t="b">
        <f t="shared" si="10"/>
        <v>0</v>
      </c>
      <c r="AD32" s="141" t="b">
        <f t="shared" si="11"/>
        <v>0</v>
      </c>
      <c r="AE32" s="141" t="b">
        <f t="shared" si="19"/>
        <v>0</v>
      </c>
      <c r="AF32" s="141" t="b">
        <f t="shared" si="20"/>
        <v>0</v>
      </c>
      <c r="AG32" s="141" t="b">
        <f t="shared" si="21"/>
        <v>0</v>
      </c>
      <c r="AH32" s="141" t="b">
        <f t="shared" si="22"/>
        <v>0</v>
      </c>
      <c r="AI32" s="141" t="b">
        <f t="shared" si="23"/>
        <v>0</v>
      </c>
      <c r="AJ32" s="146" t="str">
        <f t="shared" si="12"/>
        <v/>
      </c>
      <c r="AK32" s="238" t="str">
        <f t="shared" si="13"/>
        <v/>
      </c>
      <c r="AL32" s="217" t="str">
        <f t="shared" si="24"/>
        <v/>
      </c>
      <c r="AM32" s="144" t="str">
        <f t="shared" si="25"/>
        <v/>
      </c>
      <c r="AN32" s="145">
        <f t="shared" si="26"/>
        <v>0</v>
      </c>
      <c r="AO32" s="135" t="str">
        <f t="shared" si="27"/>
        <v/>
      </c>
      <c r="AP32" s="136" t="str">
        <f t="shared" si="28"/>
        <v/>
      </c>
      <c r="AQ32" s="126"/>
      <c r="AR32" s="144" t="str">
        <f t="shared" si="29"/>
        <v/>
      </c>
      <c r="AS32" s="220" t="str">
        <f t="shared" si="30"/>
        <v/>
      </c>
      <c r="AT32" s="220" t="str">
        <f t="shared" si="31"/>
        <v/>
      </c>
      <c r="AU32" s="220" t="str">
        <f t="shared" si="32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59" t="str">
        <f t="shared" si="33"/>
        <v/>
      </c>
      <c r="BA32" s="60">
        <f t="shared" si="14"/>
        <v>0</v>
      </c>
    </row>
    <row r="33" spans="1:53" ht="15" customHeight="1" x14ac:dyDescent="0.25">
      <c r="A33">
        <v>16</v>
      </c>
      <c r="B33" s="240">
        <f>'M4'!B33</f>
        <v>0</v>
      </c>
      <c r="C33" s="235">
        <f>'M4'!C33</f>
        <v>0</v>
      </c>
      <c r="D33" s="235" t="str">
        <f>IF('M4'!D33="","",IF('M4'!D33&gt;0,'M4'!D33))</f>
        <v/>
      </c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5"/>
        <v>0</v>
      </c>
      <c r="O33" s="291" t="str">
        <f t="shared" si="16"/>
        <v/>
      </c>
      <c r="P33" s="291" t="str">
        <f t="shared" si="0"/>
        <v/>
      </c>
      <c r="Q33" s="291" t="str">
        <f t="shared" si="0"/>
        <v/>
      </c>
      <c r="R33" s="291">
        <f t="shared" si="17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18"/>
        <v/>
      </c>
      <c r="W33" s="94" t="str">
        <f t="shared" si="4"/>
        <v/>
      </c>
      <c r="X33" s="94" t="str">
        <f t="shared" si="5"/>
        <v/>
      </c>
      <c r="Y33" s="94">
        <f t="shared" si="6"/>
        <v>0</v>
      </c>
      <c r="Z33" s="141" t="b">
        <f t="shared" si="7"/>
        <v>0</v>
      </c>
      <c r="AA33" s="141" t="b">
        <f t="shared" si="8"/>
        <v>0</v>
      </c>
      <c r="AB33" s="141" t="b">
        <f t="shared" si="9"/>
        <v>0</v>
      </c>
      <c r="AC33" s="141" t="b">
        <f t="shared" si="10"/>
        <v>0</v>
      </c>
      <c r="AD33" s="141" t="b">
        <f t="shared" si="11"/>
        <v>0</v>
      </c>
      <c r="AE33" s="141" t="b">
        <f t="shared" si="19"/>
        <v>0</v>
      </c>
      <c r="AF33" s="141" t="b">
        <f t="shared" si="20"/>
        <v>0</v>
      </c>
      <c r="AG33" s="141" t="b">
        <f t="shared" si="21"/>
        <v>0</v>
      </c>
      <c r="AH33" s="141" t="b">
        <f t="shared" si="22"/>
        <v>0</v>
      </c>
      <c r="AI33" s="141" t="b">
        <f t="shared" si="23"/>
        <v>0</v>
      </c>
      <c r="AJ33" s="146" t="str">
        <f t="shared" si="12"/>
        <v/>
      </c>
      <c r="AK33" s="238" t="str">
        <f t="shared" si="13"/>
        <v/>
      </c>
      <c r="AL33" s="217" t="str">
        <f t="shared" si="24"/>
        <v/>
      </c>
      <c r="AM33" s="144" t="str">
        <f t="shared" si="25"/>
        <v/>
      </c>
      <c r="AN33" s="145">
        <f t="shared" si="26"/>
        <v>0</v>
      </c>
      <c r="AO33" s="135" t="str">
        <f t="shared" si="27"/>
        <v/>
      </c>
      <c r="AP33" s="136" t="str">
        <f t="shared" si="28"/>
        <v/>
      </c>
      <c r="AQ33" s="126"/>
      <c r="AR33" s="144" t="str">
        <f t="shared" si="29"/>
        <v/>
      </c>
      <c r="AS33" s="220" t="str">
        <f t="shared" si="30"/>
        <v/>
      </c>
      <c r="AT33" s="220" t="str">
        <f t="shared" si="31"/>
        <v/>
      </c>
      <c r="AU33" s="220" t="str">
        <f t="shared" si="32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59" t="str">
        <f t="shared" si="33"/>
        <v/>
      </c>
      <c r="BA33" s="60">
        <f t="shared" si="14"/>
        <v>0</v>
      </c>
    </row>
    <row r="34" spans="1:53" ht="15" customHeight="1" x14ac:dyDescent="0.25">
      <c r="A34">
        <v>17</v>
      </c>
      <c r="B34" s="240">
        <f>'M4'!B34</f>
        <v>0</v>
      </c>
      <c r="C34" s="235">
        <f>'M4'!C34</f>
        <v>0</v>
      </c>
      <c r="D34" s="235" t="str">
        <f>IF('M4'!D34="","",IF('M4'!D34&gt;0,'M4'!D34))</f>
        <v/>
      </c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5"/>
        <v>0</v>
      </c>
      <c r="O34" s="291" t="str">
        <f t="shared" si="16"/>
        <v/>
      </c>
      <c r="P34" s="291" t="str">
        <f t="shared" si="0"/>
        <v/>
      </c>
      <c r="Q34" s="291" t="str">
        <f t="shared" si="0"/>
        <v/>
      </c>
      <c r="R34" s="291">
        <f t="shared" si="17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18"/>
        <v/>
      </c>
      <c r="W34" s="94" t="str">
        <f t="shared" si="4"/>
        <v/>
      </c>
      <c r="X34" s="94" t="str">
        <f t="shared" si="5"/>
        <v/>
      </c>
      <c r="Y34" s="94">
        <f t="shared" si="6"/>
        <v>0</v>
      </c>
      <c r="Z34" s="141" t="b">
        <f t="shared" si="7"/>
        <v>0</v>
      </c>
      <c r="AA34" s="141" t="b">
        <f t="shared" si="8"/>
        <v>0</v>
      </c>
      <c r="AB34" s="141" t="b">
        <f t="shared" si="9"/>
        <v>0</v>
      </c>
      <c r="AC34" s="141" t="b">
        <f t="shared" si="10"/>
        <v>0</v>
      </c>
      <c r="AD34" s="141" t="b">
        <f t="shared" si="11"/>
        <v>0</v>
      </c>
      <c r="AE34" s="141" t="b">
        <f t="shared" si="19"/>
        <v>0</v>
      </c>
      <c r="AF34" s="141" t="b">
        <f t="shared" si="20"/>
        <v>0</v>
      </c>
      <c r="AG34" s="141" t="b">
        <f t="shared" si="21"/>
        <v>0</v>
      </c>
      <c r="AH34" s="141" t="b">
        <f t="shared" si="22"/>
        <v>0</v>
      </c>
      <c r="AI34" s="141" t="b">
        <f t="shared" si="23"/>
        <v>0</v>
      </c>
      <c r="AJ34" s="146" t="str">
        <f t="shared" si="12"/>
        <v/>
      </c>
      <c r="AK34" s="238" t="str">
        <f t="shared" si="13"/>
        <v/>
      </c>
      <c r="AL34" s="217" t="str">
        <f t="shared" si="24"/>
        <v/>
      </c>
      <c r="AM34" s="144" t="str">
        <f t="shared" si="25"/>
        <v/>
      </c>
      <c r="AN34" s="145">
        <f t="shared" si="26"/>
        <v>0</v>
      </c>
      <c r="AO34" s="135" t="str">
        <f t="shared" si="27"/>
        <v/>
      </c>
      <c r="AP34" s="136" t="str">
        <f t="shared" si="28"/>
        <v/>
      </c>
      <c r="AQ34" s="126"/>
      <c r="AR34" s="144" t="str">
        <f t="shared" si="29"/>
        <v/>
      </c>
      <c r="AS34" s="220" t="str">
        <f t="shared" si="30"/>
        <v/>
      </c>
      <c r="AT34" s="220" t="str">
        <f t="shared" si="31"/>
        <v/>
      </c>
      <c r="AU34" s="220" t="str">
        <f t="shared" si="32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59" t="str">
        <f t="shared" si="33"/>
        <v/>
      </c>
      <c r="BA34" s="60">
        <f t="shared" si="14"/>
        <v>0</v>
      </c>
    </row>
    <row r="35" spans="1:53" ht="15" customHeight="1" x14ac:dyDescent="0.25">
      <c r="A35">
        <v>18</v>
      </c>
      <c r="B35" s="240">
        <f>'M4'!B35</f>
        <v>0</v>
      </c>
      <c r="C35" s="235">
        <f>'M4'!C35</f>
        <v>0</v>
      </c>
      <c r="D35" s="235" t="str">
        <f>IF('M4'!D35="","",IF('M4'!D35&gt;0,'M4'!D35))</f>
        <v/>
      </c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5"/>
        <v>0</v>
      </c>
      <c r="O35" s="291" t="str">
        <f t="shared" si="16"/>
        <v/>
      </c>
      <c r="P35" s="291" t="str">
        <f t="shared" si="0"/>
        <v/>
      </c>
      <c r="Q35" s="291" t="str">
        <f t="shared" si="0"/>
        <v/>
      </c>
      <c r="R35" s="291">
        <f t="shared" si="17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18"/>
        <v/>
      </c>
      <c r="W35" s="94" t="str">
        <f t="shared" si="4"/>
        <v/>
      </c>
      <c r="X35" s="94" t="str">
        <f t="shared" si="5"/>
        <v/>
      </c>
      <c r="Y35" s="94">
        <f t="shared" si="6"/>
        <v>0</v>
      </c>
      <c r="Z35" s="141" t="b">
        <f t="shared" si="7"/>
        <v>0</v>
      </c>
      <c r="AA35" s="141" t="b">
        <f t="shared" si="8"/>
        <v>0</v>
      </c>
      <c r="AB35" s="141" t="b">
        <f t="shared" si="9"/>
        <v>0</v>
      </c>
      <c r="AC35" s="141" t="b">
        <f t="shared" si="10"/>
        <v>0</v>
      </c>
      <c r="AD35" s="141" t="b">
        <f t="shared" si="11"/>
        <v>0</v>
      </c>
      <c r="AE35" s="141" t="b">
        <f t="shared" si="19"/>
        <v>0</v>
      </c>
      <c r="AF35" s="141" t="b">
        <f t="shared" si="20"/>
        <v>0</v>
      </c>
      <c r="AG35" s="141" t="b">
        <f t="shared" si="21"/>
        <v>0</v>
      </c>
      <c r="AH35" s="141" t="b">
        <f t="shared" si="22"/>
        <v>0</v>
      </c>
      <c r="AI35" s="141" t="b">
        <f t="shared" si="23"/>
        <v>0</v>
      </c>
      <c r="AJ35" s="146" t="str">
        <f t="shared" si="12"/>
        <v/>
      </c>
      <c r="AK35" s="238" t="str">
        <f t="shared" si="13"/>
        <v/>
      </c>
      <c r="AL35" s="217" t="str">
        <f t="shared" si="24"/>
        <v/>
      </c>
      <c r="AM35" s="144" t="str">
        <f t="shared" si="25"/>
        <v/>
      </c>
      <c r="AN35" s="145">
        <f t="shared" si="26"/>
        <v>0</v>
      </c>
      <c r="AO35" s="135" t="str">
        <f t="shared" si="27"/>
        <v/>
      </c>
      <c r="AP35" s="136" t="str">
        <f t="shared" si="28"/>
        <v/>
      </c>
      <c r="AQ35" s="126"/>
      <c r="AR35" s="144" t="str">
        <f t="shared" si="29"/>
        <v/>
      </c>
      <c r="AS35" s="220" t="str">
        <f t="shared" si="30"/>
        <v/>
      </c>
      <c r="AT35" s="220" t="str">
        <f t="shared" si="31"/>
        <v/>
      </c>
      <c r="AU35" s="220" t="str">
        <f t="shared" si="32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59" t="str">
        <f t="shared" si="33"/>
        <v/>
      </c>
      <c r="BA35" s="60">
        <f t="shared" si="14"/>
        <v>0</v>
      </c>
    </row>
    <row r="36" spans="1:53" ht="15" customHeight="1" x14ac:dyDescent="0.25">
      <c r="A36">
        <v>19</v>
      </c>
      <c r="B36" s="240">
        <f>'M4'!B36</f>
        <v>0</v>
      </c>
      <c r="C36" s="235">
        <f>'M4'!C36</f>
        <v>0</v>
      </c>
      <c r="D36" s="235" t="str">
        <f>IF('M4'!D36="","",IF('M4'!D36&gt;0,'M4'!D36))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5"/>
        <v>0</v>
      </c>
      <c r="O36" s="291" t="str">
        <f t="shared" si="16"/>
        <v/>
      </c>
      <c r="P36" s="291" t="str">
        <f t="shared" si="0"/>
        <v/>
      </c>
      <c r="Q36" s="291" t="str">
        <f t="shared" si="0"/>
        <v/>
      </c>
      <c r="R36" s="291">
        <f t="shared" si="17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18"/>
        <v/>
      </c>
      <c r="W36" s="94" t="str">
        <f t="shared" si="4"/>
        <v/>
      </c>
      <c r="X36" s="94" t="str">
        <f t="shared" si="5"/>
        <v/>
      </c>
      <c r="Y36" s="94">
        <f t="shared" si="6"/>
        <v>0</v>
      </c>
      <c r="Z36" s="141" t="b">
        <f t="shared" si="7"/>
        <v>0</v>
      </c>
      <c r="AA36" s="141" t="b">
        <f t="shared" si="8"/>
        <v>0</v>
      </c>
      <c r="AB36" s="141" t="b">
        <f t="shared" si="9"/>
        <v>0</v>
      </c>
      <c r="AC36" s="141" t="b">
        <f t="shared" si="10"/>
        <v>0</v>
      </c>
      <c r="AD36" s="141" t="b">
        <f t="shared" si="11"/>
        <v>0</v>
      </c>
      <c r="AE36" s="141" t="b">
        <f t="shared" si="19"/>
        <v>0</v>
      </c>
      <c r="AF36" s="141" t="b">
        <f t="shared" si="20"/>
        <v>0</v>
      </c>
      <c r="AG36" s="141" t="b">
        <f t="shared" si="21"/>
        <v>0</v>
      </c>
      <c r="AH36" s="141" t="b">
        <f t="shared" si="22"/>
        <v>0</v>
      </c>
      <c r="AI36" s="141" t="b">
        <f t="shared" si="23"/>
        <v>0</v>
      </c>
      <c r="AJ36" s="146" t="str">
        <f t="shared" si="12"/>
        <v/>
      </c>
      <c r="AK36" s="238" t="str">
        <f t="shared" si="13"/>
        <v/>
      </c>
      <c r="AL36" s="217" t="str">
        <f t="shared" si="24"/>
        <v/>
      </c>
      <c r="AM36" s="144" t="str">
        <f t="shared" si="25"/>
        <v/>
      </c>
      <c r="AN36" s="145">
        <f t="shared" si="26"/>
        <v>0</v>
      </c>
      <c r="AO36" s="135" t="str">
        <f t="shared" si="27"/>
        <v/>
      </c>
      <c r="AP36" s="136" t="str">
        <f t="shared" si="28"/>
        <v/>
      </c>
      <c r="AQ36" s="126"/>
      <c r="AR36" s="144" t="str">
        <f t="shared" si="29"/>
        <v/>
      </c>
      <c r="AS36" s="220" t="str">
        <f t="shared" si="30"/>
        <v/>
      </c>
      <c r="AT36" s="220" t="str">
        <f t="shared" si="31"/>
        <v/>
      </c>
      <c r="AU36" s="220" t="str">
        <f t="shared" si="32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59" t="str">
        <f t="shared" si="33"/>
        <v/>
      </c>
      <c r="BA36" s="60">
        <f t="shared" si="14"/>
        <v>0</v>
      </c>
    </row>
    <row r="37" spans="1:53" ht="15" customHeight="1" x14ac:dyDescent="0.25">
      <c r="A37">
        <v>20</v>
      </c>
      <c r="B37" s="240">
        <f>'M4'!B37</f>
        <v>0</v>
      </c>
      <c r="C37" s="235">
        <f>'M4'!C37</f>
        <v>0</v>
      </c>
      <c r="D37" s="235" t="str">
        <f>IF('M4'!D37="","",IF('M4'!D37&gt;0,'M4'!D37))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5"/>
        <v>0</v>
      </c>
      <c r="O37" s="291" t="str">
        <f t="shared" si="16"/>
        <v/>
      </c>
      <c r="P37" s="291" t="str">
        <f t="shared" si="0"/>
        <v/>
      </c>
      <c r="Q37" s="291" t="str">
        <f t="shared" si="0"/>
        <v/>
      </c>
      <c r="R37" s="291">
        <f t="shared" si="17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18"/>
        <v/>
      </c>
      <c r="W37" s="94" t="str">
        <f t="shared" si="4"/>
        <v/>
      </c>
      <c r="X37" s="94" t="str">
        <f t="shared" si="5"/>
        <v/>
      </c>
      <c r="Y37" s="94">
        <f t="shared" si="6"/>
        <v>0</v>
      </c>
      <c r="Z37" s="141" t="b">
        <f t="shared" si="7"/>
        <v>0</v>
      </c>
      <c r="AA37" s="141" t="b">
        <f t="shared" si="8"/>
        <v>0</v>
      </c>
      <c r="AB37" s="141" t="b">
        <f t="shared" si="9"/>
        <v>0</v>
      </c>
      <c r="AC37" s="141" t="b">
        <f t="shared" si="10"/>
        <v>0</v>
      </c>
      <c r="AD37" s="141" t="b">
        <f t="shared" si="11"/>
        <v>0</v>
      </c>
      <c r="AE37" s="141" t="b">
        <f t="shared" si="19"/>
        <v>0</v>
      </c>
      <c r="AF37" s="141" t="b">
        <f t="shared" si="20"/>
        <v>0</v>
      </c>
      <c r="AG37" s="141" t="b">
        <f t="shared" si="21"/>
        <v>0</v>
      </c>
      <c r="AH37" s="141" t="b">
        <f t="shared" si="22"/>
        <v>0</v>
      </c>
      <c r="AI37" s="141" t="b">
        <f t="shared" si="23"/>
        <v>0</v>
      </c>
      <c r="AJ37" s="146" t="str">
        <f t="shared" si="12"/>
        <v/>
      </c>
      <c r="AK37" s="238" t="str">
        <f t="shared" si="13"/>
        <v/>
      </c>
      <c r="AL37" s="217" t="str">
        <f t="shared" si="24"/>
        <v/>
      </c>
      <c r="AM37" s="144" t="str">
        <f t="shared" si="25"/>
        <v/>
      </c>
      <c r="AN37" s="145">
        <f t="shared" si="26"/>
        <v>0</v>
      </c>
      <c r="AO37" s="135" t="str">
        <f t="shared" si="27"/>
        <v/>
      </c>
      <c r="AP37" s="136" t="str">
        <f t="shared" si="28"/>
        <v/>
      </c>
      <c r="AQ37" s="126"/>
      <c r="AR37" s="144" t="str">
        <f t="shared" si="29"/>
        <v/>
      </c>
      <c r="AS37" s="220" t="str">
        <f t="shared" si="30"/>
        <v/>
      </c>
      <c r="AT37" s="220" t="str">
        <f t="shared" si="31"/>
        <v/>
      </c>
      <c r="AU37" s="220" t="str">
        <f t="shared" si="32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59" t="str">
        <f t="shared" si="33"/>
        <v/>
      </c>
      <c r="BA37" s="60">
        <f t="shared" si="14"/>
        <v>0</v>
      </c>
    </row>
    <row r="38" spans="1:53" ht="15" customHeight="1" x14ac:dyDescent="0.25">
      <c r="A38">
        <v>21</v>
      </c>
      <c r="B38" s="241">
        <f>'M4'!B38</f>
        <v>0</v>
      </c>
      <c r="C38" s="275">
        <f>'M4'!C38</f>
        <v>0</v>
      </c>
      <c r="D38" s="235" t="str">
        <f>IF('M4'!D38="","",IF('M4'!D38&gt;0,'M4'!D38))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5"/>
        <v>0</v>
      </c>
      <c r="O38" s="291" t="str">
        <f t="shared" si="16"/>
        <v/>
      </c>
      <c r="P38" s="291" t="str">
        <f t="shared" si="0"/>
        <v/>
      </c>
      <c r="Q38" s="291" t="str">
        <f t="shared" si="0"/>
        <v/>
      </c>
      <c r="R38" s="291">
        <f t="shared" si="17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18"/>
        <v/>
      </c>
      <c r="W38" s="94" t="str">
        <f t="shared" si="4"/>
        <v/>
      </c>
      <c r="X38" s="94" t="str">
        <f t="shared" si="5"/>
        <v/>
      </c>
      <c r="Y38" s="94">
        <f t="shared" si="6"/>
        <v>0</v>
      </c>
      <c r="Z38" s="141" t="b">
        <f t="shared" si="7"/>
        <v>0</v>
      </c>
      <c r="AA38" s="141" t="b">
        <f t="shared" si="8"/>
        <v>0</v>
      </c>
      <c r="AB38" s="141" t="b">
        <f t="shared" si="9"/>
        <v>0</v>
      </c>
      <c r="AC38" s="141" t="b">
        <f t="shared" si="10"/>
        <v>0</v>
      </c>
      <c r="AD38" s="141" t="b">
        <f t="shared" si="11"/>
        <v>0</v>
      </c>
      <c r="AE38" s="141" t="b">
        <f t="shared" si="19"/>
        <v>0</v>
      </c>
      <c r="AF38" s="141" t="b">
        <f t="shared" si="20"/>
        <v>0</v>
      </c>
      <c r="AG38" s="141" t="b">
        <f t="shared" si="21"/>
        <v>0</v>
      </c>
      <c r="AH38" s="141" t="b">
        <f t="shared" si="22"/>
        <v>0</v>
      </c>
      <c r="AI38" s="141" t="b">
        <f t="shared" si="23"/>
        <v>0</v>
      </c>
      <c r="AJ38" s="146" t="str">
        <f t="shared" si="12"/>
        <v/>
      </c>
      <c r="AK38" s="238" t="str">
        <f t="shared" si="13"/>
        <v/>
      </c>
      <c r="AL38" s="217" t="str">
        <f t="shared" si="24"/>
        <v/>
      </c>
      <c r="AM38" s="144" t="str">
        <f t="shared" si="25"/>
        <v/>
      </c>
      <c r="AN38" s="145">
        <f t="shared" si="26"/>
        <v>0</v>
      </c>
      <c r="AO38" s="135" t="str">
        <f t="shared" si="27"/>
        <v/>
      </c>
      <c r="AP38" s="136" t="str">
        <f t="shared" si="28"/>
        <v/>
      </c>
      <c r="AQ38" s="126"/>
      <c r="AR38" s="144" t="str">
        <f t="shared" si="29"/>
        <v/>
      </c>
      <c r="AS38" s="220" t="str">
        <f t="shared" si="30"/>
        <v/>
      </c>
      <c r="AT38" s="220" t="str">
        <f t="shared" si="31"/>
        <v/>
      </c>
      <c r="AU38" s="220" t="str">
        <f t="shared" si="32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59" t="str">
        <f t="shared" si="33"/>
        <v/>
      </c>
      <c r="BA38" s="60">
        <f t="shared" si="14"/>
        <v>0</v>
      </c>
    </row>
    <row r="39" spans="1:53" ht="15" customHeight="1" x14ac:dyDescent="0.25">
      <c r="A39">
        <v>22</v>
      </c>
      <c r="B39" s="241">
        <f>'M4'!B39</f>
        <v>0</v>
      </c>
      <c r="C39" s="275">
        <f>'M4'!C39</f>
        <v>0</v>
      </c>
      <c r="D39" s="235" t="str">
        <f>IF('M4'!D39="","",IF('M4'!D39&gt;0,'M4'!D39))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5"/>
        <v>0</v>
      </c>
      <c r="O39" s="291" t="str">
        <f t="shared" si="16"/>
        <v/>
      </c>
      <c r="P39" s="291" t="str">
        <f t="shared" si="0"/>
        <v/>
      </c>
      <c r="Q39" s="291" t="str">
        <f t="shared" si="0"/>
        <v/>
      </c>
      <c r="R39" s="291">
        <f t="shared" si="17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18"/>
        <v/>
      </c>
      <c r="W39" s="94" t="str">
        <f t="shared" si="4"/>
        <v/>
      </c>
      <c r="X39" s="94" t="str">
        <f t="shared" si="5"/>
        <v/>
      </c>
      <c r="Y39" s="94">
        <f t="shared" si="6"/>
        <v>0</v>
      </c>
      <c r="Z39" s="141" t="b">
        <f t="shared" si="7"/>
        <v>0</v>
      </c>
      <c r="AA39" s="141" t="b">
        <f t="shared" si="8"/>
        <v>0</v>
      </c>
      <c r="AB39" s="141" t="b">
        <f t="shared" si="9"/>
        <v>0</v>
      </c>
      <c r="AC39" s="141" t="b">
        <f t="shared" si="10"/>
        <v>0</v>
      </c>
      <c r="AD39" s="141" t="b">
        <f t="shared" si="11"/>
        <v>0</v>
      </c>
      <c r="AE39" s="141" t="b">
        <f t="shared" si="19"/>
        <v>0</v>
      </c>
      <c r="AF39" s="141" t="b">
        <f t="shared" si="20"/>
        <v>0</v>
      </c>
      <c r="AG39" s="141" t="b">
        <f t="shared" si="21"/>
        <v>0</v>
      </c>
      <c r="AH39" s="141" t="b">
        <f t="shared" si="22"/>
        <v>0</v>
      </c>
      <c r="AI39" s="141" t="b">
        <f t="shared" si="23"/>
        <v>0</v>
      </c>
      <c r="AJ39" s="146" t="str">
        <f t="shared" si="12"/>
        <v/>
      </c>
      <c r="AK39" s="238" t="str">
        <f t="shared" si="13"/>
        <v/>
      </c>
      <c r="AL39" s="217" t="str">
        <f t="shared" si="24"/>
        <v/>
      </c>
      <c r="AM39" s="144" t="str">
        <f t="shared" si="25"/>
        <v/>
      </c>
      <c r="AN39" s="145">
        <f t="shared" si="26"/>
        <v>0</v>
      </c>
      <c r="AO39" s="135" t="str">
        <f t="shared" si="27"/>
        <v/>
      </c>
      <c r="AP39" s="136" t="str">
        <f t="shared" si="28"/>
        <v/>
      </c>
      <c r="AQ39" s="126"/>
      <c r="AR39" s="144" t="str">
        <f t="shared" si="29"/>
        <v/>
      </c>
      <c r="AS39" s="220" t="str">
        <f t="shared" si="30"/>
        <v/>
      </c>
      <c r="AT39" s="220" t="str">
        <f t="shared" si="31"/>
        <v/>
      </c>
      <c r="AU39" s="220" t="str">
        <f t="shared" si="32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59" t="str">
        <f t="shared" si="33"/>
        <v/>
      </c>
      <c r="BA39" s="60">
        <f t="shared" si="14"/>
        <v>0</v>
      </c>
    </row>
    <row r="40" spans="1:53" ht="15" customHeight="1" x14ac:dyDescent="0.25">
      <c r="A40">
        <v>23</v>
      </c>
      <c r="B40" s="241">
        <f>'M4'!B40</f>
        <v>0</v>
      </c>
      <c r="C40" s="275">
        <f>'M4'!C40</f>
        <v>0</v>
      </c>
      <c r="D40" s="235" t="str">
        <f>IF('M4'!D40="","",IF('M4'!D40&gt;0,'M4'!D40))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5"/>
        <v>0</v>
      </c>
      <c r="O40" s="291" t="str">
        <f t="shared" si="16"/>
        <v/>
      </c>
      <c r="P40" s="291" t="str">
        <f t="shared" si="0"/>
        <v/>
      </c>
      <c r="Q40" s="291" t="str">
        <f t="shared" si="0"/>
        <v/>
      </c>
      <c r="R40" s="291">
        <f t="shared" si="17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18"/>
        <v/>
      </c>
      <c r="W40" s="94" t="str">
        <f t="shared" si="4"/>
        <v/>
      </c>
      <c r="X40" s="94" t="str">
        <f t="shared" si="5"/>
        <v/>
      </c>
      <c r="Y40" s="94">
        <f t="shared" si="6"/>
        <v>0</v>
      </c>
      <c r="Z40" s="141" t="b">
        <f t="shared" si="7"/>
        <v>0</v>
      </c>
      <c r="AA40" s="141" t="b">
        <f t="shared" si="8"/>
        <v>0</v>
      </c>
      <c r="AB40" s="141" t="b">
        <f t="shared" si="9"/>
        <v>0</v>
      </c>
      <c r="AC40" s="141" t="b">
        <f t="shared" si="10"/>
        <v>0</v>
      </c>
      <c r="AD40" s="141" t="b">
        <f t="shared" si="11"/>
        <v>0</v>
      </c>
      <c r="AE40" s="141" t="b">
        <f t="shared" si="19"/>
        <v>0</v>
      </c>
      <c r="AF40" s="141" t="b">
        <f t="shared" si="20"/>
        <v>0</v>
      </c>
      <c r="AG40" s="141" t="b">
        <f t="shared" si="21"/>
        <v>0</v>
      </c>
      <c r="AH40" s="141" t="b">
        <f t="shared" si="22"/>
        <v>0</v>
      </c>
      <c r="AI40" s="141" t="b">
        <f t="shared" si="23"/>
        <v>0</v>
      </c>
      <c r="AJ40" s="146" t="str">
        <f t="shared" si="12"/>
        <v/>
      </c>
      <c r="AK40" s="238" t="str">
        <f t="shared" si="13"/>
        <v/>
      </c>
      <c r="AL40" s="217" t="str">
        <f t="shared" si="24"/>
        <v/>
      </c>
      <c r="AM40" s="144" t="str">
        <f t="shared" si="25"/>
        <v/>
      </c>
      <c r="AN40" s="145">
        <f t="shared" si="26"/>
        <v>0</v>
      </c>
      <c r="AO40" s="135" t="str">
        <f t="shared" si="27"/>
        <v/>
      </c>
      <c r="AP40" s="136" t="str">
        <f t="shared" si="28"/>
        <v/>
      </c>
      <c r="AQ40" s="126"/>
      <c r="AR40" s="144" t="str">
        <f t="shared" si="29"/>
        <v/>
      </c>
      <c r="AS40" s="220" t="str">
        <f t="shared" si="30"/>
        <v/>
      </c>
      <c r="AT40" s="220" t="str">
        <f t="shared" si="31"/>
        <v/>
      </c>
      <c r="AU40" s="220" t="str">
        <f t="shared" si="32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59" t="str">
        <f t="shared" si="33"/>
        <v/>
      </c>
      <c r="BA40" s="60">
        <f t="shared" si="14"/>
        <v>0</v>
      </c>
    </row>
    <row r="41" spans="1:53" ht="15" customHeight="1" x14ac:dyDescent="0.25">
      <c r="A41">
        <v>24</v>
      </c>
      <c r="B41" s="241">
        <f>'M4'!B41</f>
        <v>0</v>
      </c>
      <c r="C41" s="275">
        <f>'M4'!C41</f>
        <v>0</v>
      </c>
      <c r="D41" s="235" t="str">
        <f>IF('M4'!D41="","",IF('M4'!D41&gt;0,'M4'!D41))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5"/>
        <v>0</v>
      </c>
      <c r="O41" s="291" t="str">
        <f t="shared" si="16"/>
        <v/>
      </c>
      <c r="P41" s="291" t="str">
        <f t="shared" si="0"/>
        <v/>
      </c>
      <c r="Q41" s="291" t="str">
        <f t="shared" si="0"/>
        <v/>
      </c>
      <c r="R41" s="291">
        <f t="shared" si="17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18"/>
        <v/>
      </c>
      <c r="W41" s="94" t="str">
        <f t="shared" si="4"/>
        <v/>
      </c>
      <c r="X41" s="94" t="str">
        <f t="shared" si="5"/>
        <v/>
      </c>
      <c r="Y41" s="94">
        <f t="shared" si="6"/>
        <v>0</v>
      </c>
      <c r="Z41" s="141" t="b">
        <f t="shared" si="7"/>
        <v>0</v>
      </c>
      <c r="AA41" s="141" t="b">
        <f t="shared" si="8"/>
        <v>0</v>
      </c>
      <c r="AB41" s="141" t="b">
        <f t="shared" si="9"/>
        <v>0</v>
      </c>
      <c r="AC41" s="141" t="b">
        <f t="shared" si="10"/>
        <v>0</v>
      </c>
      <c r="AD41" s="141" t="b">
        <f t="shared" si="11"/>
        <v>0</v>
      </c>
      <c r="AE41" s="141" t="b">
        <f t="shared" si="19"/>
        <v>0</v>
      </c>
      <c r="AF41" s="141" t="b">
        <f t="shared" si="20"/>
        <v>0</v>
      </c>
      <c r="AG41" s="141" t="b">
        <f t="shared" si="21"/>
        <v>0</v>
      </c>
      <c r="AH41" s="141" t="b">
        <f t="shared" si="22"/>
        <v>0</v>
      </c>
      <c r="AI41" s="141" t="b">
        <f t="shared" si="23"/>
        <v>0</v>
      </c>
      <c r="AJ41" s="146" t="str">
        <f t="shared" si="12"/>
        <v/>
      </c>
      <c r="AK41" s="238" t="str">
        <f t="shared" si="13"/>
        <v/>
      </c>
      <c r="AL41" s="217" t="str">
        <f t="shared" si="24"/>
        <v/>
      </c>
      <c r="AM41" s="144" t="str">
        <f t="shared" si="25"/>
        <v/>
      </c>
      <c r="AN41" s="145">
        <f t="shared" si="26"/>
        <v>0</v>
      </c>
      <c r="AO41" s="135" t="str">
        <f t="shared" si="27"/>
        <v/>
      </c>
      <c r="AP41" s="136" t="str">
        <f t="shared" si="28"/>
        <v/>
      </c>
      <c r="AQ41" s="126"/>
      <c r="AR41" s="144" t="str">
        <f t="shared" si="29"/>
        <v/>
      </c>
      <c r="AS41" s="220" t="str">
        <f t="shared" si="30"/>
        <v/>
      </c>
      <c r="AT41" s="220" t="str">
        <f t="shared" si="31"/>
        <v/>
      </c>
      <c r="AU41" s="220" t="str">
        <f t="shared" si="32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59" t="str">
        <f t="shared" si="33"/>
        <v/>
      </c>
      <c r="BA41" s="60">
        <f t="shared" si="14"/>
        <v>0</v>
      </c>
    </row>
    <row r="42" spans="1:53" ht="15" customHeight="1" x14ac:dyDescent="0.25">
      <c r="A42">
        <v>25</v>
      </c>
      <c r="B42" s="241">
        <f>'M4'!B42</f>
        <v>0</v>
      </c>
      <c r="C42" s="275">
        <f>'M4'!C42</f>
        <v>0</v>
      </c>
      <c r="D42" s="235" t="str">
        <f>IF('M4'!D42="","",IF('M4'!D42&gt;0,'M4'!D42))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5"/>
        <v>0</v>
      </c>
      <c r="O42" s="291" t="str">
        <f t="shared" si="16"/>
        <v/>
      </c>
      <c r="P42" s="291" t="str">
        <f t="shared" si="0"/>
        <v/>
      </c>
      <c r="Q42" s="291" t="str">
        <f t="shared" si="0"/>
        <v/>
      </c>
      <c r="R42" s="291">
        <f t="shared" si="17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18"/>
        <v/>
      </c>
      <c r="W42" s="94" t="str">
        <f t="shared" si="4"/>
        <v/>
      </c>
      <c r="X42" s="94" t="str">
        <f t="shared" si="5"/>
        <v/>
      </c>
      <c r="Y42" s="94">
        <f t="shared" si="6"/>
        <v>0</v>
      </c>
      <c r="Z42" s="141" t="b">
        <f t="shared" si="7"/>
        <v>0</v>
      </c>
      <c r="AA42" s="141" t="b">
        <f t="shared" si="8"/>
        <v>0</v>
      </c>
      <c r="AB42" s="141" t="b">
        <f t="shared" si="9"/>
        <v>0</v>
      </c>
      <c r="AC42" s="141" t="b">
        <f t="shared" si="10"/>
        <v>0</v>
      </c>
      <c r="AD42" s="141" t="b">
        <f t="shared" si="11"/>
        <v>0</v>
      </c>
      <c r="AE42" s="141" t="b">
        <f t="shared" si="19"/>
        <v>0</v>
      </c>
      <c r="AF42" s="141" t="b">
        <f t="shared" si="20"/>
        <v>0</v>
      </c>
      <c r="AG42" s="141" t="b">
        <f t="shared" si="21"/>
        <v>0</v>
      </c>
      <c r="AH42" s="141" t="b">
        <f t="shared" si="22"/>
        <v>0</v>
      </c>
      <c r="AI42" s="141" t="b">
        <f t="shared" si="23"/>
        <v>0</v>
      </c>
      <c r="AJ42" s="146" t="str">
        <f t="shared" si="12"/>
        <v/>
      </c>
      <c r="AK42" s="238" t="str">
        <f t="shared" si="13"/>
        <v/>
      </c>
      <c r="AL42" s="217" t="str">
        <f t="shared" si="24"/>
        <v/>
      </c>
      <c r="AM42" s="144" t="str">
        <f t="shared" si="25"/>
        <v/>
      </c>
      <c r="AN42" s="145">
        <f t="shared" si="26"/>
        <v>0</v>
      </c>
      <c r="AO42" s="135" t="str">
        <f t="shared" si="27"/>
        <v/>
      </c>
      <c r="AP42" s="136" t="str">
        <f t="shared" si="28"/>
        <v/>
      </c>
      <c r="AQ42" s="126"/>
      <c r="AR42" s="144" t="str">
        <f t="shared" si="29"/>
        <v/>
      </c>
      <c r="AS42" s="220" t="str">
        <f t="shared" si="30"/>
        <v/>
      </c>
      <c r="AT42" s="220" t="str">
        <f t="shared" si="31"/>
        <v/>
      </c>
      <c r="AU42" s="220" t="str">
        <f t="shared" si="32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59" t="str">
        <f t="shared" si="33"/>
        <v/>
      </c>
      <c r="BA42" s="60">
        <f t="shared" si="14"/>
        <v>0</v>
      </c>
    </row>
    <row r="43" spans="1:53" ht="15" customHeight="1" x14ac:dyDescent="0.25">
      <c r="A43">
        <v>26</v>
      </c>
      <c r="B43" s="241">
        <f>'M4'!B43</f>
        <v>0</v>
      </c>
      <c r="C43" s="275">
        <f>'M4'!C43</f>
        <v>0</v>
      </c>
      <c r="D43" s="235" t="str">
        <f>IF('M4'!D43="","",IF('M4'!D43&gt;0,'M4'!D43))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5"/>
        <v>0</v>
      </c>
      <c r="O43" s="291" t="str">
        <f t="shared" si="16"/>
        <v/>
      </c>
      <c r="P43" s="291" t="str">
        <f t="shared" si="0"/>
        <v/>
      </c>
      <c r="Q43" s="291" t="str">
        <f t="shared" si="0"/>
        <v/>
      </c>
      <c r="R43" s="291">
        <f t="shared" si="17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18"/>
        <v/>
      </c>
      <c r="W43" s="94" t="str">
        <f t="shared" si="4"/>
        <v/>
      </c>
      <c r="X43" s="94" t="str">
        <f t="shared" si="5"/>
        <v/>
      </c>
      <c r="Y43" s="94">
        <f t="shared" si="6"/>
        <v>0</v>
      </c>
      <c r="Z43" s="141" t="b">
        <f t="shared" si="7"/>
        <v>0</v>
      </c>
      <c r="AA43" s="141" t="b">
        <f t="shared" si="8"/>
        <v>0</v>
      </c>
      <c r="AB43" s="141" t="b">
        <f t="shared" si="9"/>
        <v>0</v>
      </c>
      <c r="AC43" s="141" t="b">
        <f t="shared" si="10"/>
        <v>0</v>
      </c>
      <c r="AD43" s="141" t="b">
        <f t="shared" si="11"/>
        <v>0</v>
      </c>
      <c r="AE43" s="141" t="b">
        <f t="shared" si="19"/>
        <v>0</v>
      </c>
      <c r="AF43" s="141" t="b">
        <f t="shared" si="20"/>
        <v>0</v>
      </c>
      <c r="AG43" s="141" t="b">
        <f t="shared" si="21"/>
        <v>0</v>
      </c>
      <c r="AH43" s="141" t="b">
        <f t="shared" si="22"/>
        <v>0</v>
      </c>
      <c r="AI43" s="141" t="b">
        <f t="shared" si="23"/>
        <v>0</v>
      </c>
      <c r="AJ43" s="146" t="str">
        <f t="shared" si="12"/>
        <v/>
      </c>
      <c r="AK43" s="238" t="str">
        <f t="shared" si="13"/>
        <v/>
      </c>
      <c r="AL43" s="217" t="str">
        <f t="shared" si="24"/>
        <v/>
      </c>
      <c r="AM43" s="144" t="str">
        <f t="shared" si="25"/>
        <v/>
      </c>
      <c r="AN43" s="145">
        <f t="shared" si="26"/>
        <v>0</v>
      </c>
      <c r="AO43" s="135" t="str">
        <f t="shared" si="27"/>
        <v/>
      </c>
      <c r="AP43" s="136" t="str">
        <f t="shared" si="28"/>
        <v/>
      </c>
      <c r="AQ43" s="126"/>
      <c r="AR43" s="144" t="str">
        <f t="shared" si="29"/>
        <v/>
      </c>
      <c r="AS43" s="220" t="str">
        <f t="shared" si="30"/>
        <v/>
      </c>
      <c r="AT43" s="220" t="str">
        <f t="shared" si="31"/>
        <v/>
      </c>
      <c r="AU43" s="220" t="str">
        <f t="shared" si="32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59" t="str">
        <f t="shared" si="33"/>
        <v/>
      </c>
      <c r="BA43" s="60">
        <f t="shared" si="14"/>
        <v>0</v>
      </c>
    </row>
    <row r="44" spans="1:53" ht="15" customHeight="1" x14ac:dyDescent="0.25">
      <c r="A44">
        <v>27</v>
      </c>
      <c r="B44" s="241">
        <f>'M4'!B44</f>
        <v>0</v>
      </c>
      <c r="C44" s="275">
        <f>'M4'!C44</f>
        <v>0</v>
      </c>
      <c r="D44" s="235" t="str">
        <f>IF('M4'!D44="","",IF('M4'!D44&gt;0,'M4'!D44))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5"/>
        <v>0</v>
      </c>
      <c r="O44" s="291" t="str">
        <f t="shared" si="16"/>
        <v/>
      </c>
      <c r="P44" s="291" t="str">
        <f t="shared" si="0"/>
        <v/>
      </c>
      <c r="Q44" s="291" t="str">
        <f t="shared" si="0"/>
        <v/>
      </c>
      <c r="R44" s="291">
        <f t="shared" si="17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18"/>
        <v/>
      </c>
      <c r="W44" s="94" t="str">
        <f t="shared" si="4"/>
        <v/>
      </c>
      <c r="X44" s="94" t="str">
        <f t="shared" si="5"/>
        <v/>
      </c>
      <c r="Y44" s="94">
        <f t="shared" si="6"/>
        <v>0</v>
      </c>
      <c r="Z44" s="141" t="b">
        <f t="shared" si="7"/>
        <v>0</v>
      </c>
      <c r="AA44" s="141" t="b">
        <f t="shared" si="8"/>
        <v>0</v>
      </c>
      <c r="AB44" s="141" t="b">
        <f t="shared" si="9"/>
        <v>0</v>
      </c>
      <c r="AC44" s="141" t="b">
        <f t="shared" si="10"/>
        <v>0</v>
      </c>
      <c r="AD44" s="141" t="b">
        <f t="shared" si="11"/>
        <v>0</v>
      </c>
      <c r="AE44" s="141" t="b">
        <f t="shared" si="19"/>
        <v>0</v>
      </c>
      <c r="AF44" s="141" t="b">
        <f t="shared" si="20"/>
        <v>0</v>
      </c>
      <c r="AG44" s="141" t="b">
        <f t="shared" si="21"/>
        <v>0</v>
      </c>
      <c r="AH44" s="141" t="b">
        <f t="shared" si="22"/>
        <v>0</v>
      </c>
      <c r="AI44" s="141" t="b">
        <f t="shared" si="23"/>
        <v>0</v>
      </c>
      <c r="AJ44" s="146" t="str">
        <f t="shared" si="12"/>
        <v/>
      </c>
      <c r="AK44" s="238" t="str">
        <f t="shared" si="13"/>
        <v/>
      </c>
      <c r="AL44" s="217" t="str">
        <f t="shared" si="24"/>
        <v/>
      </c>
      <c r="AM44" s="144" t="str">
        <f t="shared" si="25"/>
        <v/>
      </c>
      <c r="AN44" s="145">
        <f t="shared" si="26"/>
        <v>0</v>
      </c>
      <c r="AO44" s="135" t="str">
        <f t="shared" si="27"/>
        <v/>
      </c>
      <c r="AP44" s="136" t="str">
        <f t="shared" si="28"/>
        <v/>
      </c>
      <c r="AQ44" s="126"/>
      <c r="AR44" s="144" t="str">
        <f t="shared" si="29"/>
        <v/>
      </c>
      <c r="AS44" s="220" t="str">
        <f t="shared" si="30"/>
        <v/>
      </c>
      <c r="AT44" s="220" t="str">
        <f t="shared" si="31"/>
        <v/>
      </c>
      <c r="AU44" s="220" t="str">
        <f t="shared" si="32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59" t="str">
        <f t="shared" si="33"/>
        <v/>
      </c>
      <c r="BA44" s="60">
        <f t="shared" si="14"/>
        <v>0</v>
      </c>
    </row>
    <row r="45" spans="1:53" ht="15" customHeight="1" x14ac:dyDescent="0.25">
      <c r="A45">
        <v>28</v>
      </c>
      <c r="B45" s="241">
        <f>'M4'!B45</f>
        <v>0</v>
      </c>
      <c r="C45" s="275">
        <f>'M4'!C45</f>
        <v>0</v>
      </c>
      <c r="D45" s="235" t="str">
        <f>IF('M4'!D45="","",IF('M4'!D45&gt;0,'M4'!D45))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5"/>
        <v>0</v>
      </c>
      <c r="O45" s="291" t="str">
        <f t="shared" si="16"/>
        <v/>
      </c>
      <c r="P45" s="291" t="str">
        <f t="shared" si="0"/>
        <v/>
      </c>
      <c r="Q45" s="291" t="str">
        <f t="shared" si="0"/>
        <v/>
      </c>
      <c r="R45" s="291">
        <f t="shared" si="17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18"/>
        <v/>
      </c>
      <c r="W45" s="94" t="str">
        <f t="shared" si="4"/>
        <v/>
      </c>
      <c r="X45" s="94" t="str">
        <f t="shared" si="5"/>
        <v/>
      </c>
      <c r="Y45" s="94">
        <f t="shared" si="6"/>
        <v>0</v>
      </c>
      <c r="Z45" s="141" t="b">
        <f t="shared" si="7"/>
        <v>0</v>
      </c>
      <c r="AA45" s="141" t="b">
        <f t="shared" si="8"/>
        <v>0</v>
      </c>
      <c r="AB45" s="141" t="b">
        <f t="shared" si="9"/>
        <v>0</v>
      </c>
      <c r="AC45" s="141" t="b">
        <f t="shared" si="10"/>
        <v>0</v>
      </c>
      <c r="AD45" s="141" t="b">
        <f t="shared" si="11"/>
        <v>0</v>
      </c>
      <c r="AE45" s="141" t="b">
        <f t="shared" si="19"/>
        <v>0</v>
      </c>
      <c r="AF45" s="141" t="b">
        <f t="shared" si="20"/>
        <v>0</v>
      </c>
      <c r="AG45" s="141" t="b">
        <f t="shared" si="21"/>
        <v>0</v>
      </c>
      <c r="AH45" s="141" t="b">
        <f t="shared" si="22"/>
        <v>0</v>
      </c>
      <c r="AI45" s="141" t="b">
        <f t="shared" si="23"/>
        <v>0</v>
      </c>
      <c r="AJ45" s="146" t="str">
        <f t="shared" si="12"/>
        <v/>
      </c>
      <c r="AK45" s="238" t="str">
        <f t="shared" si="13"/>
        <v/>
      </c>
      <c r="AL45" s="217" t="str">
        <f t="shared" si="24"/>
        <v/>
      </c>
      <c r="AM45" s="144" t="str">
        <f t="shared" si="25"/>
        <v/>
      </c>
      <c r="AN45" s="145">
        <f t="shared" si="26"/>
        <v>0</v>
      </c>
      <c r="AO45" s="135" t="str">
        <f t="shared" si="27"/>
        <v/>
      </c>
      <c r="AP45" s="136" t="str">
        <f t="shared" si="28"/>
        <v/>
      </c>
      <c r="AQ45" s="126"/>
      <c r="AR45" s="144" t="str">
        <f t="shared" si="29"/>
        <v/>
      </c>
      <c r="AS45" s="220" t="str">
        <f t="shared" si="30"/>
        <v/>
      </c>
      <c r="AT45" s="220" t="str">
        <f t="shared" si="31"/>
        <v/>
      </c>
      <c r="AU45" s="220" t="str">
        <f t="shared" si="32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59" t="str">
        <f t="shared" si="33"/>
        <v/>
      </c>
      <c r="BA45" s="60">
        <f t="shared" si="14"/>
        <v>0</v>
      </c>
    </row>
    <row r="46" spans="1:53" ht="15" customHeight="1" x14ac:dyDescent="0.25">
      <c r="A46">
        <v>29</v>
      </c>
      <c r="B46" s="241">
        <f>'M4'!B46</f>
        <v>0</v>
      </c>
      <c r="C46" s="275">
        <f>'M4'!C46</f>
        <v>0</v>
      </c>
      <c r="D46" s="235" t="str">
        <f>IF('M4'!D46="","",IF('M4'!D46&gt;0,'M4'!D46))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5"/>
        <v>0</v>
      </c>
      <c r="O46" s="291" t="str">
        <f t="shared" si="16"/>
        <v/>
      </c>
      <c r="P46" s="291" t="str">
        <f t="shared" si="0"/>
        <v/>
      </c>
      <c r="Q46" s="291" t="str">
        <f t="shared" si="0"/>
        <v/>
      </c>
      <c r="R46" s="291">
        <f t="shared" si="17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18"/>
        <v/>
      </c>
      <c r="W46" s="94" t="str">
        <f t="shared" si="4"/>
        <v/>
      </c>
      <c r="X46" s="94" t="str">
        <f t="shared" si="5"/>
        <v/>
      </c>
      <c r="Y46" s="94">
        <f t="shared" si="6"/>
        <v>0</v>
      </c>
      <c r="Z46" s="141" t="b">
        <f t="shared" si="7"/>
        <v>0</v>
      </c>
      <c r="AA46" s="141" t="b">
        <f t="shared" si="8"/>
        <v>0</v>
      </c>
      <c r="AB46" s="141" t="b">
        <f t="shared" si="9"/>
        <v>0</v>
      </c>
      <c r="AC46" s="141" t="b">
        <f t="shared" si="10"/>
        <v>0</v>
      </c>
      <c r="AD46" s="141" t="b">
        <f t="shared" si="11"/>
        <v>0</v>
      </c>
      <c r="AE46" s="141" t="b">
        <f t="shared" si="19"/>
        <v>0</v>
      </c>
      <c r="AF46" s="141" t="b">
        <f t="shared" si="20"/>
        <v>0</v>
      </c>
      <c r="AG46" s="141" t="b">
        <f t="shared" si="21"/>
        <v>0</v>
      </c>
      <c r="AH46" s="141" t="b">
        <f t="shared" si="22"/>
        <v>0</v>
      </c>
      <c r="AI46" s="141" t="b">
        <f t="shared" si="23"/>
        <v>0</v>
      </c>
      <c r="AJ46" s="146" t="str">
        <f t="shared" si="12"/>
        <v/>
      </c>
      <c r="AK46" s="238" t="str">
        <f t="shared" si="13"/>
        <v/>
      </c>
      <c r="AL46" s="217" t="str">
        <f t="shared" si="24"/>
        <v/>
      </c>
      <c r="AM46" s="144" t="str">
        <f t="shared" si="25"/>
        <v/>
      </c>
      <c r="AN46" s="145">
        <f t="shared" si="26"/>
        <v>0</v>
      </c>
      <c r="AO46" s="135" t="str">
        <f t="shared" si="27"/>
        <v/>
      </c>
      <c r="AP46" s="136" t="str">
        <f t="shared" si="28"/>
        <v/>
      </c>
      <c r="AQ46" s="126"/>
      <c r="AR46" s="144" t="str">
        <f t="shared" si="29"/>
        <v/>
      </c>
      <c r="AS46" s="220" t="str">
        <f t="shared" si="30"/>
        <v/>
      </c>
      <c r="AT46" s="220" t="str">
        <f t="shared" si="31"/>
        <v/>
      </c>
      <c r="AU46" s="220" t="str">
        <f t="shared" si="32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59" t="str">
        <f t="shared" si="33"/>
        <v/>
      </c>
      <c r="BA46" s="60">
        <f t="shared" si="14"/>
        <v>0</v>
      </c>
    </row>
    <row r="47" spans="1:53" ht="15" customHeight="1" x14ac:dyDescent="0.25">
      <c r="A47">
        <v>30</v>
      </c>
      <c r="B47" s="241">
        <f>'M4'!B47</f>
        <v>0</v>
      </c>
      <c r="C47" s="275">
        <f>'M4'!C47</f>
        <v>0</v>
      </c>
      <c r="D47" s="235" t="str">
        <f>IF('M4'!D47="","",IF('M4'!D47&gt;0,'M4'!D47))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5"/>
        <v>0</v>
      </c>
      <c r="O47" s="291" t="str">
        <f t="shared" si="16"/>
        <v/>
      </c>
      <c r="P47" s="291" t="str">
        <f t="shared" si="0"/>
        <v/>
      </c>
      <c r="Q47" s="291" t="str">
        <f t="shared" si="0"/>
        <v/>
      </c>
      <c r="R47" s="291">
        <f t="shared" si="17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18"/>
        <v/>
      </c>
      <c r="W47" s="94" t="str">
        <f t="shared" si="4"/>
        <v/>
      </c>
      <c r="X47" s="94" t="str">
        <f t="shared" si="5"/>
        <v/>
      </c>
      <c r="Y47" s="94">
        <f t="shared" si="6"/>
        <v>0</v>
      </c>
      <c r="Z47" s="141" t="b">
        <f t="shared" si="7"/>
        <v>0</v>
      </c>
      <c r="AA47" s="141" t="b">
        <f t="shared" si="8"/>
        <v>0</v>
      </c>
      <c r="AB47" s="141" t="b">
        <f t="shared" si="9"/>
        <v>0</v>
      </c>
      <c r="AC47" s="141" t="b">
        <f t="shared" si="10"/>
        <v>0</v>
      </c>
      <c r="AD47" s="141" t="b">
        <f t="shared" si="11"/>
        <v>0</v>
      </c>
      <c r="AE47" s="141" t="b">
        <f t="shared" si="19"/>
        <v>0</v>
      </c>
      <c r="AF47" s="141" t="b">
        <f t="shared" si="20"/>
        <v>0</v>
      </c>
      <c r="AG47" s="141" t="b">
        <f t="shared" si="21"/>
        <v>0</v>
      </c>
      <c r="AH47" s="141" t="b">
        <f t="shared" si="22"/>
        <v>0</v>
      </c>
      <c r="AI47" s="141" t="b">
        <f t="shared" si="23"/>
        <v>0</v>
      </c>
      <c r="AJ47" s="146" t="str">
        <f t="shared" si="12"/>
        <v/>
      </c>
      <c r="AK47" s="238" t="str">
        <f t="shared" si="13"/>
        <v/>
      </c>
      <c r="AL47" s="217" t="str">
        <f t="shared" si="24"/>
        <v/>
      </c>
      <c r="AM47" s="144" t="str">
        <f t="shared" si="25"/>
        <v/>
      </c>
      <c r="AN47" s="145">
        <f t="shared" si="26"/>
        <v>0</v>
      </c>
      <c r="AO47" s="135" t="str">
        <f t="shared" si="27"/>
        <v/>
      </c>
      <c r="AP47" s="136" t="str">
        <f t="shared" si="28"/>
        <v/>
      </c>
      <c r="AQ47" s="126"/>
      <c r="AR47" s="144" t="str">
        <f t="shared" si="29"/>
        <v/>
      </c>
      <c r="AS47" s="220" t="str">
        <f t="shared" si="30"/>
        <v/>
      </c>
      <c r="AT47" s="220" t="str">
        <f t="shared" si="31"/>
        <v/>
      </c>
      <c r="AU47" s="220" t="str">
        <f t="shared" si="32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59" t="str">
        <f t="shared" si="33"/>
        <v/>
      </c>
      <c r="BA47" s="60">
        <f t="shared" si="14"/>
        <v>0</v>
      </c>
    </row>
    <row r="48" spans="1:53" ht="15" customHeight="1" x14ac:dyDescent="0.25">
      <c r="A48">
        <v>31</v>
      </c>
      <c r="B48" s="241">
        <f>'M4'!B48</f>
        <v>0</v>
      </c>
      <c r="C48" s="275">
        <f>'M4'!C48</f>
        <v>0</v>
      </c>
      <c r="D48" s="235" t="str">
        <f>IF('M4'!D48="","",IF('M4'!D48&gt;0,'M4'!D48))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5"/>
        <v>0</v>
      </c>
      <c r="O48" s="291" t="str">
        <f t="shared" si="16"/>
        <v/>
      </c>
      <c r="P48" s="291" t="str">
        <f t="shared" si="0"/>
        <v/>
      </c>
      <c r="Q48" s="291" t="str">
        <f t="shared" si="0"/>
        <v/>
      </c>
      <c r="R48" s="291">
        <f t="shared" si="17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18"/>
        <v/>
      </c>
      <c r="W48" s="94" t="str">
        <f t="shared" si="4"/>
        <v/>
      </c>
      <c r="X48" s="94" t="str">
        <f t="shared" si="5"/>
        <v/>
      </c>
      <c r="Y48" s="94">
        <f t="shared" si="6"/>
        <v>0</v>
      </c>
      <c r="Z48" s="141" t="b">
        <f t="shared" si="7"/>
        <v>0</v>
      </c>
      <c r="AA48" s="141" t="b">
        <f t="shared" si="8"/>
        <v>0</v>
      </c>
      <c r="AB48" s="141" t="b">
        <f t="shared" si="9"/>
        <v>0</v>
      </c>
      <c r="AC48" s="141" t="b">
        <f t="shared" si="10"/>
        <v>0</v>
      </c>
      <c r="AD48" s="141" t="b">
        <f t="shared" si="11"/>
        <v>0</v>
      </c>
      <c r="AE48" s="141" t="b">
        <f t="shared" si="19"/>
        <v>0</v>
      </c>
      <c r="AF48" s="141" t="b">
        <f t="shared" si="20"/>
        <v>0</v>
      </c>
      <c r="AG48" s="141" t="b">
        <f t="shared" si="21"/>
        <v>0</v>
      </c>
      <c r="AH48" s="141" t="b">
        <f t="shared" si="22"/>
        <v>0</v>
      </c>
      <c r="AI48" s="141" t="b">
        <f t="shared" si="23"/>
        <v>0</v>
      </c>
      <c r="AJ48" s="146" t="str">
        <f t="shared" si="12"/>
        <v/>
      </c>
      <c r="AK48" s="238" t="str">
        <f t="shared" si="13"/>
        <v/>
      </c>
      <c r="AL48" s="217" t="str">
        <f t="shared" si="24"/>
        <v/>
      </c>
      <c r="AM48" s="144" t="str">
        <f t="shared" si="25"/>
        <v/>
      </c>
      <c r="AN48" s="145">
        <f t="shared" si="26"/>
        <v>0</v>
      </c>
      <c r="AO48" s="135" t="str">
        <f t="shared" si="27"/>
        <v/>
      </c>
      <c r="AP48" s="136" t="str">
        <f t="shared" si="28"/>
        <v/>
      </c>
      <c r="AQ48" s="126"/>
      <c r="AR48" s="144" t="str">
        <f t="shared" si="29"/>
        <v/>
      </c>
      <c r="AS48" s="220" t="str">
        <f t="shared" si="30"/>
        <v/>
      </c>
      <c r="AT48" s="220" t="str">
        <f t="shared" si="31"/>
        <v/>
      </c>
      <c r="AU48" s="220" t="str">
        <f t="shared" si="32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59" t="str">
        <f t="shared" si="33"/>
        <v/>
      </c>
      <c r="BA48" s="60">
        <f t="shared" si="14"/>
        <v>0</v>
      </c>
    </row>
    <row r="49" spans="1:53" ht="15" customHeight="1" x14ac:dyDescent="0.25">
      <c r="A49">
        <v>32</v>
      </c>
      <c r="B49" s="241">
        <f>'M4'!B49</f>
        <v>0</v>
      </c>
      <c r="C49" s="275">
        <f>'M4'!C49</f>
        <v>0</v>
      </c>
      <c r="D49" s="235" t="str">
        <f>IF('M4'!D49="","",IF('M4'!D49&gt;0,'M4'!D49))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5"/>
        <v>0</v>
      </c>
      <c r="O49" s="291" t="str">
        <f t="shared" si="16"/>
        <v/>
      </c>
      <c r="P49" s="291" t="str">
        <f t="shared" si="0"/>
        <v/>
      </c>
      <c r="Q49" s="291" t="str">
        <f t="shared" si="0"/>
        <v/>
      </c>
      <c r="R49" s="291">
        <f t="shared" si="17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18"/>
        <v/>
      </c>
      <c r="W49" s="94" t="str">
        <f t="shared" si="4"/>
        <v/>
      </c>
      <c r="X49" s="94" t="str">
        <f t="shared" si="5"/>
        <v/>
      </c>
      <c r="Y49" s="94">
        <f t="shared" si="6"/>
        <v>0</v>
      </c>
      <c r="Z49" s="141" t="b">
        <f t="shared" si="7"/>
        <v>0</v>
      </c>
      <c r="AA49" s="141" t="b">
        <f t="shared" si="8"/>
        <v>0</v>
      </c>
      <c r="AB49" s="141" t="b">
        <f t="shared" si="9"/>
        <v>0</v>
      </c>
      <c r="AC49" s="141" t="b">
        <f t="shared" si="10"/>
        <v>0</v>
      </c>
      <c r="AD49" s="141" t="b">
        <f t="shared" si="11"/>
        <v>0</v>
      </c>
      <c r="AE49" s="141" t="b">
        <f t="shared" si="19"/>
        <v>0</v>
      </c>
      <c r="AF49" s="141" t="b">
        <f t="shared" si="20"/>
        <v>0</v>
      </c>
      <c r="AG49" s="141" t="b">
        <f t="shared" si="21"/>
        <v>0</v>
      </c>
      <c r="AH49" s="141" t="b">
        <f t="shared" si="22"/>
        <v>0</v>
      </c>
      <c r="AI49" s="141" t="b">
        <f t="shared" si="23"/>
        <v>0</v>
      </c>
      <c r="AJ49" s="146" t="str">
        <f t="shared" si="12"/>
        <v/>
      </c>
      <c r="AK49" s="238" t="str">
        <f t="shared" si="13"/>
        <v/>
      </c>
      <c r="AL49" s="217" t="str">
        <f t="shared" si="24"/>
        <v/>
      </c>
      <c r="AM49" s="144" t="str">
        <f t="shared" si="25"/>
        <v/>
      </c>
      <c r="AN49" s="145">
        <f t="shared" si="26"/>
        <v>0</v>
      </c>
      <c r="AO49" s="135" t="str">
        <f t="shared" si="27"/>
        <v/>
      </c>
      <c r="AP49" s="136" t="str">
        <f t="shared" si="28"/>
        <v/>
      </c>
      <c r="AQ49" s="126"/>
      <c r="AR49" s="144" t="str">
        <f t="shared" si="29"/>
        <v/>
      </c>
      <c r="AS49" s="220" t="str">
        <f t="shared" si="30"/>
        <v/>
      </c>
      <c r="AT49" s="220" t="str">
        <f t="shared" si="31"/>
        <v/>
      </c>
      <c r="AU49" s="220" t="str">
        <f t="shared" si="32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59" t="str">
        <f t="shared" si="33"/>
        <v/>
      </c>
      <c r="BA49" s="60">
        <f t="shared" si="14"/>
        <v>0</v>
      </c>
    </row>
    <row r="50" spans="1:53" ht="15" customHeight="1" x14ac:dyDescent="0.25">
      <c r="A50">
        <v>33</v>
      </c>
      <c r="B50" s="241">
        <f>'M4'!B50</f>
        <v>0</v>
      </c>
      <c r="C50" s="275">
        <f>'M4'!C50</f>
        <v>0</v>
      </c>
      <c r="D50" s="235" t="str">
        <f>IF('M4'!D50="","",IF('M4'!D50&gt;0,'M4'!D50))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5"/>
        <v>0</v>
      </c>
      <c r="O50" s="291" t="str">
        <f t="shared" si="16"/>
        <v/>
      </c>
      <c r="P50" s="291" t="str">
        <f t="shared" si="0"/>
        <v/>
      </c>
      <c r="Q50" s="291" t="str">
        <f t="shared" si="0"/>
        <v/>
      </c>
      <c r="R50" s="291">
        <f t="shared" si="17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18"/>
        <v/>
      </c>
      <c r="W50" s="94" t="str">
        <f t="shared" si="4"/>
        <v/>
      </c>
      <c r="X50" s="94" t="str">
        <f t="shared" si="5"/>
        <v/>
      </c>
      <c r="Y50" s="94">
        <f t="shared" si="6"/>
        <v>0</v>
      </c>
      <c r="Z50" s="141" t="b">
        <f t="shared" si="7"/>
        <v>0</v>
      </c>
      <c r="AA50" s="141" t="b">
        <f t="shared" si="8"/>
        <v>0</v>
      </c>
      <c r="AB50" s="141" t="b">
        <f t="shared" si="9"/>
        <v>0</v>
      </c>
      <c r="AC50" s="141" t="b">
        <f t="shared" si="10"/>
        <v>0</v>
      </c>
      <c r="AD50" s="141" t="b">
        <f t="shared" si="11"/>
        <v>0</v>
      </c>
      <c r="AE50" s="141" t="b">
        <f t="shared" si="19"/>
        <v>0</v>
      </c>
      <c r="AF50" s="141" t="b">
        <f t="shared" si="20"/>
        <v>0</v>
      </c>
      <c r="AG50" s="141" t="b">
        <f t="shared" si="21"/>
        <v>0</v>
      </c>
      <c r="AH50" s="141" t="b">
        <f t="shared" si="22"/>
        <v>0</v>
      </c>
      <c r="AI50" s="141" t="b">
        <f t="shared" si="23"/>
        <v>0</v>
      </c>
      <c r="AJ50" s="146" t="str">
        <f t="shared" si="12"/>
        <v/>
      </c>
      <c r="AK50" s="238" t="str">
        <f t="shared" si="13"/>
        <v/>
      </c>
      <c r="AL50" s="217" t="str">
        <f t="shared" si="24"/>
        <v/>
      </c>
      <c r="AM50" s="144" t="str">
        <f t="shared" si="25"/>
        <v/>
      </c>
      <c r="AN50" s="145">
        <f t="shared" si="26"/>
        <v>0</v>
      </c>
      <c r="AO50" s="135" t="str">
        <f t="shared" si="27"/>
        <v/>
      </c>
      <c r="AP50" s="136" t="str">
        <f t="shared" si="28"/>
        <v/>
      </c>
      <c r="AQ50" s="126"/>
      <c r="AR50" s="144" t="str">
        <f t="shared" si="29"/>
        <v/>
      </c>
      <c r="AS50" s="220" t="str">
        <f t="shared" si="30"/>
        <v/>
      </c>
      <c r="AT50" s="220" t="str">
        <f t="shared" si="31"/>
        <v/>
      </c>
      <c r="AU50" s="220" t="str">
        <f t="shared" si="32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59" t="str">
        <f t="shared" si="33"/>
        <v/>
      </c>
      <c r="BA50" s="60">
        <f t="shared" si="14"/>
        <v>0</v>
      </c>
    </row>
    <row r="51" spans="1:53" ht="15" customHeight="1" x14ac:dyDescent="0.25">
      <c r="A51">
        <v>34</v>
      </c>
      <c r="B51" s="241">
        <f>'M4'!B51</f>
        <v>0</v>
      </c>
      <c r="C51" s="275">
        <f>'M4'!C51</f>
        <v>0</v>
      </c>
      <c r="D51" s="235" t="str">
        <f>IF('M4'!D51="","",IF('M4'!D51&gt;0,'M4'!D51))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5"/>
        <v>0</v>
      </c>
      <c r="O51" s="291" t="str">
        <f t="shared" si="16"/>
        <v/>
      </c>
      <c r="P51" s="291" t="str">
        <f t="shared" si="0"/>
        <v/>
      </c>
      <c r="Q51" s="291" t="str">
        <f t="shared" si="0"/>
        <v/>
      </c>
      <c r="R51" s="291">
        <f t="shared" si="17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18"/>
        <v/>
      </c>
      <c r="W51" s="94" t="str">
        <f t="shared" si="4"/>
        <v/>
      </c>
      <c r="X51" s="94" t="str">
        <f t="shared" si="5"/>
        <v/>
      </c>
      <c r="Y51" s="94">
        <f t="shared" si="6"/>
        <v>0</v>
      </c>
      <c r="Z51" s="141" t="b">
        <f t="shared" si="7"/>
        <v>0</v>
      </c>
      <c r="AA51" s="141" t="b">
        <f t="shared" si="8"/>
        <v>0</v>
      </c>
      <c r="AB51" s="141" t="b">
        <f t="shared" si="9"/>
        <v>0</v>
      </c>
      <c r="AC51" s="141" t="b">
        <f t="shared" si="10"/>
        <v>0</v>
      </c>
      <c r="AD51" s="141" t="b">
        <f t="shared" si="11"/>
        <v>0</v>
      </c>
      <c r="AE51" s="141" t="b">
        <f t="shared" si="19"/>
        <v>0</v>
      </c>
      <c r="AF51" s="141" t="b">
        <f t="shared" si="20"/>
        <v>0</v>
      </c>
      <c r="AG51" s="141" t="b">
        <f t="shared" si="21"/>
        <v>0</v>
      </c>
      <c r="AH51" s="141" t="b">
        <f t="shared" si="22"/>
        <v>0</v>
      </c>
      <c r="AI51" s="141" t="b">
        <f t="shared" si="23"/>
        <v>0</v>
      </c>
      <c r="AJ51" s="146" t="str">
        <f t="shared" si="12"/>
        <v/>
      </c>
      <c r="AK51" s="238" t="str">
        <f t="shared" si="13"/>
        <v/>
      </c>
      <c r="AL51" s="217" t="str">
        <f t="shared" si="24"/>
        <v/>
      </c>
      <c r="AM51" s="144" t="str">
        <f t="shared" si="25"/>
        <v/>
      </c>
      <c r="AN51" s="145">
        <f t="shared" si="26"/>
        <v>0</v>
      </c>
      <c r="AO51" s="135" t="str">
        <f t="shared" si="27"/>
        <v/>
      </c>
      <c r="AP51" s="136" t="str">
        <f t="shared" si="28"/>
        <v/>
      </c>
      <c r="AQ51" s="126"/>
      <c r="AR51" s="144" t="str">
        <f t="shared" si="29"/>
        <v/>
      </c>
      <c r="AS51" s="220" t="str">
        <f t="shared" si="30"/>
        <v/>
      </c>
      <c r="AT51" s="220" t="str">
        <f t="shared" si="31"/>
        <v/>
      </c>
      <c r="AU51" s="220" t="str">
        <f t="shared" si="32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59" t="str">
        <f t="shared" si="33"/>
        <v/>
      </c>
      <c r="BA51" s="60">
        <f t="shared" si="14"/>
        <v>0</v>
      </c>
    </row>
    <row r="52" spans="1:53" ht="15" customHeight="1" x14ac:dyDescent="0.25">
      <c r="A52">
        <v>35</v>
      </c>
      <c r="B52" s="241">
        <f>'M4'!B52</f>
        <v>0</v>
      </c>
      <c r="C52" s="275">
        <f>'M4'!C52</f>
        <v>0</v>
      </c>
      <c r="D52" s="235" t="str">
        <f>IF('M4'!D52="","",IF('M4'!D52&gt;0,'M4'!D52))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5"/>
        <v>0</v>
      </c>
      <c r="O52" s="291" t="str">
        <f t="shared" si="16"/>
        <v/>
      </c>
      <c r="P52" s="291" t="str">
        <f t="shared" si="0"/>
        <v/>
      </c>
      <c r="Q52" s="291" t="str">
        <f t="shared" si="0"/>
        <v/>
      </c>
      <c r="R52" s="291">
        <f t="shared" si="17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18"/>
        <v/>
      </c>
      <c r="W52" s="94" t="str">
        <f t="shared" si="4"/>
        <v/>
      </c>
      <c r="X52" s="94" t="str">
        <f t="shared" si="5"/>
        <v/>
      </c>
      <c r="Y52" s="94">
        <f t="shared" si="6"/>
        <v>0</v>
      </c>
      <c r="Z52" s="141" t="b">
        <f t="shared" si="7"/>
        <v>0</v>
      </c>
      <c r="AA52" s="141" t="b">
        <f t="shared" si="8"/>
        <v>0</v>
      </c>
      <c r="AB52" s="141" t="b">
        <f t="shared" si="9"/>
        <v>0</v>
      </c>
      <c r="AC52" s="141" t="b">
        <f t="shared" si="10"/>
        <v>0</v>
      </c>
      <c r="AD52" s="141" t="b">
        <f t="shared" si="11"/>
        <v>0</v>
      </c>
      <c r="AE52" s="141" t="b">
        <f t="shared" si="19"/>
        <v>0</v>
      </c>
      <c r="AF52" s="141" t="b">
        <f t="shared" si="20"/>
        <v>0</v>
      </c>
      <c r="AG52" s="141" t="b">
        <f t="shared" si="21"/>
        <v>0</v>
      </c>
      <c r="AH52" s="141" t="b">
        <f t="shared" si="22"/>
        <v>0</v>
      </c>
      <c r="AI52" s="141" t="b">
        <f t="shared" si="23"/>
        <v>0</v>
      </c>
      <c r="AJ52" s="146" t="str">
        <f t="shared" si="12"/>
        <v/>
      </c>
      <c r="AK52" s="238" t="str">
        <f t="shared" si="13"/>
        <v/>
      </c>
      <c r="AL52" s="217" t="str">
        <f t="shared" si="24"/>
        <v/>
      </c>
      <c r="AM52" s="144" t="str">
        <f t="shared" si="25"/>
        <v/>
      </c>
      <c r="AN52" s="145">
        <f t="shared" si="26"/>
        <v>0</v>
      </c>
      <c r="AO52" s="135" t="str">
        <f t="shared" si="27"/>
        <v/>
      </c>
      <c r="AP52" s="136" t="str">
        <f t="shared" si="28"/>
        <v/>
      </c>
      <c r="AQ52" s="126"/>
      <c r="AR52" s="144" t="str">
        <f t="shared" si="29"/>
        <v/>
      </c>
      <c r="AS52" s="220" t="str">
        <f t="shared" si="30"/>
        <v/>
      </c>
      <c r="AT52" s="220" t="str">
        <f t="shared" si="31"/>
        <v/>
      </c>
      <c r="AU52" s="220" t="str">
        <f t="shared" si="32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59" t="str">
        <f t="shared" si="33"/>
        <v/>
      </c>
      <c r="BA52" s="60">
        <f t="shared" si="14"/>
        <v>0</v>
      </c>
    </row>
    <row r="53" spans="1:53" ht="15" customHeight="1" thickBot="1" x14ac:dyDescent="0.3">
      <c r="A53">
        <v>36</v>
      </c>
      <c r="B53" s="241">
        <f>'M4'!B53</f>
        <v>0</v>
      </c>
      <c r="C53" s="275">
        <f>'M4'!C53</f>
        <v>0</v>
      </c>
      <c r="D53" s="235" t="str">
        <f>IF('M4'!D53="","",IF('M4'!D53&gt;0,'M4'!D53))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5"/>
        <v>0</v>
      </c>
      <c r="O53" s="291" t="str">
        <f t="shared" si="16"/>
        <v/>
      </c>
      <c r="P53" s="291" t="str">
        <f t="shared" si="0"/>
        <v/>
      </c>
      <c r="Q53" s="291" t="str">
        <f t="shared" si="0"/>
        <v/>
      </c>
      <c r="R53" s="291">
        <f t="shared" si="17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18"/>
        <v/>
      </c>
      <c r="W53" s="94" t="str">
        <f t="shared" si="4"/>
        <v/>
      </c>
      <c r="X53" s="94" t="str">
        <f t="shared" si="5"/>
        <v/>
      </c>
      <c r="Y53" s="94">
        <f t="shared" si="6"/>
        <v>0</v>
      </c>
      <c r="Z53" s="141" t="b">
        <f t="shared" si="7"/>
        <v>0</v>
      </c>
      <c r="AA53" s="141" t="b">
        <f t="shared" si="8"/>
        <v>0</v>
      </c>
      <c r="AB53" s="141" t="b">
        <f t="shared" si="9"/>
        <v>0</v>
      </c>
      <c r="AC53" s="141" t="b">
        <f t="shared" si="10"/>
        <v>0</v>
      </c>
      <c r="AD53" s="141" t="b">
        <f t="shared" si="11"/>
        <v>0</v>
      </c>
      <c r="AE53" s="141" t="b">
        <f t="shared" si="19"/>
        <v>0</v>
      </c>
      <c r="AF53" s="141" t="b">
        <f t="shared" si="20"/>
        <v>0</v>
      </c>
      <c r="AG53" s="141" t="b">
        <f t="shared" si="21"/>
        <v>0</v>
      </c>
      <c r="AH53" s="141" t="b">
        <f t="shared" si="22"/>
        <v>0</v>
      </c>
      <c r="AI53" s="141" t="b">
        <f t="shared" si="23"/>
        <v>0</v>
      </c>
      <c r="AJ53" s="154" t="str">
        <f t="shared" si="12"/>
        <v/>
      </c>
      <c r="AK53" s="238" t="str">
        <f t="shared" si="13"/>
        <v/>
      </c>
      <c r="AL53" s="217" t="str">
        <f t="shared" si="24"/>
        <v/>
      </c>
      <c r="AM53" s="144" t="str">
        <f t="shared" si="25"/>
        <v/>
      </c>
      <c r="AN53" s="145">
        <f t="shared" si="26"/>
        <v>0</v>
      </c>
      <c r="AO53" s="135" t="str">
        <f t="shared" si="27"/>
        <v/>
      </c>
      <c r="AP53" s="136" t="str">
        <f t="shared" si="28"/>
        <v/>
      </c>
      <c r="AQ53" s="126"/>
      <c r="AR53" s="144" t="str">
        <f t="shared" si="29"/>
        <v/>
      </c>
      <c r="AS53" s="220" t="str">
        <f t="shared" si="30"/>
        <v/>
      </c>
      <c r="AT53" s="220" t="str">
        <f t="shared" si="31"/>
        <v/>
      </c>
      <c r="AU53" s="220" t="str">
        <f t="shared" si="32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59" t="str">
        <f t="shared" si="33"/>
        <v/>
      </c>
      <c r="BA53" s="60">
        <f t="shared" si="14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98"/>
      <c r="D54" s="324" t="s">
        <v>106</v>
      </c>
      <c r="E54" s="324"/>
      <c r="F54" s="324"/>
      <c r="G54" s="324"/>
      <c r="H54" s="155" t="str">
        <f t="shared" ref="H54:M54" si="36">IF(S56=0,"",IF(S56&gt;0,S55))</f>
        <v/>
      </c>
      <c r="I54" s="156" t="str">
        <f t="shared" si="36"/>
        <v/>
      </c>
      <c r="J54" s="156" t="str">
        <f t="shared" si="36"/>
        <v/>
      </c>
      <c r="K54" s="156" t="str">
        <f t="shared" si="36"/>
        <v/>
      </c>
      <c r="L54" s="156">
        <f t="shared" si="36"/>
        <v>0.8</v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8</v>
      </c>
      <c r="X54" s="157">
        <f t="shared" si="37"/>
        <v>0</v>
      </c>
      <c r="Y54" s="158">
        <f>SUM(AK18:AK53)</f>
        <v>8</v>
      </c>
      <c r="Z54" s="158">
        <f t="shared" ref="Z54:AI54" si="38">SUM(Z18:Z53)</f>
        <v>0</v>
      </c>
      <c r="AA54" s="158">
        <f t="shared" si="38"/>
        <v>4</v>
      </c>
      <c r="AB54" s="158">
        <f t="shared" si="38"/>
        <v>1</v>
      </c>
      <c r="AC54" s="158">
        <f t="shared" si="38"/>
        <v>2</v>
      </c>
      <c r="AD54" s="158">
        <f t="shared" si="38"/>
        <v>1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>
        <f>IF(Y57=0,"",IF(Y57&gt;0,$Y$55))</f>
        <v>1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>
        <f t="shared" si="39"/>
        <v>0.8</v>
      </c>
      <c r="X55" s="165" t="e">
        <f t="shared" si="39"/>
        <v>#DIV/0!</v>
      </c>
      <c r="Y55" s="165">
        <f>Y54/Y57</f>
        <v>1</v>
      </c>
      <c r="Z55" s="141">
        <f>Z54/10</f>
        <v>0</v>
      </c>
      <c r="AA55" s="141">
        <f t="shared" ref="AA55:AI55" si="40">AA54/10</f>
        <v>0.4</v>
      </c>
      <c r="AB55" s="141">
        <f t="shared" si="40"/>
        <v>0.1</v>
      </c>
      <c r="AC55" s="141">
        <f t="shared" si="40"/>
        <v>0.2</v>
      </c>
      <c r="AD55" s="141">
        <f t="shared" si="40"/>
        <v>0.1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1">IF($AS$57=0,"",IF($D$2&lt;6,"",IF($D$2&gt;=6,(AT58+AT59)/AT57)))</f>
        <v/>
      </c>
      <c r="AU55" s="119" t="str">
        <f t="shared" si="41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10</v>
      </c>
      <c r="X56" s="3">
        <f t="shared" si="42"/>
        <v>0</v>
      </c>
      <c r="Y56" s="3">
        <f>COUNTIF(Y18:Y53,0)</f>
        <v>28</v>
      </c>
      <c r="Z56" s="10">
        <f>Z54/D68*D70</f>
        <v>0</v>
      </c>
      <c r="AA56" s="10">
        <f>AA54/E68*E70</f>
        <v>0.11111111111111112</v>
      </c>
      <c r="AB56" s="10">
        <f>AB54/F68*F70</f>
        <v>2.7777777777777776E-2</v>
      </c>
      <c r="AC56" s="10">
        <f>AC54/G68*G70</f>
        <v>5.5555555555555552E-2</v>
      </c>
      <c r="AD56" s="10">
        <f>AD54/H68*H70</f>
        <v>2.7777777777777776E-2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74"/>
      <c r="AP56" s="74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3">IF($AS$57=0,"",IF($D$2&lt;6,"",IF($D$2&gt;=6,(AT59/AT57))))</f>
        <v/>
      </c>
      <c r="AU56" s="119" t="str">
        <f t="shared" si="43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4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8</v>
      </c>
      <c r="AE57" s="3"/>
      <c r="AO57" s="3"/>
      <c r="AP57" s="3"/>
      <c r="AQ57" s="2"/>
      <c r="AR57" s="3"/>
      <c r="AS57" s="72">
        <f t="shared" ref="AS57:AT57" si="44">COUNTIF(AS18:AS53,"&gt;""")</f>
        <v>0</v>
      </c>
      <c r="AT57" s="72">
        <f t="shared" si="44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46031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5">COUNTIF(AT18:AT53,"1F")</f>
        <v>0</v>
      </c>
      <c r="AU58" s="93">
        <f t="shared" si="45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6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7">S55</f>
        <v>#DIV/0!</v>
      </c>
      <c r="E63" s="10" t="e">
        <f t="shared" si="47"/>
        <v>#DIV/0!</v>
      </c>
      <c r="F63" s="10" t="e">
        <f t="shared" si="47"/>
        <v>#DIV/0!</v>
      </c>
      <c r="G63" s="10" t="e">
        <f t="shared" si="47"/>
        <v>#DIV/0!</v>
      </c>
      <c r="H63" s="10">
        <f t="shared" si="47"/>
        <v>0.8</v>
      </c>
      <c r="I63" s="10" t="e">
        <f t="shared" si="47"/>
        <v>#DIV/0!</v>
      </c>
      <c r="J63" s="10">
        <f>$AK$54</f>
        <v>1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1</v>
      </c>
      <c r="E68" s="4">
        <f>COUNTIF($D$18:$D$53,"B")</f>
        <v>5</v>
      </c>
      <c r="F68" s="4">
        <f>COUNTIF($D$18:$D$53,"C")</f>
        <v>1</v>
      </c>
      <c r="G68" s="4">
        <f>COUNTIF($D$18:$D$53,"D")</f>
        <v>2</v>
      </c>
      <c r="H68" s="4">
        <f>COUNTIF($D$18:$D$53,"E")</f>
        <v>1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2.7777777777777776E-2</v>
      </c>
      <c r="E70" s="10">
        <f>E68/$B$54</f>
        <v>0.1388888888888889</v>
      </c>
      <c r="F70" s="10">
        <f>F68/$B$54</f>
        <v>2.7777777777777776E-2</v>
      </c>
      <c r="G70" s="10">
        <f>G68/$B$54</f>
        <v>5.5555555555555552E-2</v>
      </c>
      <c r="H70" s="10">
        <f>H68/$B$54</f>
        <v>2.7777777777777776E-2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>
        <f>Z56</f>
        <v>0</v>
      </c>
      <c r="E71" s="10">
        <f>AA56</f>
        <v>0.11111111111111112</v>
      </c>
      <c r="F71" s="10">
        <f>AB56</f>
        <v>2.7777777777777776E-2</v>
      </c>
      <c r="G71" s="10">
        <f>AC56</f>
        <v>5.5555555555555552E-2</v>
      </c>
      <c r="H71" s="10">
        <f>AD56</f>
        <v>2.7777777777777776E-2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2.7777777777777776E-2</v>
      </c>
      <c r="E74" s="10">
        <f>IF($E$7="ja",E70,IF($E7="nee",E72))</f>
        <v>0.1388888888888889</v>
      </c>
      <c r="F74" s="10">
        <f>IF($E$7="ja",F70,IF($E7="nee",F72))</f>
        <v>2.7777777777777776E-2</v>
      </c>
      <c r="G74" s="10">
        <f>IF($E$7="ja",G70,IF($E7="nee",G72))</f>
        <v>5.5555555555555552E-2</v>
      </c>
      <c r="H74" s="10">
        <f>IF($E$7="ja",H70,IF($E7="nee",H72))</f>
        <v>2.7777777777777776E-2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>
        <f>IF($E$7="ja",D71,IF($E$7="nee",D73))</f>
        <v>0</v>
      </c>
      <c r="E75" s="10">
        <f>IF($E$7="ja",E71,IF($E$7="nee",E73))</f>
        <v>0.11111111111111112</v>
      </c>
      <c r="F75" s="10">
        <f>IF($E$7="ja",F71,IF($E$7="nee",F73))</f>
        <v>2.7777777777777776E-2</v>
      </c>
      <c r="G75" s="10">
        <f>IF($E$7="ja",G71,IF($E$7="nee",G73))</f>
        <v>5.5555555555555552E-2</v>
      </c>
      <c r="H75" s="10">
        <f>IF($E$7="ja",H71,IF($E$7="nee",H73))</f>
        <v>2.7777777777777776E-2</v>
      </c>
      <c r="AO75"/>
      <c r="AP75"/>
      <c r="AQ75"/>
    </row>
  </sheetData>
  <sheetProtection sheet="1" objects="1" scenarios="1"/>
  <mergeCells count="14">
    <mergeCell ref="D58:E58"/>
    <mergeCell ref="D3:E3"/>
    <mergeCell ref="B5:AY5"/>
    <mergeCell ref="B7:D7"/>
    <mergeCell ref="B8:D8"/>
    <mergeCell ref="H10:I10"/>
    <mergeCell ref="J10:K10"/>
    <mergeCell ref="L10:M10"/>
    <mergeCell ref="AS10:AU10"/>
    <mergeCell ref="C11:C13"/>
    <mergeCell ref="D54:G54"/>
    <mergeCell ref="H55:I55"/>
    <mergeCell ref="J55:K55"/>
    <mergeCell ref="L55:M55"/>
  </mergeCells>
  <conditionalFormatting sqref="B18:C53">
    <cfRule type="cellIs" dxfId="1200" priority="79" stopIfTrue="1" operator="equal">
      <formula>0</formula>
    </cfRule>
  </conditionalFormatting>
  <conditionalFormatting sqref="D18:D53">
    <cfRule type="cellIs" dxfId="1199" priority="28" stopIfTrue="1" operator="equal">
      <formula>""</formula>
    </cfRule>
  </conditionalFormatting>
  <conditionalFormatting sqref="E7:E8 D9">
    <cfRule type="cellIs" dxfId="1198" priority="88" stopIfTrue="1" operator="equal">
      <formula>"ja"</formula>
    </cfRule>
    <cfRule type="cellIs" dxfId="1197" priority="89" stopIfTrue="1" operator="equal">
      <formula>"nee"</formula>
    </cfRule>
  </conditionalFormatting>
  <conditionalFormatting sqref="E18:E53">
    <cfRule type="cellIs" dxfId="1196" priority="98" stopIfTrue="1" operator="equal">
      <formula>""</formula>
    </cfRule>
  </conditionalFormatting>
  <conditionalFormatting sqref="E18:F53">
    <cfRule type="cellIs" dxfId="1195" priority="96" stopIfTrue="1" operator="equal">
      <formula>"x"</formula>
    </cfRule>
  </conditionalFormatting>
  <conditionalFormatting sqref="F18:F53">
    <cfRule type="cellIs" dxfId="1194" priority="97" stopIfTrue="1" operator="equal">
      <formula>""</formula>
    </cfRule>
  </conditionalFormatting>
  <conditionalFormatting sqref="G11:G13">
    <cfRule type="expression" dxfId="1193" priority="23" stopIfTrue="1">
      <formula>$J$3="ja"</formula>
    </cfRule>
    <cfRule type="expression" dxfId="1192" priority="24" stopIfTrue="1">
      <formula>$L$3="ja"</formula>
    </cfRule>
  </conditionalFormatting>
  <conditionalFormatting sqref="G18:G53">
    <cfRule type="cellIs" dxfId="1191" priority="72" stopIfTrue="1" operator="equal">
      <formula>""</formula>
    </cfRule>
    <cfRule type="cellIs" dxfId="1190" priority="73" stopIfTrue="1" operator="greaterThan">
      <formula>""</formula>
    </cfRule>
  </conditionalFormatting>
  <conditionalFormatting sqref="H11:H13">
    <cfRule type="expression" dxfId="1189" priority="21">
      <formula>$K$2="ja"</formula>
    </cfRule>
    <cfRule type="expression" dxfId="1188" priority="25" stopIfTrue="1">
      <formula>$J$2="ja"</formula>
    </cfRule>
    <cfRule type="expression" dxfId="1187" priority="26" stopIfTrue="1">
      <formula>$L$2="ja"</formula>
    </cfRule>
  </conditionalFormatting>
  <conditionalFormatting sqref="H18:M53">
    <cfRule type="cellIs" dxfId="1186" priority="85" stopIfTrue="1" operator="equal">
      <formula>0</formula>
    </cfRule>
    <cfRule type="cellIs" dxfId="1185" priority="86" stopIfTrue="1" operator="lessThanOrEqual">
      <formula>$D18</formula>
    </cfRule>
    <cfRule type="cellIs" dxfId="1184" priority="87" stopIfTrue="1" operator="notEqual">
      <formula>$D18</formula>
    </cfRule>
  </conditionalFormatting>
  <conditionalFormatting sqref="I11:I13">
    <cfRule type="expression" dxfId="1183" priority="27" stopIfTrue="1">
      <formula>$J$3="ja"</formula>
    </cfRule>
  </conditionalFormatting>
  <conditionalFormatting sqref="I11:J13">
    <cfRule type="expression" dxfId="1182" priority="19">
      <formula>$M$2="ja"</formula>
    </cfRule>
  </conditionalFormatting>
  <conditionalFormatting sqref="I11:K13">
    <cfRule type="expression" dxfId="1181" priority="18">
      <formula>$L$3="ja"</formula>
    </cfRule>
  </conditionalFormatting>
  <conditionalFormatting sqref="J11:J13">
    <cfRule type="expression" dxfId="1180" priority="20">
      <formula>$K$2="ja"</formula>
    </cfRule>
    <cfRule type="expression" dxfId="1179" priority="22">
      <formula>$L$2="ja"</formula>
    </cfRule>
  </conditionalFormatting>
  <conditionalFormatting sqref="J11:R13">
    <cfRule type="expression" dxfId="1178" priority="14">
      <formula>$J$3="ja"</formula>
    </cfRule>
  </conditionalFormatting>
  <conditionalFormatting sqref="L11:R13">
    <cfRule type="expression" dxfId="1177" priority="13">
      <formula>$K$2="ja"</formula>
    </cfRule>
    <cfRule type="expression" dxfId="1176" priority="15" stopIfTrue="1">
      <formula>$L$2="ja"</formula>
    </cfRule>
    <cfRule type="expression" dxfId="1175" priority="16" stopIfTrue="1">
      <formula>$M$2="ja"</formula>
    </cfRule>
    <cfRule type="expression" dxfId="1174" priority="17" stopIfTrue="1">
      <formula>$S$2="ja"</formula>
    </cfRule>
  </conditionalFormatting>
  <conditionalFormatting sqref="AJ18:AJ53">
    <cfRule type="cellIs" dxfId="1173" priority="95" stopIfTrue="1" operator="notEqual">
      <formula>""</formula>
    </cfRule>
  </conditionalFormatting>
  <conditionalFormatting sqref="AK18:AK53">
    <cfRule type="cellIs" dxfId="1172" priority="34" stopIfTrue="1" operator="equal">
      <formula>1</formula>
    </cfRule>
    <cfRule type="cellIs" dxfId="1171" priority="35" stopIfTrue="1" operator="lessThan">
      <formula>1</formula>
    </cfRule>
  </conditionalFormatting>
  <conditionalFormatting sqref="AK11:AL13">
    <cfRule type="cellIs" dxfId="1170" priority="10" stopIfTrue="1" operator="equal">
      <formula>1</formula>
    </cfRule>
    <cfRule type="cellIs" dxfId="1169" priority="11" stopIfTrue="1" operator="lessThan">
      <formula>1</formula>
    </cfRule>
  </conditionalFormatting>
  <conditionalFormatting sqref="AL18:AL53">
    <cfRule type="expression" dxfId="1168" priority="30">
      <formula>$G18=""</formula>
    </cfRule>
    <cfRule type="expression" dxfId="1167" priority="31">
      <formula>$AM18=""</formula>
    </cfRule>
    <cfRule type="expression" dxfId="1166" priority="32">
      <formula>$AM18&lt;$AR18</formula>
    </cfRule>
    <cfRule type="expression" dxfId="1165" priority="33">
      <formula>$AM18&gt;=$AR18</formula>
    </cfRule>
  </conditionalFormatting>
  <conditionalFormatting sqref="AL18:AL54">
    <cfRule type="expression" dxfId="1164" priority="29">
      <formula>$B18&gt;0</formula>
    </cfRule>
  </conditionalFormatting>
  <conditionalFormatting sqref="AM18:AN53">
    <cfRule type="expression" dxfId="1163" priority="74" stopIfTrue="1">
      <formula>$L$3="ja"</formula>
    </cfRule>
  </conditionalFormatting>
  <conditionalFormatting sqref="AO18:AO53">
    <cfRule type="cellIs" dxfId="1162" priority="99" stopIfTrue="1" operator="equal">
      <formula>1</formula>
    </cfRule>
    <cfRule type="cellIs" dxfId="1161" priority="100" stopIfTrue="1" operator="equal">
      <formula>""</formula>
    </cfRule>
  </conditionalFormatting>
  <conditionalFormatting sqref="AP18:AP53">
    <cfRule type="cellIs" dxfId="1160" priority="101" stopIfTrue="1" operator="equal">
      <formula>1</formula>
    </cfRule>
    <cfRule type="cellIs" dxfId="1159" priority="102" stopIfTrue="1" operator="equal">
      <formula>""</formula>
    </cfRule>
  </conditionalFormatting>
  <conditionalFormatting sqref="AQ18:AQ53">
    <cfRule type="cellIs" dxfId="1158" priority="53" stopIfTrue="1" operator="equal">
      <formula>"x"</formula>
    </cfRule>
    <cfRule type="expression" dxfId="1157" priority="54" stopIfTrue="1">
      <formula>$B18&gt;0</formula>
    </cfRule>
    <cfRule type="cellIs" dxfId="1156" priority="55" stopIfTrue="1" operator="equal">
      <formula>""</formula>
    </cfRule>
  </conditionalFormatting>
  <conditionalFormatting sqref="AR18:AR54">
    <cfRule type="expression" dxfId="1155" priority="52" stopIfTrue="1">
      <formula>$L$3="ja"</formula>
    </cfRule>
  </conditionalFormatting>
  <conditionalFormatting sqref="AR54">
    <cfRule type="expression" dxfId="1154" priority="51" stopIfTrue="1">
      <formula>$J$3="ja"</formula>
    </cfRule>
  </conditionalFormatting>
  <conditionalFormatting sqref="AS11:AS13">
    <cfRule type="expression" dxfId="1153" priority="6" stopIfTrue="1">
      <formula>$J$3="ja"</formula>
    </cfRule>
  </conditionalFormatting>
  <conditionalFormatting sqref="AS11:AT13">
    <cfRule type="expression" dxfId="1152" priority="8">
      <formula>$M$2="ja"</formula>
    </cfRule>
    <cfRule type="expression" dxfId="1151" priority="9">
      <formula>$L$3="ja"</formula>
    </cfRule>
  </conditionalFormatting>
  <conditionalFormatting sqref="AS18:AT53">
    <cfRule type="cellIs" dxfId="1150" priority="36" operator="equal">
      <formula>"2F"</formula>
    </cfRule>
  </conditionalFormatting>
  <conditionalFormatting sqref="AS18:AU53">
    <cfRule type="cellIs" dxfId="1149" priority="38" operator="equal">
      <formula>"&lt;1F"</formula>
    </cfRule>
    <cfRule type="cellIs" dxfId="1148" priority="39" operator="equal">
      <formula>"1F"</formula>
    </cfRule>
    <cfRule type="expression" dxfId="1147" priority="40" stopIfTrue="1">
      <formula>$L$3="ja"</formula>
    </cfRule>
  </conditionalFormatting>
  <conditionalFormatting sqref="AS54:AU54">
    <cfRule type="expression" dxfId="1146" priority="48" stopIfTrue="1">
      <formula>$L$3="ja"</formula>
    </cfRule>
  </conditionalFormatting>
  <conditionalFormatting sqref="AS54:AY54">
    <cfRule type="expression" dxfId="1145" priority="49" stopIfTrue="1">
      <formula>$J$3="ja"</formula>
    </cfRule>
  </conditionalFormatting>
  <conditionalFormatting sqref="AT11:AT13">
    <cfRule type="expression" dxfId="1144" priority="7">
      <formula>$L$2="ja"</formula>
    </cfRule>
  </conditionalFormatting>
  <conditionalFormatting sqref="AT11:AU13">
    <cfRule type="expression" dxfId="1143" priority="1">
      <formula>$K$2="ja"</formula>
    </cfRule>
  </conditionalFormatting>
  <conditionalFormatting sqref="AT11:AV13">
    <cfRule type="expression" dxfId="1142" priority="2">
      <formula>$J$3="ja"</formula>
    </cfRule>
  </conditionalFormatting>
  <conditionalFormatting sqref="AU11:AU13">
    <cfRule type="expression" dxfId="1141" priority="3" stopIfTrue="1">
      <formula>$L$2="ja"</formula>
    </cfRule>
    <cfRule type="expression" dxfId="1140" priority="4" stopIfTrue="1">
      <formula>$M$2="ja"</formula>
    </cfRule>
    <cfRule type="expression" dxfId="1139" priority="5" stopIfTrue="1">
      <formula>$S$2="ja"</formula>
    </cfRule>
  </conditionalFormatting>
  <conditionalFormatting sqref="AU18:AU53">
    <cfRule type="cellIs" dxfId="1138" priority="37" operator="equal">
      <formula>"1S"</formula>
    </cfRule>
  </conditionalFormatting>
  <conditionalFormatting sqref="AV11:AV13 AY11:AY13">
    <cfRule type="expression" dxfId="1137" priority="12" stopIfTrue="1">
      <formula>$L$3="ja"</formula>
    </cfRule>
  </conditionalFormatting>
  <conditionalFormatting sqref="AV18:AV53">
    <cfRule type="expression" dxfId="1136" priority="44">
      <formula>$AW18=""</formula>
    </cfRule>
    <cfRule type="expression" dxfId="1135" priority="45">
      <formula>$AW18&lt;$AR18</formula>
    </cfRule>
    <cfRule type="expression" dxfId="1134" priority="46">
      <formula>$AW18&gt;=$AR18</formula>
    </cfRule>
  </conditionalFormatting>
  <conditionalFormatting sqref="AV54:AY54">
    <cfRule type="expression" dxfId="1133" priority="50" stopIfTrue="1">
      <formula>$L$3="ja"</formula>
    </cfRule>
  </conditionalFormatting>
  <conditionalFormatting sqref="AW18:AX53">
    <cfRule type="expression" dxfId="1132" priority="47" stopIfTrue="1">
      <formula>$L$3="ja"</formula>
    </cfRule>
  </conditionalFormatting>
  <conditionalFormatting sqref="AY18:AY53">
    <cfRule type="expression" dxfId="1131" priority="41">
      <formula>$AZ18=""</formula>
    </cfRule>
    <cfRule type="expression" dxfId="1130" priority="42">
      <formula>$AZ18&lt;$AW18</formula>
    </cfRule>
    <cfRule type="expression" dxfId="1129" priority="43">
      <formula>$AZ18&gt;=$AW18</formula>
    </cfRule>
  </conditionalFormatting>
  <conditionalFormatting sqref="AZ18:BA53">
    <cfRule type="expression" dxfId="1128" priority="78" stopIfTrue="1">
      <formula>$L$3="ja"</formula>
    </cfRule>
  </conditionalFormatting>
  <conditionalFormatting sqref="BA54">
    <cfRule type="expression" dxfId="1127" priority="76" stopIfTrue="1">
      <formula>$J$3="ja"</formula>
    </cfRule>
    <cfRule type="expression" dxfId="1126" priority="77" stopIfTrue="1">
      <formula>$L$3="ja"</formula>
    </cfRule>
  </conditionalFormatting>
  <dataValidations count="5">
    <dataValidation type="list" allowBlank="1" showInputMessage="1" showErrorMessage="1" sqref="G18:G53" xr:uid="{8458470D-65AB-4D8A-B7C1-6C1440B24100}">
      <formula1>"PRO,PRO/BBL,BBL,BBL/Kader,Kader,Kader/TL,TL,TL/Havo,Havo,Havo/Vwo,Vwo,"</formula1>
    </dataValidation>
    <dataValidation type="list" allowBlank="1" showInputMessage="1" showErrorMessage="1" sqref="AY18:AY53 AV18:AV53" xr:uid="{A17498CB-B035-447E-B436-19FAFF89823A}">
      <formula1>"PRO,LWOO,BBL,BBL/Kader,Kader,Kader/TL,TL,TL/Havo,Havo,Havo/Vwo,Vwo,"</formula1>
    </dataValidation>
    <dataValidation type="list" allowBlank="1" showInputMessage="1" showErrorMessage="1" sqref="E2" xr:uid="{2DD58656-0AC6-4318-BAAA-76C40376BF04}">
      <formula1>"--,A,B,C,D,E,F,G,H,I,J,"</formula1>
    </dataValidation>
    <dataValidation type="list" allowBlank="1" showInputMessage="1" showErrorMessage="1" sqref="D2" xr:uid="{BD101452-A89D-4853-86CE-AA8051FFBDED}">
      <formula1>"3,4,5,6,7,8,"</formula1>
    </dataValidation>
    <dataValidation type="list" allowBlank="1" showInputMessage="1" showErrorMessage="1" sqref="E7" xr:uid="{159C63A7-AAFF-458F-8D68-36843AC96834}">
      <formula1>"ja,nee,"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0332-98FD-4290-A9D4-4490F2FDBE35}">
  <sheetPr>
    <tabColor rgb="FFCC00FF"/>
    <pageSetUpPr fitToPage="1"/>
  </sheetPr>
  <dimension ref="A1:AN82"/>
  <sheetViews>
    <sheetView showGridLines="0" showRowColHeaders="0" zoomScale="58" zoomScaleNormal="58" zoomScaleSheetLayoutView="50" workbookViewId="0">
      <selection activeCell="L52" sqref="L5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6</v>
      </c>
      <c r="I2" s="358" t="str">
        <f>VLOOKUP($H$2,'M4'!A18:B53,2)</f>
        <v>leerling 6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'M4'!$D$2</f>
        <v>4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'M4'!B18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'M4'!B19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'M4'!B20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'M4'!B21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'M4'!B22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'M4'!B23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'M4'!B24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177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'M4'!B25</f>
        <v>leerling 8</v>
      </c>
      <c r="H14" s="190"/>
      <c r="I14" s="190"/>
      <c r="J14" s="190"/>
      <c r="K14" s="197" t="str">
        <f>VLOOKUP($H$2,'M4'!$A$18:$M$53,8)</f>
        <v>A</v>
      </c>
      <c r="L14" s="197">
        <f>VLOOKUP($H$2,'E4'!$A$18:$M$53,8)</f>
        <v>0</v>
      </c>
      <c r="M14" s="197">
        <f>VLOOKUP($H$2,'M4'!$A$18:$M$53,9)</f>
        <v>0</v>
      </c>
      <c r="N14" s="197">
        <f>VLOOKUP($H$2,'E4'!$A$18:$M$53,9)</f>
        <v>0</v>
      </c>
      <c r="O14" s="197" t="str">
        <f>VLOOKUP($H$2,'M4'!$A$18:$M$53,10)</f>
        <v>C</v>
      </c>
      <c r="P14" s="197">
        <f>VLOOKUP($H$2,'E4'!$A$18:$M$53,10)</f>
        <v>0</v>
      </c>
      <c r="Q14" s="197">
        <f>VLOOKUP($H$2,'M4'!$A$18:$M$53,11)</f>
        <v>0</v>
      </c>
      <c r="R14" s="197">
        <f>VLOOKUP($H$2,'E4'!$A$18:$M$53,11)</f>
        <v>0</v>
      </c>
      <c r="S14" s="197"/>
      <c r="T14" s="197" t="str">
        <f>VLOOKUP($H$2,'M4'!$A$18:$M$53,12)</f>
        <v>B</v>
      </c>
      <c r="U14" s="197" t="str">
        <f>VLOOKUP($H$2,'E4'!$A$18:$M$53,12)</f>
        <v>B</v>
      </c>
      <c r="V14" s="197" t="str">
        <f>VLOOKUP($H$2,'M4'!$A$18:$M$53,13)</f>
        <v>B</v>
      </c>
      <c r="W14" s="197">
        <f>VLOOKUP($H$2,'E4'!$A$18:$M$53,13)</f>
        <v>0</v>
      </c>
      <c r="X14" s="197"/>
      <c r="Y14" s="197" t="str">
        <f>VLOOKUP($H$2,'M4'!$A$18:$M$53,4)</f>
        <v>B</v>
      </c>
      <c r="Z14" s="196">
        <f>'TOTAAL M-TOETSEN'!$AB$5*5</f>
        <v>2.1749999999999998</v>
      </c>
      <c r="AA14" s="197">
        <f>VLOOKUP($H$2,'M4'!$A$18:$M$53,3)</f>
        <v>0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'M4'!B26</f>
        <v>leerling 9</v>
      </c>
      <c r="K15" s="196">
        <f>IF(K14="E",1,IF(K14="D",2,IF(K14="C",3,IF(K14="B",4,IF(K14="A",5,IF(K14=5,1,IF(K14=4,2,IF(K14=3,3,IF(K14=2,4,IF(K14=1,5,IF(K14=0,"")))))))))))</f>
        <v>5</v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 t="str">
        <f t="shared" si="0"/>
        <v/>
      </c>
      <c r="N15" s="196" t="str">
        <f t="shared" si="0"/>
        <v/>
      </c>
      <c r="O15" s="196">
        <f t="shared" si="0"/>
        <v>3</v>
      </c>
      <c r="P15" s="196" t="str">
        <f t="shared" si="0"/>
        <v/>
      </c>
      <c r="Q15" s="196" t="str">
        <f t="shared" si="0"/>
        <v/>
      </c>
      <c r="R15" s="196" t="str">
        <f t="shared" si="0"/>
        <v/>
      </c>
      <c r="S15" s="196"/>
      <c r="T15" s="196">
        <f t="shared" si="0"/>
        <v>4</v>
      </c>
      <c r="U15" s="196">
        <f t="shared" si="0"/>
        <v>4</v>
      </c>
      <c r="V15" s="196">
        <f t="shared" si="0"/>
        <v>4</v>
      </c>
      <c r="W15" s="196" t="str">
        <f t="shared" si="0"/>
        <v/>
      </c>
      <c r="X15" s="207">
        <f>AE15/AC15</f>
        <v>4</v>
      </c>
      <c r="Y15" s="207">
        <f>IF(Y14="E",1,IF(Y14="D",2,IF(Y14="C",3,IF(Y14="B",4,IF(Y14="A",5,IF(Y14=5,1,IF(Y14=4,2,IF(Y14=3,3,IF(Y14=2,4,IF(Y14=1,5,IF(Y14=0,"")))))))))))</f>
        <v>4</v>
      </c>
      <c r="Z15" s="207">
        <f>Z14</f>
        <v>2.1749999999999998</v>
      </c>
      <c r="AA15" s="196" t="str">
        <f>IF(AA14="E",1,IF(AA14="D",2,IF(AA14="C",3,IF(AA14="B",4,IF(AA14="A",5,IF(AA14=0,"",IF(AA14&lt;3,1,IF(AA14&lt;5,2,IF(AA14&lt;7,3,IF(AA14&lt;9,4,IF(AA14&lt;11,5,IF(AA14=0,""))))))))))))</f>
        <v/>
      </c>
      <c r="AB15" s="207">
        <f>X15-1</f>
        <v>3</v>
      </c>
      <c r="AC15" s="211">
        <f>COUNTIF(K15:W15,"&gt;0")</f>
        <v>5</v>
      </c>
      <c r="AD15" s="211"/>
      <c r="AE15" s="211">
        <f>SUM(K15:W15)</f>
        <v>20</v>
      </c>
    </row>
    <row r="16" spans="1:40" ht="18.600000000000001" x14ac:dyDescent="0.45">
      <c r="A16" s="245">
        <v>10</v>
      </c>
      <c r="B16" s="246" t="str">
        <f>'M4'!B27</f>
        <v>leerling 10</v>
      </c>
    </row>
    <row r="17" spans="1:31" ht="18.600000000000001" x14ac:dyDescent="0.45">
      <c r="A17" s="245">
        <v>11</v>
      </c>
      <c r="B17" s="246">
        <f>'M4'!B28</f>
        <v>0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>
        <f>'M4'!B29</f>
        <v>0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'M4'!B30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'M4'!B31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'M4'!B32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'M4'!B33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'M4'!B34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'M4'!B35</f>
        <v>0</v>
      </c>
    </row>
    <row r="25" spans="1:31" ht="18.600000000000001" x14ac:dyDescent="0.45">
      <c r="A25" s="245">
        <v>19</v>
      </c>
      <c r="B25" s="246">
        <f>'M4'!B36</f>
        <v>0</v>
      </c>
    </row>
    <row r="26" spans="1:31" ht="18.600000000000001" x14ac:dyDescent="0.45">
      <c r="A26" s="245">
        <v>20</v>
      </c>
      <c r="B26" s="246">
        <f>'M4'!B37</f>
        <v>0</v>
      </c>
    </row>
    <row r="27" spans="1:31" ht="18.600000000000001" x14ac:dyDescent="0.45">
      <c r="A27" s="245">
        <v>21</v>
      </c>
      <c r="B27" s="246">
        <f>'M4'!B38</f>
        <v>0</v>
      </c>
    </row>
    <row r="28" spans="1:31" ht="18.600000000000001" x14ac:dyDescent="0.45">
      <c r="A28" s="245">
        <v>22</v>
      </c>
      <c r="B28" s="246">
        <f>'M4'!B39</f>
        <v>0</v>
      </c>
    </row>
    <row r="29" spans="1:31" ht="15.75" customHeight="1" x14ac:dyDescent="0.45">
      <c r="A29" s="245">
        <v>23</v>
      </c>
      <c r="B29" s="246">
        <f>'M4'!B40</f>
        <v>0</v>
      </c>
    </row>
    <row r="30" spans="1:31" ht="18.600000000000001" x14ac:dyDescent="0.45">
      <c r="A30" s="245">
        <v>24</v>
      </c>
      <c r="B30" s="246">
        <f>'M4'!B41</f>
        <v>0</v>
      </c>
    </row>
    <row r="31" spans="1:31" ht="18.600000000000001" x14ac:dyDescent="0.45">
      <c r="A31" s="245">
        <v>25</v>
      </c>
      <c r="B31" s="246">
        <f>'M4'!B42</f>
        <v>0</v>
      </c>
    </row>
    <row r="32" spans="1:31" ht="18.600000000000001" x14ac:dyDescent="0.45">
      <c r="A32" s="245">
        <v>26</v>
      </c>
      <c r="B32" s="246">
        <f>'M4'!B43</f>
        <v>0</v>
      </c>
    </row>
    <row r="33" spans="1:35" ht="18.600000000000001" x14ac:dyDescent="0.45">
      <c r="A33" s="245">
        <v>27</v>
      </c>
      <c r="B33" s="246">
        <f>'M4'!B44</f>
        <v>0</v>
      </c>
    </row>
    <row r="34" spans="1:35" ht="18.600000000000001" x14ac:dyDescent="0.45">
      <c r="A34" s="245">
        <v>28</v>
      </c>
      <c r="B34" s="246">
        <f>'M4'!B45</f>
        <v>0</v>
      </c>
    </row>
    <row r="35" spans="1:35" ht="18.600000000000001" x14ac:dyDescent="0.45">
      <c r="A35" s="245">
        <v>29</v>
      </c>
      <c r="B35" s="246">
        <f>'M4'!B46</f>
        <v>0</v>
      </c>
    </row>
    <row r="36" spans="1:35" ht="18.600000000000001" x14ac:dyDescent="0.45">
      <c r="A36" s="245">
        <v>30</v>
      </c>
      <c r="B36" s="246">
        <f>'M4'!B47</f>
        <v>0</v>
      </c>
    </row>
    <row r="37" spans="1:35" ht="18.600000000000001" x14ac:dyDescent="0.45">
      <c r="A37" s="245">
        <v>31</v>
      </c>
      <c r="B37" s="246">
        <f>'M4'!B48</f>
        <v>0</v>
      </c>
    </row>
    <row r="38" spans="1:35" ht="18.600000000000001" x14ac:dyDescent="0.45">
      <c r="A38" s="245">
        <v>32</v>
      </c>
      <c r="B38" s="246">
        <f>'M4'!B49</f>
        <v>0</v>
      </c>
    </row>
    <row r="39" spans="1:35" ht="18.600000000000001" x14ac:dyDescent="0.45">
      <c r="A39" s="245">
        <v>33</v>
      </c>
      <c r="B39" s="246">
        <f>'M4'!B50</f>
        <v>0</v>
      </c>
    </row>
    <row r="40" spans="1:35" ht="18.600000000000001" x14ac:dyDescent="0.45">
      <c r="A40" s="245">
        <v>34</v>
      </c>
      <c r="B40" s="246">
        <f>'M4'!B51</f>
        <v>0</v>
      </c>
    </row>
    <row r="41" spans="1:35" ht="18.600000000000001" x14ac:dyDescent="0.45">
      <c r="A41" s="245">
        <v>35</v>
      </c>
      <c r="B41" s="246">
        <f>'M4'!B52</f>
        <v>0</v>
      </c>
    </row>
    <row r="42" spans="1:35" ht="18.600000000000001" x14ac:dyDescent="0.45">
      <c r="A42" s="245">
        <v>36</v>
      </c>
      <c r="B42" s="246">
        <f>'M4'!B53</f>
        <v>0</v>
      </c>
    </row>
    <row r="44" spans="1:35" ht="106.2" customHeight="1" x14ac:dyDescent="0.45"/>
    <row r="45" spans="1:35" ht="63.6" customHeight="1" x14ac:dyDescent="0.45">
      <c r="C45" s="357" t="s">
        <v>207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224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178</v>
      </c>
      <c r="E48" s="315"/>
      <c r="F48" s="316"/>
      <c r="G48" s="316"/>
      <c r="H48" s="316"/>
      <c r="I48" s="317"/>
      <c r="J48" s="317"/>
      <c r="K48" s="313"/>
      <c r="L48" s="313"/>
      <c r="N48" s="314" t="s">
        <v>190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202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187</v>
      </c>
      <c r="L49" s="318" t="s">
        <v>188</v>
      </c>
      <c r="V49" s="318" t="s">
        <v>187</v>
      </c>
      <c r="W49" s="318" t="s">
        <v>188</v>
      </c>
      <c r="Y49" s="305"/>
      <c r="AG49" s="318" t="s">
        <v>187</v>
      </c>
      <c r="AH49" s="318" t="s">
        <v>188</v>
      </c>
    </row>
    <row r="50" spans="4:34" ht="36.6" x14ac:dyDescent="0.85">
      <c r="D50" s="350" t="s">
        <v>186</v>
      </c>
      <c r="E50" s="350"/>
      <c r="F50" s="350"/>
      <c r="G50" s="350"/>
      <c r="H50" s="350"/>
      <c r="I50" s="350"/>
      <c r="J50" s="350"/>
      <c r="K50" s="442" t="s">
        <v>159</v>
      </c>
      <c r="L50" s="441"/>
      <c r="N50" s="355" t="s">
        <v>191</v>
      </c>
      <c r="O50" s="355"/>
      <c r="P50" s="355"/>
      <c r="Q50" s="355"/>
      <c r="R50" s="355"/>
      <c r="S50" s="355"/>
      <c r="T50" s="355"/>
      <c r="U50" s="355"/>
      <c r="V50" s="442"/>
      <c r="W50" s="441" t="s">
        <v>159</v>
      </c>
      <c r="Y50" s="355" t="s">
        <v>203</v>
      </c>
      <c r="Z50" s="355"/>
      <c r="AA50" s="355"/>
      <c r="AB50" s="355"/>
      <c r="AC50" s="355"/>
      <c r="AD50" s="355"/>
      <c r="AE50" s="355"/>
      <c r="AF50" s="355"/>
      <c r="AG50" s="442" t="s">
        <v>159</v>
      </c>
      <c r="AH50" s="441"/>
    </row>
    <row r="51" spans="4:34" ht="36.6" x14ac:dyDescent="0.85">
      <c r="D51" s="350" t="s">
        <v>179</v>
      </c>
      <c r="E51" s="350"/>
      <c r="F51" s="350"/>
      <c r="G51" s="350"/>
      <c r="H51" s="350"/>
      <c r="I51" s="350"/>
      <c r="J51" s="350"/>
      <c r="K51" s="442"/>
      <c r="L51" s="441" t="s">
        <v>159</v>
      </c>
      <c r="N51" s="355" t="s">
        <v>192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204</v>
      </c>
      <c r="Z51" s="355"/>
      <c r="AA51" s="355"/>
      <c r="AB51" s="355"/>
      <c r="AC51" s="355"/>
      <c r="AD51" s="355"/>
      <c r="AE51" s="355"/>
      <c r="AF51" s="355"/>
      <c r="AG51" s="442" t="s">
        <v>159</v>
      </c>
      <c r="AH51" s="441"/>
    </row>
    <row r="52" spans="4:34" ht="36.6" x14ac:dyDescent="0.85">
      <c r="D52" s="350" t="s">
        <v>180</v>
      </c>
      <c r="E52" s="350"/>
      <c r="F52" s="350"/>
      <c r="G52" s="350"/>
      <c r="H52" s="350"/>
      <c r="I52" s="350"/>
      <c r="J52" s="350"/>
      <c r="K52" s="442"/>
      <c r="L52" s="441"/>
      <c r="N52" s="355" t="s">
        <v>193</v>
      </c>
      <c r="O52" s="355"/>
      <c r="P52" s="355"/>
      <c r="Q52" s="355"/>
      <c r="R52" s="355"/>
      <c r="S52" s="355"/>
      <c r="T52" s="355"/>
      <c r="U52" s="355"/>
      <c r="V52" s="442" t="s">
        <v>159</v>
      </c>
      <c r="W52" s="441"/>
      <c r="Y52" s="355" t="s">
        <v>205</v>
      </c>
      <c r="Z52" s="355"/>
      <c r="AA52" s="355"/>
      <c r="AB52" s="355"/>
      <c r="AC52" s="355"/>
      <c r="AD52" s="355"/>
      <c r="AE52" s="355"/>
      <c r="AF52" s="355"/>
      <c r="AG52" s="442" t="s">
        <v>159</v>
      </c>
      <c r="AH52" s="441"/>
    </row>
    <row r="53" spans="4:34" ht="36.6" x14ac:dyDescent="0.85">
      <c r="D53" s="350" t="s">
        <v>181</v>
      </c>
      <c r="E53" s="350"/>
      <c r="F53" s="350"/>
      <c r="G53" s="350"/>
      <c r="H53" s="350"/>
      <c r="I53" s="350"/>
      <c r="J53" s="350"/>
      <c r="K53" s="442"/>
      <c r="L53" s="441"/>
      <c r="N53" s="355" t="s">
        <v>194</v>
      </c>
      <c r="O53" s="355"/>
      <c r="P53" s="355"/>
      <c r="Q53" s="355"/>
      <c r="R53" s="355"/>
      <c r="S53" s="355"/>
      <c r="T53" s="355"/>
      <c r="U53" s="355"/>
      <c r="V53" s="442"/>
      <c r="W53" s="441" t="s">
        <v>159</v>
      </c>
      <c r="Y53" s="355" t="s">
        <v>206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159</v>
      </c>
    </row>
    <row r="54" spans="4:34" ht="36.6" x14ac:dyDescent="0.85">
      <c r="D54" s="350" t="s">
        <v>182</v>
      </c>
      <c r="E54" s="350"/>
      <c r="F54" s="350"/>
      <c r="G54" s="350"/>
      <c r="H54" s="350"/>
      <c r="I54" s="350"/>
      <c r="J54" s="350"/>
      <c r="K54" s="442"/>
      <c r="L54" s="441"/>
      <c r="N54" s="355" t="s">
        <v>195</v>
      </c>
      <c r="O54" s="355"/>
      <c r="P54" s="355"/>
      <c r="Q54" s="355"/>
      <c r="R54" s="355"/>
      <c r="S54" s="355"/>
      <c r="T54" s="355"/>
      <c r="U54" s="355"/>
      <c r="V54" s="442"/>
      <c r="W54" s="441" t="s">
        <v>159</v>
      </c>
      <c r="Y54" s="355" t="s">
        <v>209</v>
      </c>
      <c r="Z54" s="355"/>
      <c r="AA54" s="355"/>
      <c r="AB54" s="355"/>
      <c r="AC54" s="355"/>
      <c r="AD54" s="355"/>
      <c r="AE54" s="355"/>
      <c r="AF54" s="355"/>
      <c r="AG54" s="442" t="s">
        <v>159</v>
      </c>
      <c r="AH54" s="441"/>
    </row>
    <row r="55" spans="4:34" ht="36.6" x14ac:dyDescent="0.85">
      <c r="D55" s="350" t="s">
        <v>185</v>
      </c>
      <c r="E55" s="350"/>
      <c r="F55" s="350"/>
      <c r="G55" s="350"/>
      <c r="H55" s="350"/>
      <c r="I55" s="350"/>
      <c r="J55" s="350"/>
      <c r="K55" s="442"/>
      <c r="L55" s="441"/>
      <c r="N55" s="355" t="s">
        <v>196</v>
      </c>
      <c r="O55" s="355"/>
      <c r="P55" s="355"/>
      <c r="Q55" s="355"/>
      <c r="R55" s="355"/>
      <c r="S55" s="355"/>
      <c r="T55" s="355"/>
      <c r="U55" s="355"/>
      <c r="V55" s="442" t="s">
        <v>159</v>
      </c>
      <c r="W55" s="441"/>
      <c r="Y55" s="337" t="s">
        <v>189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183</v>
      </c>
      <c r="E56" s="350"/>
      <c r="F56" s="350"/>
      <c r="G56" s="350"/>
      <c r="H56" s="350"/>
      <c r="I56" s="350"/>
      <c r="J56" s="350"/>
      <c r="K56" s="442"/>
      <c r="L56" s="441"/>
      <c r="N56" s="355" t="s">
        <v>197</v>
      </c>
      <c r="O56" s="355"/>
      <c r="P56" s="355"/>
      <c r="Q56" s="355"/>
      <c r="R56" s="355"/>
      <c r="S56" s="355"/>
      <c r="T56" s="355"/>
      <c r="U56" s="355"/>
      <c r="V56" s="442" t="s">
        <v>159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184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198</v>
      </c>
      <c r="O57" s="349"/>
      <c r="P57" s="349"/>
      <c r="Q57" s="349"/>
      <c r="R57" s="349"/>
      <c r="S57" s="349"/>
      <c r="T57" s="349"/>
      <c r="U57" s="349"/>
      <c r="V57" s="442" t="s">
        <v>159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189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199</v>
      </c>
      <c r="O58" s="354"/>
      <c r="P58" s="354"/>
      <c r="Q58" s="354"/>
      <c r="R58" s="354"/>
      <c r="S58" s="354"/>
      <c r="T58" s="354"/>
      <c r="U58" s="354"/>
      <c r="V58" s="442"/>
      <c r="W58" s="441" t="s">
        <v>159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200</v>
      </c>
      <c r="O59" s="355"/>
      <c r="P59" s="355"/>
      <c r="Q59" s="355"/>
      <c r="R59" s="355"/>
      <c r="S59" s="355"/>
      <c r="T59" s="355"/>
      <c r="U59" s="355"/>
      <c r="V59" s="442" t="s">
        <v>159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201</v>
      </c>
      <c r="O60" s="355"/>
      <c r="P60" s="355"/>
      <c r="Q60" s="355"/>
      <c r="R60" s="355"/>
      <c r="S60" s="355"/>
      <c r="T60" s="355"/>
      <c r="U60" s="355"/>
      <c r="V60" s="442" t="s">
        <v>159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189</v>
      </c>
      <c r="O61" s="338"/>
      <c r="P61" s="338"/>
      <c r="Q61" s="343" t="s">
        <v>223</v>
      </c>
      <c r="R61" s="343"/>
      <c r="S61" s="343"/>
      <c r="T61" s="343"/>
      <c r="U61" s="344"/>
      <c r="V61" s="443" t="s">
        <v>159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208</v>
      </c>
      <c r="E65" s="313"/>
      <c r="F65" s="313"/>
      <c r="G65" s="313"/>
      <c r="H65" s="313"/>
      <c r="I65" s="313"/>
      <c r="J65" s="313"/>
      <c r="K65" s="313"/>
      <c r="L65" s="313"/>
      <c r="N65" s="312" t="s">
        <v>208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208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AG55:AG57"/>
    <mergeCell ref="AH55:AH57"/>
    <mergeCell ref="K58:K60"/>
    <mergeCell ref="L58:L60"/>
    <mergeCell ref="V61:V63"/>
    <mergeCell ref="W61:W63"/>
    <mergeCell ref="C45:AI45"/>
    <mergeCell ref="D2:G3"/>
    <mergeCell ref="H2:H3"/>
    <mergeCell ref="I2:AD3"/>
    <mergeCell ref="AE2:AG3"/>
    <mergeCell ref="AH2:AI3"/>
    <mergeCell ref="D46:AI46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125" priority="59">
      <formula>$K50=TRUE</formula>
    </cfRule>
    <cfRule type="expression" dxfId="1124" priority="60">
      <formula>$L50=TRUE</formula>
    </cfRule>
  </conditionalFormatting>
  <conditionalFormatting sqref="D51">
    <cfRule type="expression" dxfId="1123" priority="57">
      <formula>$L$51=TRUE</formula>
    </cfRule>
    <cfRule type="expression" dxfId="1122" priority="58">
      <formula>$K$51=TRUE</formula>
    </cfRule>
  </conditionalFormatting>
  <conditionalFormatting sqref="D52">
    <cfRule type="expression" dxfId="1121" priority="55">
      <formula>$L$52=TRUE</formula>
    </cfRule>
    <cfRule type="expression" dxfId="1120" priority="56">
      <formula>$K$52=TRUE</formula>
    </cfRule>
  </conditionalFormatting>
  <conditionalFormatting sqref="D53">
    <cfRule type="expression" dxfId="1119" priority="53">
      <formula>$L$53=TRUE</formula>
    </cfRule>
    <cfRule type="expression" dxfId="1118" priority="54">
      <formula>$K$53=TRUE</formula>
    </cfRule>
  </conditionalFormatting>
  <conditionalFormatting sqref="D54">
    <cfRule type="expression" dxfId="1117" priority="51">
      <formula>$L$54=TRUE</formula>
    </cfRule>
    <cfRule type="expression" dxfId="1116" priority="52">
      <formula>$K$54=TRUE</formula>
    </cfRule>
  </conditionalFormatting>
  <conditionalFormatting sqref="D55">
    <cfRule type="expression" dxfId="1115" priority="49">
      <formula>$L$55=TRUE</formula>
    </cfRule>
    <cfRule type="expression" dxfId="1114" priority="50">
      <formula>$K$55=TRUE</formula>
    </cfRule>
  </conditionalFormatting>
  <conditionalFormatting sqref="D56">
    <cfRule type="expression" dxfId="1113" priority="47">
      <formula>$L$56=TRUE</formula>
    </cfRule>
    <cfRule type="expression" dxfId="1112" priority="48">
      <formula>$K$56=TRUE</formula>
    </cfRule>
  </conditionalFormatting>
  <conditionalFormatting sqref="D57">
    <cfRule type="expression" dxfId="1111" priority="45">
      <formula>$L$57=TRUE</formula>
    </cfRule>
    <cfRule type="expression" dxfId="1110" priority="46">
      <formula>$K$57=TRUE</formula>
    </cfRule>
  </conditionalFormatting>
  <conditionalFormatting sqref="D58 F58">
    <cfRule type="expression" dxfId="1109" priority="43">
      <formula>$L$58=TRUE</formula>
    </cfRule>
    <cfRule type="expression" dxfId="1108" priority="44">
      <formula>$K$58=TRUE</formula>
    </cfRule>
  </conditionalFormatting>
  <conditionalFormatting sqref="N50:U50">
    <cfRule type="expression" dxfId="1107" priority="41">
      <formula>$W$50=TRUE</formula>
    </cfRule>
    <cfRule type="expression" dxfId="1106" priority="42">
      <formula>$V$50=TRUE</formula>
    </cfRule>
  </conditionalFormatting>
  <conditionalFormatting sqref="N51:U51">
    <cfRule type="expression" dxfId="1105" priority="39">
      <formula>$W$51=TRUE</formula>
    </cfRule>
    <cfRule type="expression" dxfId="1104" priority="40">
      <formula>$V$51=TRUE</formula>
    </cfRule>
  </conditionalFormatting>
  <conditionalFormatting sqref="N52:U52">
    <cfRule type="expression" dxfId="1103" priority="37">
      <formula>$W$52=TRUE</formula>
    </cfRule>
    <cfRule type="expression" dxfId="1102" priority="38">
      <formula>$V$52=TRUE</formula>
    </cfRule>
  </conditionalFormatting>
  <conditionalFormatting sqref="N53:U53">
    <cfRule type="expression" dxfId="1101" priority="35">
      <formula>$W$53=TRUE</formula>
    </cfRule>
    <cfRule type="expression" dxfId="1100" priority="36">
      <formula>$V$53=TRUE</formula>
    </cfRule>
  </conditionalFormatting>
  <conditionalFormatting sqref="N54:U54">
    <cfRule type="expression" dxfId="1099" priority="33">
      <formula>$W$54=TRUE</formula>
    </cfRule>
    <cfRule type="expression" dxfId="1098" priority="34">
      <formula>$V$54=TRUE</formula>
    </cfRule>
  </conditionalFormatting>
  <conditionalFormatting sqref="N55:U55">
    <cfRule type="expression" dxfId="1097" priority="31">
      <formula>$W$55=TRUE</formula>
    </cfRule>
    <cfRule type="expression" dxfId="1096" priority="32">
      <formula>$V$55=TRUE</formula>
    </cfRule>
  </conditionalFormatting>
  <conditionalFormatting sqref="N56:U56">
    <cfRule type="expression" dxfId="1095" priority="29">
      <formula>$W$56=TRUE</formula>
    </cfRule>
    <cfRule type="expression" dxfId="1094" priority="30">
      <formula>$V$56=TRUE</formula>
    </cfRule>
  </conditionalFormatting>
  <conditionalFormatting sqref="N57:U57">
    <cfRule type="expression" dxfId="1093" priority="27">
      <formula>$W$57=TRUE</formula>
    </cfRule>
    <cfRule type="expression" dxfId="1092" priority="28">
      <formula>$V$57=TRUE</formula>
    </cfRule>
  </conditionalFormatting>
  <conditionalFormatting sqref="N58:U58">
    <cfRule type="expression" dxfId="1091" priority="25">
      <formula>$W$58=TRUE</formula>
    </cfRule>
    <cfRule type="expression" dxfId="1090" priority="26">
      <formula>$V$58=TRUE</formula>
    </cfRule>
  </conditionalFormatting>
  <conditionalFormatting sqref="N59:U59">
    <cfRule type="expression" dxfId="1089" priority="23">
      <formula>$W$59=TRUE</formula>
    </cfRule>
    <cfRule type="expression" dxfId="1088" priority="24">
      <formula>$V$59=TRUE</formula>
    </cfRule>
  </conditionalFormatting>
  <conditionalFormatting sqref="N60:U60">
    <cfRule type="expression" dxfId="1087" priority="21">
      <formula>$W$60=TRUE</formula>
    </cfRule>
    <cfRule type="expression" dxfId="1086" priority="22">
      <formula>$V$60=TRUE</formula>
    </cfRule>
  </conditionalFormatting>
  <conditionalFormatting sqref="N61:U63">
    <cfRule type="expression" dxfId="1085" priority="19">
      <formula>$W$61=TRUE</formula>
    </cfRule>
    <cfRule type="expression" dxfId="1084" priority="20">
      <formula>$V$61=TRUE</formula>
    </cfRule>
  </conditionalFormatting>
  <conditionalFormatting sqref="Y50:AF50">
    <cfRule type="expression" dxfId="1083" priority="15">
      <formula>$AH$50=TRUE</formula>
    </cfRule>
    <cfRule type="expression" dxfId="1082" priority="16">
      <formula>$AG$50=TRUE</formula>
    </cfRule>
  </conditionalFormatting>
  <conditionalFormatting sqref="Y51:AF51">
    <cfRule type="expression" dxfId="1081" priority="13">
      <formula>$AH$51=TRUE</formula>
    </cfRule>
    <cfRule type="expression" dxfId="1080" priority="14">
      <formula>$AG$51=TRUE</formula>
    </cfRule>
  </conditionalFormatting>
  <conditionalFormatting sqref="Y52:AF52">
    <cfRule type="expression" dxfId="1079" priority="11">
      <formula>$AH$52=TRUE</formula>
    </cfRule>
    <cfRule type="expression" dxfId="1078" priority="12">
      <formula>$AG$52=TRUE</formula>
    </cfRule>
  </conditionalFormatting>
  <conditionalFormatting sqref="Y53:AF53">
    <cfRule type="expression" dxfId="1077" priority="9">
      <formula>$AH$53=TRUE</formula>
    </cfRule>
    <cfRule type="expression" dxfId="1076" priority="10">
      <formula>$AG$53=TRUE</formula>
    </cfRule>
  </conditionalFormatting>
  <conditionalFormatting sqref="Y54:AF54">
    <cfRule type="expression" dxfId="1075" priority="7">
      <formula>$AH$54=TRUE</formula>
    </cfRule>
    <cfRule type="expression" dxfId="1074" priority="8">
      <formula>$AG$54=TRUE</formula>
    </cfRule>
  </conditionalFormatting>
  <conditionalFormatting sqref="Y55:AF57">
    <cfRule type="expression" dxfId="1073" priority="17">
      <formula>$AG$55=TRUE</formula>
    </cfRule>
    <cfRule type="expression" dxfId="1072" priority="18">
      <formula>$AH$55=TRUE</formula>
    </cfRule>
  </conditionalFormatting>
  <conditionalFormatting sqref="K50:K58">
    <cfRule type="cellIs" dxfId="1071" priority="6" operator="equal">
      <formula>"x"</formula>
    </cfRule>
  </conditionalFormatting>
  <conditionalFormatting sqref="L50:L58">
    <cfRule type="cellIs" dxfId="1070" priority="5" operator="equal">
      <formula>"x"</formula>
    </cfRule>
  </conditionalFormatting>
  <conditionalFormatting sqref="V50:V61">
    <cfRule type="cellIs" dxfId="1069" priority="4" operator="equal">
      <formula>"x"</formula>
    </cfRule>
  </conditionalFormatting>
  <conditionalFormatting sqref="W50:W61">
    <cfRule type="cellIs" dxfId="1068" priority="3" operator="equal">
      <formula>"x"</formula>
    </cfRule>
  </conditionalFormatting>
  <conditionalFormatting sqref="AG50:AG55">
    <cfRule type="cellIs" dxfId="1067" priority="2" operator="equal">
      <formula>"x"</formula>
    </cfRule>
  </conditionalFormatting>
  <conditionalFormatting sqref="AH50:AH55">
    <cfRule type="cellIs" dxfId="1066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2F003-D621-46F7-B5FC-FCCBC9935A3D}">
  <sheetPr>
    <tabColor rgb="FFCC00FF"/>
  </sheetPr>
  <dimension ref="B2:DM253"/>
  <sheetViews>
    <sheetView showGridLines="0" showRowColHeaders="0" zoomScale="50" zoomScaleNormal="50" workbookViewId="0">
      <selection activeCell="A139" sqref="A139:XFD13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6</v>
      </c>
      <c r="G3" s="366"/>
      <c r="H3" s="367" t="str">
        <f>VLOOKUP($F$3,'M4'!A18:B53,2)</f>
        <v>leerling 6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'M4'!$D$2</f>
        <v>4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'M4'!B18</f>
        <v>leerling 1</v>
      </c>
    </row>
    <row r="6" spans="2:46" ht="18.600000000000001" x14ac:dyDescent="0.45">
      <c r="B6" s="245">
        <v>2</v>
      </c>
      <c r="C6" s="246" t="str">
        <f>'M4'!B19</f>
        <v>leerling 2</v>
      </c>
    </row>
    <row r="7" spans="2:46" ht="18.600000000000001" x14ac:dyDescent="0.45">
      <c r="B7" s="245">
        <v>3</v>
      </c>
      <c r="C7" s="246" t="str">
        <f>'M4'!B20</f>
        <v>leerling 3</v>
      </c>
    </row>
    <row r="8" spans="2:46" ht="18.600000000000001" x14ac:dyDescent="0.45">
      <c r="B8" s="245">
        <v>4</v>
      </c>
      <c r="C8" s="246" t="str">
        <f>'M4'!B21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'M4'!B22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'M4'!B23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'M4'!B24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'M4'!B25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'M4'!B26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177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'M4'!B27</f>
        <v>leerling 10</v>
      </c>
      <c r="F14" s="190"/>
      <c r="G14" s="190"/>
      <c r="H14" s="190"/>
      <c r="I14" s="196">
        <f t="shared" ref="I14:V14" si="0">IF(I15="E",1,IF(I15="D",2,IF(I15="C",3,IF(I15="B",4,IF(I15="A",5,IF(I15=5,1,IF(I15=4,2,IF(I15=3,3,IF(I15=2,4,IF(I15=1,5,IF(I15=0,"")))))))))))</f>
        <v>5</v>
      </c>
      <c r="J14" s="196" t="str">
        <f t="shared" si="0"/>
        <v/>
      </c>
      <c r="K14" s="196" t="str">
        <f t="shared" si="0"/>
        <v/>
      </c>
      <c r="L14" s="196" t="str">
        <f t="shared" si="0"/>
        <v/>
      </c>
      <c r="M14" s="196">
        <f t="shared" si="0"/>
        <v>3</v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>
        <f t="shared" si="0"/>
        <v>4</v>
      </c>
      <c r="R14" s="196">
        <f t="shared" si="0"/>
        <v>4</v>
      </c>
      <c r="S14" s="196">
        <f t="shared" si="0"/>
        <v>4</v>
      </c>
      <c r="T14" s="196" t="str">
        <f t="shared" si="0"/>
        <v/>
      </c>
      <c r="U14" s="196"/>
      <c r="V14" s="196">
        <f t="shared" si="0"/>
        <v>4</v>
      </c>
      <c r="W14" s="196" t="str">
        <f>IF(W15="E",1,IF(W15="D",2,IF(W15="C",3,IF(W15="B",4,IF(W15="A",5,IF(W15=5,1,IF(W15=4,2,IF(W15=3,3,IF(W15=2,4,IF(W15=1,5,IF(W15=0,"")))))))))))</f>
        <v/>
      </c>
      <c r="X14" s="196" t="str">
        <f>IF(X15="E",1,IF(X15="D",2,IF(X15="C",3,IF(X15="B",4,IF(X15="A",5,IF(X15=0,"",IF(X15&lt;3,1,IF(X15&lt;5,2,IF(X15&lt;7,3,IF(X15&lt;9,4,IF(X15&lt;11,5,IF(X15=0,""))))))))))))</f>
        <v/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>
        <f>'M4'!B28</f>
        <v>0</v>
      </c>
      <c r="I15" s="196" t="str">
        <f>VLOOKUP($F$3,'M4'!$A$18:$M$53,8)</f>
        <v>A</v>
      </c>
      <c r="J15" s="196">
        <f>VLOOKUP($F$3,'E4'!$A$18:$M$53,8)</f>
        <v>0</v>
      </c>
      <c r="K15" s="196">
        <f>VLOOKUP($F$3,'M4'!$A$18:$M$53,9)</f>
        <v>0</v>
      </c>
      <c r="L15" s="196">
        <f>VLOOKUP($F$3,'E4'!$A$18:$M$53,9)</f>
        <v>0</v>
      </c>
      <c r="M15" s="196" t="str">
        <f>VLOOKUP($F$3,'M4'!$A$18:$M$53,10)</f>
        <v>C</v>
      </c>
      <c r="N15" s="196">
        <f>VLOOKUP($F$3,'E4'!$A$18:$M$53,10)</f>
        <v>0</v>
      </c>
      <c r="O15" s="196">
        <f>VLOOKUP($F$3,'M4'!$A$18:$M$53,11)</f>
        <v>0</v>
      </c>
      <c r="P15" s="196">
        <f>VLOOKUP($F$3,'E4'!$A$18:$M$53,11)</f>
        <v>0</v>
      </c>
      <c r="Q15" s="196" t="str">
        <f>VLOOKUP($F$3,'M4'!$A$18:$M$53,12)</f>
        <v>B</v>
      </c>
      <c r="R15" s="196" t="str">
        <f>VLOOKUP($F$3,'E4'!$A$18:$M$53,12)</f>
        <v>B</v>
      </c>
      <c r="S15" s="196" t="str">
        <f>VLOOKUP($F$3,'M4'!$A$18:$M$53,13)</f>
        <v>B</v>
      </c>
      <c r="T15" s="196">
        <f>VLOOKUP($F$3,'E4'!$A$18:$M$53,13)</f>
        <v>0</v>
      </c>
      <c r="U15" s="196" t="str">
        <f>VLOOKUP($F$3,'M4'!$A$18:$M$53,12)</f>
        <v>B</v>
      </c>
      <c r="V15" s="196" t="str">
        <f>VLOOKUP($F$3,'M4'!$A$18:$M$53,4)</f>
        <v>B</v>
      </c>
      <c r="W15" s="196">
        <f>VLOOKUP($F$3,'M4'!$A$18:$M$53,3)</f>
        <v>0</v>
      </c>
      <c r="X15" s="196">
        <f>VLOOKUP($F$3,'M4'!$A$18:$M$53,3)</f>
        <v>0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>
        <f>'M4'!B29</f>
        <v>0</v>
      </c>
      <c r="I16" s="196">
        <f>IF(I14="","",IF(I14&gt;0,I14*2))</f>
        <v>10</v>
      </c>
      <c r="J16" s="196" t="str">
        <f t="shared" ref="J16:T16" si="1">IF(J14="","",IF(J14&gt;0,J14*2))</f>
        <v/>
      </c>
      <c r="K16" s="196" t="str">
        <f t="shared" si="1"/>
        <v/>
      </c>
      <c r="L16" s="196" t="str">
        <f t="shared" si="1"/>
        <v/>
      </c>
      <c r="M16" s="196">
        <f t="shared" si="1"/>
        <v>6</v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>
        <f t="shared" si="1"/>
        <v>8</v>
      </c>
      <c r="R16" s="196">
        <f t="shared" si="1"/>
        <v>8</v>
      </c>
      <c r="S16" s="196">
        <f t="shared" si="1"/>
        <v>8</v>
      </c>
      <c r="T16" s="196" t="str">
        <f t="shared" si="1"/>
        <v/>
      </c>
      <c r="U16" s="197">
        <f>AB16/AA16</f>
        <v>8</v>
      </c>
      <c r="V16" s="208">
        <f>IF(V14="","",IF(V14&gt;0,V14*2))</f>
        <v>8</v>
      </c>
      <c r="W16" s="196">
        <f>Z16</f>
        <v>4.3499999999999996</v>
      </c>
      <c r="X16" s="208" t="str">
        <f>IF(X14="","",IF(X14&gt;0,X14*2))</f>
        <v/>
      </c>
      <c r="Y16" s="210">
        <f>U16-2</f>
        <v>6</v>
      </c>
      <c r="Z16" s="196">
        <f>IF(Z14="","",IF(Z14&gt;0,Z14*2))</f>
        <v>4.3499999999999996</v>
      </c>
      <c r="AA16" s="232">
        <f>COUNTIF(I16:T16,"&gt;0")</f>
        <v>5</v>
      </c>
      <c r="AB16" s="232">
        <f>SUM(I16:T16)</f>
        <v>40</v>
      </c>
    </row>
    <row r="17" spans="2:22" ht="18.600000000000001" x14ac:dyDescent="0.45">
      <c r="B17" s="245">
        <v>13</v>
      </c>
      <c r="C17" s="246">
        <f>'M4'!B30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'M4'!B31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'M4'!B32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'M4'!B33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'M4'!B34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'M4'!B35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'M4'!B36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'M4'!B37</f>
        <v>0</v>
      </c>
    </row>
    <row r="25" spans="2:22" ht="15" customHeight="1" x14ac:dyDescent="0.45">
      <c r="B25" s="245">
        <v>21</v>
      </c>
      <c r="C25" s="246">
        <f>'M4'!B38</f>
        <v>0</v>
      </c>
    </row>
    <row r="26" spans="2:22" ht="15" customHeight="1" x14ac:dyDescent="0.45">
      <c r="B26" s="245">
        <v>22</v>
      </c>
      <c r="C26" s="246">
        <f>'M4'!B39</f>
        <v>0</v>
      </c>
    </row>
    <row r="27" spans="2:22" ht="15" customHeight="1" x14ac:dyDescent="0.45">
      <c r="B27" s="245">
        <v>23</v>
      </c>
      <c r="C27" s="246">
        <f>'M4'!B40</f>
        <v>0</v>
      </c>
    </row>
    <row r="28" spans="2:22" ht="15" customHeight="1" x14ac:dyDescent="0.45">
      <c r="B28" s="245">
        <v>24</v>
      </c>
      <c r="C28" s="246">
        <f>'M4'!B41</f>
        <v>0</v>
      </c>
    </row>
    <row r="29" spans="2:22" ht="18.600000000000001" x14ac:dyDescent="0.45">
      <c r="B29" s="245">
        <v>25</v>
      </c>
      <c r="C29" s="246">
        <f>'M4'!B42</f>
        <v>0</v>
      </c>
    </row>
    <row r="30" spans="2:22" ht="19.5" customHeight="1" x14ac:dyDescent="0.45">
      <c r="B30" s="245">
        <v>26</v>
      </c>
      <c r="C30" s="246">
        <f>'M4'!B43</f>
        <v>0</v>
      </c>
    </row>
    <row r="31" spans="2:22" ht="19.5" customHeight="1" x14ac:dyDescent="0.45">
      <c r="B31" s="245">
        <v>27</v>
      </c>
      <c r="C31" s="246">
        <f>'M4'!B44</f>
        <v>0</v>
      </c>
    </row>
    <row r="32" spans="2:22" ht="19.5" customHeight="1" x14ac:dyDescent="0.45">
      <c r="B32" s="245">
        <v>28</v>
      </c>
      <c r="C32" s="246">
        <f>'M4'!B45</f>
        <v>0</v>
      </c>
    </row>
    <row r="33" spans="2:40" ht="19.5" customHeight="1" x14ac:dyDescent="0.45">
      <c r="B33" s="245">
        <v>29</v>
      </c>
      <c r="C33" s="246">
        <f>'M4'!B46</f>
        <v>0</v>
      </c>
      <c r="AH33"/>
    </row>
    <row r="34" spans="2:40" ht="19.5" customHeight="1" x14ac:dyDescent="0.45">
      <c r="B34" s="245">
        <v>30</v>
      </c>
      <c r="C34" s="246">
        <f>'M4'!B47</f>
        <v>0</v>
      </c>
    </row>
    <row r="35" spans="2:40" ht="19.5" customHeight="1" x14ac:dyDescent="0.45">
      <c r="B35" s="245">
        <v>31</v>
      </c>
      <c r="C35" s="246">
        <f>'M4'!B48</f>
        <v>0</v>
      </c>
      <c r="AK35" s="449">
        <v>8</v>
      </c>
      <c r="AL35" s="449"/>
      <c r="AM35" s="449"/>
    </row>
    <row r="36" spans="2:40" ht="19.5" customHeight="1" x14ac:dyDescent="0.45">
      <c r="B36" s="245">
        <v>32</v>
      </c>
      <c r="C36" s="246">
        <f>'M4'!B49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'M4'!B50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'M4'!B51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'M4'!B52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'M4'!B53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319"/>
      <c r="G71" s="319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6</v>
      </c>
      <c r="G140" s="366"/>
      <c r="H140" s="367" t="str">
        <f t="shared" si="2"/>
        <v>leerling 6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4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</sheetData>
  <sheetProtection sheet="1" objects="1" scenarios="1"/>
  <mergeCells count="17">
    <mergeCell ref="F140:G140"/>
    <mergeCell ref="H140:AH140"/>
    <mergeCell ref="AI140:AK140"/>
    <mergeCell ref="AL140:AO140"/>
    <mergeCell ref="L82:L83"/>
    <mergeCell ref="F50:G55"/>
    <mergeCell ref="AB79:AD79"/>
    <mergeCell ref="AE79:AG79"/>
    <mergeCell ref="AH79:AJ79"/>
    <mergeCell ref="AK79:AM79"/>
    <mergeCell ref="F43:G48"/>
    <mergeCell ref="F3:G3"/>
    <mergeCell ref="H3:AH3"/>
    <mergeCell ref="AI3:AK3"/>
    <mergeCell ref="AL3:AO3"/>
    <mergeCell ref="F36:G41"/>
    <mergeCell ref="AK35:AM38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in="5" max="4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610B-3706-4D14-B5E5-147F6BC8407E}">
  <sheetPr codeName="Blad4">
    <tabColor rgb="FFCCCCFF"/>
  </sheetPr>
  <dimension ref="A1:BA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5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str">
        <f>IF($D$2=5,"ja",IF($D$2="5A","ja",IF($D$2="5B","ja",IF($D$2="5C","ja"))))</f>
        <v>ja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46132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">
        <v>210</v>
      </c>
      <c r="C18" s="175"/>
      <c r="D18" s="175" t="s">
        <v>80</v>
      </c>
      <c r="E18" s="139"/>
      <c r="F18" s="139"/>
      <c r="G18" s="140"/>
      <c r="H18" s="180" t="s">
        <v>79</v>
      </c>
      <c r="I18" s="179" t="s">
        <v>79</v>
      </c>
      <c r="J18" s="179" t="s">
        <v>79</v>
      </c>
      <c r="K18" s="148"/>
      <c r="L18" s="179" t="s">
        <v>81</v>
      </c>
      <c r="M18" s="178" t="s">
        <v>79</v>
      </c>
      <c r="N18" s="290">
        <f>COUNTA(I18,J18,M18)</f>
        <v>3</v>
      </c>
      <c r="O18" s="291">
        <f>IF(M18="E",1,IF(M18="D",2,IF(M18="C",3,IF(M18="B",4,IF(M18="A",5,IF(M18=5,1,IF(M18=4,2,IF(M18=3,3,IF(M18=2,4,IF(M18=1,5,IF(M18="","")))))))))))</f>
        <v>4</v>
      </c>
      <c r="P18" s="291">
        <f t="shared" ref="P18:P53" si="0">IF(I18="E",1,IF(I18="D",2,IF(I18="C",3,IF(I18="B",4,IF(I18="A",5,IF(I18=5,1,IF(I18=4,2,IF(I18=3,3,IF(I18=2,4,IF(I18=1,5,IF(I18="","")))))))))))</f>
        <v>4</v>
      </c>
      <c r="Q18" s="291">
        <f t="shared" ref="Q18:Q53" si="1">IF(J18="E",1,IF(J18="D",2,IF(J18="C",3,IF(J18="B",4,IF(J18="A",5,IF(J18=5,1,IF(J18=4,2,IF(J18=3,3,IF(J18=2,4,IF(J18=1,5,IF(J18="","")))))))))))</f>
        <v>4</v>
      </c>
      <c r="R18" s="291">
        <f>IF(N18&lt;3,2,IF($D$2&lt;6,0,IF($D$2&gt;=6,SUM(O18:Q18))))</f>
        <v>0</v>
      </c>
      <c r="S18" s="94">
        <f t="shared" ref="S18:S53" si="2">IF(D18="","",IF(H18="","",IF(H18=$D18,1,IF(H18&lt;$D18,1,IF(H18&gt;$D18,"",IF(H18="A+",1))))))</f>
        <v>1</v>
      </c>
      <c r="T18" s="94">
        <f t="shared" ref="T18:T53" si="3">IF(D18="","",IF(I18="","",IF(I18=$D18,1,IF(I18&lt;$D18,1,IF(I18&gt;$D18,"",IF(I18="A+",1))))))</f>
        <v>1</v>
      </c>
      <c r="U18" s="94">
        <f t="shared" ref="U18:U53" si="4">IF(D18="","",IF(J18="","",IF(J18=$D18,1,IF(J18&lt;$D18,1,IF(J18&gt;$D18,"",IF(J18="A+",1))))))</f>
        <v>1</v>
      </c>
      <c r="V18" s="94" t="str">
        <f>IF(D18="","",IF(K18="","",IF(K18=$D18,1,IF(K18&lt;$D18,1,IF(K18&gt;$D18,"",IF(K18="A+",1))))))</f>
        <v/>
      </c>
      <c r="W18" s="94" t="str">
        <f t="shared" ref="W18:W53" si="5">IF(D18="","",IF(L18="","",IF(L18=$D18,1,IF(L18&lt;$D18,1,IF(L18&gt;$D18,"",IF(L18="A+",1))))))</f>
        <v/>
      </c>
      <c r="X18" s="94">
        <f t="shared" ref="X18:X53" si="6">IF(D18="","",IF(M18="","",IF(M18=$D18,1,IF(M18&lt;$D18,1,IF(M18&gt;$D18,"",IF(M18="A+",1))))))</f>
        <v>1</v>
      </c>
      <c r="Y18" s="94">
        <f t="shared" ref="Y18:Y53" si="7">SUM(S18:X18)</f>
        <v>4</v>
      </c>
      <c r="Z18" s="141" t="b">
        <f t="shared" ref="Z18:Z53" si="8">IF($D18="A",$AK18)</f>
        <v>0</v>
      </c>
      <c r="AA18" s="141" t="b">
        <f t="shared" ref="AA18:AA53" si="9">IF($D18="B",$AK18)</f>
        <v>0</v>
      </c>
      <c r="AB18" s="141">
        <f t="shared" ref="AB18:AB53" si="10">IF($D18="C",$AK18)</f>
        <v>0.8</v>
      </c>
      <c r="AC18" s="141" t="b">
        <f t="shared" ref="AC18:AC53" si="11">IF($D18="D",$AK18)</f>
        <v>0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>
        <f t="shared" ref="AJ18:AJ53" si="13">IF(D18="","",IF(D18&gt;0,COUNTA(H18:M18)))</f>
        <v>5</v>
      </c>
      <c r="AK18" s="143">
        <f t="shared" ref="AK18:AK53" si="14">IF(AJ18=0,"",IF(AJ18="","",IF(AJ18&gt;0,Y18/AJ18)))</f>
        <v>0.8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5">IF(AZ18="",0,IF(AZ18&lt;AW18,0,IF(AZ18&gt;=AW18,1)))</f>
        <v>0</v>
      </c>
    </row>
    <row r="19" spans="1:53" ht="15" customHeight="1" x14ac:dyDescent="0.25">
      <c r="A19">
        <v>2</v>
      </c>
      <c r="B19" s="222" t="s">
        <v>211</v>
      </c>
      <c r="C19" s="175"/>
      <c r="D19" s="175" t="s">
        <v>79</v>
      </c>
      <c r="E19" s="151"/>
      <c r="F19" s="151"/>
      <c r="G19" s="140"/>
      <c r="H19" s="180" t="s">
        <v>79</v>
      </c>
      <c r="I19" s="179" t="s">
        <v>79</v>
      </c>
      <c r="J19" s="179" t="s">
        <v>80</v>
      </c>
      <c r="K19" s="148"/>
      <c r="L19" s="179" t="s">
        <v>81</v>
      </c>
      <c r="M19" s="178" t="s">
        <v>79</v>
      </c>
      <c r="N19" s="290">
        <f t="shared" ref="N19:N53" si="16">COUNTA(I19,J19,M19)</f>
        <v>3</v>
      </c>
      <c r="O19" s="291">
        <f t="shared" ref="O19:O53" si="17">IF(M19="E",1,IF(M19="D",2,IF(M19="C",3,IF(M19="B",4,IF(M19="A",5,IF(M19=5,1,IF(M19=4,2,IF(M19=3,3,IF(M19=2,4,IF(M19=1,5,IF(M19="","")))))))))))</f>
        <v>4</v>
      </c>
      <c r="P19" s="291">
        <f t="shared" si="0"/>
        <v>4</v>
      </c>
      <c r="Q19" s="291">
        <f t="shared" si="1"/>
        <v>3</v>
      </c>
      <c r="R19" s="291">
        <f t="shared" ref="R19:R53" si="18">IF($D$2&lt;6,0,IF($D$2&gt;=6,SUM(O19:Q19)))</f>
        <v>0</v>
      </c>
      <c r="S19" s="94">
        <f t="shared" si="2"/>
        <v>1</v>
      </c>
      <c r="T19" s="94">
        <f t="shared" si="3"/>
        <v>1</v>
      </c>
      <c r="U19" s="94" t="str">
        <f t="shared" si="4"/>
        <v/>
      </c>
      <c r="V19" s="94" t="str">
        <f t="shared" ref="V19:V53" si="19">IF(D19="","",IF(K19="","",IF(K19=$D19,1,IF(K19&lt;$D19,1,IF(K19&gt;$D19,"",IF(K19="A+",1))))))</f>
        <v/>
      </c>
      <c r="W19" s="94" t="str">
        <f t="shared" si="5"/>
        <v/>
      </c>
      <c r="X19" s="94">
        <f t="shared" si="6"/>
        <v>1</v>
      </c>
      <c r="Y19" s="94">
        <f t="shared" si="7"/>
        <v>3</v>
      </c>
      <c r="Z19" s="141" t="b">
        <f t="shared" si="8"/>
        <v>0</v>
      </c>
      <c r="AA19" s="141">
        <f t="shared" si="9"/>
        <v>0.6</v>
      </c>
      <c r="AB19" s="141" t="b">
        <f t="shared" si="10"/>
        <v>0</v>
      </c>
      <c r="AC19" s="141" t="b">
        <f t="shared" si="11"/>
        <v>0</v>
      </c>
      <c r="AD19" s="141" t="b">
        <f t="shared" si="12"/>
        <v>0</v>
      </c>
      <c r="AE19" s="141" t="b">
        <f t="shared" ref="AE19:AE53" si="20">IF($D19="1",$AK19)</f>
        <v>0</v>
      </c>
      <c r="AF19" s="141" t="b">
        <f t="shared" ref="AF19:AF53" si="21">IF($D19=2,$AK19)</f>
        <v>0</v>
      </c>
      <c r="AG19" s="141" t="b">
        <f t="shared" ref="AG19:AG53" si="22">IF($D19=3,$AK19)</f>
        <v>0</v>
      </c>
      <c r="AH19" s="141" t="b">
        <f t="shared" ref="AH19:AH53" si="23">IF($D19=4,$AK19)</f>
        <v>0</v>
      </c>
      <c r="AI19" s="141" t="b">
        <f t="shared" ref="AI19:AI53" si="24">IF($D19=5,$AK19)</f>
        <v>0</v>
      </c>
      <c r="AJ19" s="146">
        <f t="shared" si="13"/>
        <v>5</v>
      </c>
      <c r="AK19" s="147">
        <f t="shared" si="14"/>
        <v>0.6</v>
      </c>
      <c r="AL19" s="217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6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7">IF(AM19="",0,IF(AM19&lt;AR19,0,IF(AM19&gt;=AR19,1)))</f>
        <v>0</v>
      </c>
      <c r="AO19" s="135" t="str">
        <f t="shared" ref="AO19:AO53" si="28">IF(F19="","",IF(F19="x",1))</f>
        <v/>
      </c>
      <c r="AP19" s="136" t="str">
        <f t="shared" ref="AP19:AP53" si="29">IF(E19="","",IF(E19="X",1))</f>
        <v/>
      </c>
      <c r="AQ19" s="126"/>
      <c r="AR19" s="144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1">IF($D$2&lt;6,"",IF(N19&lt;3,"",IF(P19=1,"&lt;1F",IF(P19&gt;3,"2F",IF(P19&gt;1,"1F")))))</f>
        <v/>
      </c>
      <c r="AT19" s="220" t="str">
        <f t="shared" ref="AT19:AT53" si="32">IF($D$2&lt;6,"",IF($N19&lt;3,"",IF(Q19=1,"&lt;1F",IF(Q19&gt;3,"2F",IF(Q19&gt;1,"1F")))))</f>
        <v/>
      </c>
      <c r="AU19" s="220" t="str">
        <f t="shared" ref="AU19:AU53" si="33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5"/>
        <v>0</v>
      </c>
    </row>
    <row r="20" spans="1:53" ht="15" customHeight="1" x14ac:dyDescent="0.25">
      <c r="A20">
        <v>3</v>
      </c>
      <c r="B20" s="222" t="s">
        <v>212</v>
      </c>
      <c r="C20" s="175"/>
      <c r="D20" s="175" t="s">
        <v>79</v>
      </c>
      <c r="E20" s="151"/>
      <c r="F20" s="126"/>
      <c r="G20" s="140"/>
      <c r="H20" s="180"/>
      <c r="I20" s="179"/>
      <c r="J20" s="179"/>
      <c r="K20" s="148"/>
      <c r="L20" s="179" t="s">
        <v>79</v>
      </c>
      <c r="M20" s="178"/>
      <c r="N20" s="290">
        <f t="shared" si="16"/>
        <v>0</v>
      </c>
      <c r="O20" s="291" t="str">
        <f t="shared" si="17"/>
        <v/>
      </c>
      <c r="P20" s="291" t="str">
        <f t="shared" si="0"/>
        <v/>
      </c>
      <c r="Q20" s="291" t="str">
        <f t="shared" si="1"/>
        <v/>
      </c>
      <c r="R20" s="291">
        <f t="shared" si="18"/>
        <v>0</v>
      </c>
      <c r="S20" s="94" t="str">
        <f t="shared" si="2"/>
        <v/>
      </c>
      <c r="T20" s="94" t="str">
        <f t="shared" si="3"/>
        <v/>
      </c>
      <c r="U20" s="94" t="str">
        <f t="shared" si="4"/>
        <v/>
      </c>
      <c r="V20" s="94" t="str">
        <f t="shared" si="19"/>
        <v/>
      </c>
      <c r="W20" s="94">
        <f t="shared" si="5"/>
        <v>1</v>
      </c>
      <c r="X20" s="94" t="str">
        <f t="shared" si="6"/>
        <v/>
      </c>
      <c r="Y20" s="94">
        <f t="shared" si="7"/>
        <v>1</v>
      </c>
      <c r="Z20" s="141" t="b">
        <f t="shared" si="8"/>
        <v>0</v>
      </c>
      <c r="AA20" s="141">
        <f t="shared" si="9"/>
        <v>1</v>
      </c>
      <c r="AB20" s="141" t="b">
        <f t="shared" si="10"/>
        <v>0</v>
      </c>
      <c r="AC20" s="141" t="b">
        <f t="shared" si="11"/>
        <v>0</v>
      </c>
      <c r="AD20" s="141" t="b">
        <f t="shared" si="12"/>
        <v>0</v>
      </c>
      <c r="AE20" s="141" t="b">
        <f t="shared" si="20"/>
        <v>0</v>
      </c>
      <c r="AF20" s="141" t="b">
        <f t="shared" si="21"/>
        <v>0</v>
      </c>
      <c r="AG20" s="141" t="b">
        <f t="shared" si="22"/>
        <v>0</v>
      </c>
      <c r="AH20" s="141" t="b">
        <f t="shared" si="23"/>
        <v>0</v>
      </c>
      <c r="AI20" s="141" t="b">
        <f t="shared" si="24"/>
        <v>0</v>
      </c>
      <c r="AJ20" s="146">
        <f t="shared" si="13"/>
        <v>1</v>
      </c>
      <c r="AK20" s="147">
        <f t="shared" si="14"/>
        <v>1</v>
      </c>
      <c r="AL20" s="217" t="str">
        <f t="shared" si="25"/>
        <v/>
      </c>
      <c r="AM20" s="144" t="str">
        <f t="shared" si="26"/>
        <v/>
      </c>
      <c r="AN20" s="145">
        <f t="shared" si="27"/>
        <v>0</v>
      </c>
      <c r="AO20" s="135" t="str">
        <f t="shared" si="28"/>
        <v/>
      </c>
      <c r="AP20" s="136" t="str">
        <f t="shared" si="29"/>
        <v/>
      </c>
      <c r="AQ20" s="126"/>
      <c r="AR20" s="144" t="str">
        <f t="shared" si="30"/>
        <v/>
      </c>
      <c r="AS20" s="220" t="str">
        <f t="shared" si="31"/>
        <v/>
      </c>
      <c r="AT20" s="220" t="str">
        <f t="shared" si="32"/>
        <v/>
      </c>
      <c r="AU20" s="220" t="str">
        <f t="shared" si="33"/>
        <v/>
      </c>
      <c r="AV20" s="219"/>
      <c r="AW20" s="220"/>
      <c r="AX20" s="220"/>
      <c r="AY20" s="219"/>
      <c r="AZ20" s="59" t="str">
        <f t="shared" si="34"/>
        <v/>
      </c>
      <c r="BA20" s="60">
        <f t="shared" si="15"/>
        <v>0</v>
      </c>
    </row>
    <row r="21" spans="1:53" ht="15" customHeight="1" x14ac:dyDescent="0.25">
      <c r="A21">
        <v>4</v>
      </c>
      <c r="B21" s="222" t="s">
        <v>213</v>
      </c>
      <c r="C21" s="175"/>
      <c r="D21" s="175" t="s">
        <v>80</v>
      </c>
      <c r="E21" s="126"/>
      <c r="F21" s="126"/>
      <c r="G21" s="140"/>
      <c r="H21" s="180" t="s">
        <v>82</v>
      </c>
      <c r="I21" s="179" t="s">
        <v>79</v>
      </c>
      <c r="J21" s="179" t="s">
        <v>80</v>
      </c>
      <c r="K21" s="148"/>
      <c r="L21" s="179" t="s">
        <v>81</v>
      </c>
      <c r="M21" s="178" t="s">
        <v>79</v>
      </c>
      <c r="N21" s="290">
        <f t="shared" si="16"/>
        <v>3</v>
      </c>
      <c r="O21" s="291">
        <f t="shared" si="17"/>
        <v>4</v>
      </c>
      <c r="P21" s="291">
        <f t="shared" si="0"/>
        <v>4</v>
      </c>
      <c r="Q21" s="291">
        <f t="shared" si="1"/>
        <v>3</v>
      </c>
      <c r="R21" s="291">
        <f t="shared" si="18"/>
        <v>0</v>
      </c>
      <c r="S21" s="94" t="str">
        <f t="shared" si="2"/>
        <v/>
      </c>
      <c r="T21" s="94">
        <f t="shared" si="3"/>
        <v>1</v>
      </c>
      <c r="U21" s="94">
        <f t="shared" si="4"/>
        <v>1</v>
      </c>
      <c r="V21" s="94" t="str">
        <f t="shared" si="19"/>
        <v/>
      </c>
      <c r="W21" s="94" t="str">
        <f t="shared" si="5"/>
        <v/>
      </c>
      <c r="X21" s="94">
        <f t="shared" si="6"/>
        <v>1</v>
      </c>
      <c r="Y21" s="94">
        <f t="shared" si="7"/>
        <v>3</v>
      </c>
      <c r="Z21" s="141" t="b">
        <f t="shared" si="8"/>
        <v>0</v>
      </c>
      <c r="AA21" s="141" t="b">
        <f t="shared" si="9"/>
        <v>0</v>
      </c>
      <c r="AB21" s="141">
        <f t="shared" si="10"/>
        <v>0.6</v>
      </c>
      <c r="AC21" s="141" t="b">
        <f t="shared" si="11"/>
        <v>0</v>
      </c>
      <c r="AD21" s="141" t="b">
        <f t="shared" si="12"/>
        <v>0</v>
      </c>
      <c r="AE21" s="141" t="b">
        <f t="shared" si="20"/>
        <v>0</v>
      </c>
      <c r="AF21" s="141" t="b">
        <f t="shared" si="21"/>
        <v>0</v>
      </c>
      <c r="AG21" s="141" t="b">
        <f t="shared" si="22"/>
        <v>0</v>
      </c>
      <c r="AH21" s="141" t="b">
        <f t="shared" si="23"/>
        <v>0</v>
      </c>
      <c r="AI21" s="141" t="b">
        <f t="shared" si="24"/>
        <v>0</v>
      </c>
      <c r="AJ21" s="146">
        <f t="shared" si="13"/>
        <v>5</v>
      </c>
      <c r="AK21" s="147">
        <f t="shared" si="14"/>
        <v>0.6</v>
      </c>
      <c r="AL21" s="217" t="str">
        <f t="shared" si="25"/>
        <v/>
      </c>
      <c r="AM21" s="144" t="str">
        <f t="shared" si="26"/>
        <v/>
      </c>
      <c r="AN21" s="145">
        <f t="shared" si="27"/>
        <v>0</v>
      </c>
      <c r="AO21" s="135" t="str">
        <f t="shared" si="28"/>
        <v/>
      </c>
      <c r="AP21" s="136" t="str">
        <f t="shared" si="29"/>
        <v/>
      </c>
      <c r="AQ21" s="126"/>
      <c r="AR21" s="144" t="str">
        <f t="shared" si="30"/>
        <v/>
      </c>
      <c r="AS21" s="220" t="str">
        <f t="shared" si="31"/>
        <v/>
      </c>
      <c r="AT21" s="220" t="str">
        <f t="shared" si="32"/>
        <v/>
      </c>
      <c r="AU21" s="220" t="str">
        <f t="shared" si="33"/>
        <v/>
      </c>
      <c r="AV21" s="219"/>
      <c r="AW21" s="220"/>
      <c r="AX21" s="220"/>
      <c r="AY21" s="219"/>
      <c r="AZ21" s="59" t="str">
        <f t="shared" si="34"/>
        <v/>
      </c>
      <c r="BA21" s="60">
        <f t="shared" si="15"/>
        <v>0</v>
      </c>
    </row>
    <row r="22" spans="1:53" ht="15" customHeight="1" x14ac:dyDescent="0.25">
      <c r="A22">
        <v>5</v>
      </c>
      <c r="B22" s="222" t="s">
        <v>214</v>
      </c>
      <c r="C22" s="175"/>
      <c r="D22" s="175" t="s">
        <v>79</v>
      </c>
      <c r="E22" s="126"/>
      <c r="F22" s="126"/>
      <c r="G22" s="140"/>
      <c r="H22" s="180" t="s">
        <v>79</v>
      </c>
      <c r="I22" s="179" t="s">
        <v>79</v>
      </c>
      <c r="J22" s="179" t="s">
        <v>79</v>
      </c>
      <c r="K22" s="148"/>
      <c r="L22" s="179" t="s">
        <v>78</v>
      </c>
      <c r="M22" s="178" t="s">
        <v>79</v>
      </c>
      <c r="N22" s="290">
        <f t="shared" si="16"/>
        <v>3</v>
      </c>
      <c r="O22" s="291">
        <f t="shared" si="17"/>
        <v>4</v>
      </c>
      <c r="P22" s="291">
        <f t="shared" si="0"/>
        <v>4</v>
      </c>
      <c r="Q22" s="291">
        <f t="shared" si="1"/>
        <v>4</v>
      </c>
      <c r="R22" s="291">
        <f t="shared" si="18"/>
        <v>0</v>
      </c>
      <c r="S22" s="94">
        <f t="shared" si="2"/>
        <v>1</v>
      </c>
      <c r="T22" s="94">
        <f t="shared" si="3"/>
        <v>1</v>
      </c>
      <c r="U22" s="94">
        <f t="shared" si="4"/>
        <v>1</v>
      </c>
      <c r="V22" s="94" t="str">
        <f t="shared" si="19"/>
        <v/>
      </c>
      <c r="W22" s="94">
        <f t="shared" si="5"/>
        <v>1</v>
      </c>
      <c r="X22" s="94">
        <f t="shared" si="6"/>
        <v>1</v>
      </c>
      <c r="Y22" s="94">
        <f t="shared" si="7"/>
        <v>5</v>
      </c>
      <c r="Z22" s="141" t="b">
        <f t="shared" si="8"/>
        <v>0</v>
      </c>
      <c r="AA22" s="141">
        <f t="shared" si="9"/>
        <v>1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0"/>
        <v>0</v>
      </c>
      <c r="AF22" s="141" t="b">
        <f t="shared" si="21"/>
        <v>0</v>
      </c>
      <c r="AG22" s="141" t="b">
        <f t="shared" si="22"/>
        <v>0</v>
      </c>
      <c r="AH22" s="141" t="b">
        <f t="shared" si="23"/>
        <v>0</v>
      </c>
      <c r="AI22" s="141" t="b">
        <f t="shared" si="24"/>
        <v>0</v>
      </c>
      <c r="AJ22" s="146">
        <f t="shared" si="13"/>
        <v>5</v>
      </c>
      <c r="AK22" s="147">
        <f t="shared" si="14"/>
        <v>1</v>
      </c>
      <c r="AL22" s="217" t="str">
        <f t="shared" si="25"/>
        <v/>
      </c>
      <c r="AM22" s="144" t="str">
        <f t="shared" si="26"/>
        <v/>
      </c>
      <c r="AN22" s="145">
        <f t="shared" si="27"/>
        <v>0</v>
      </c>
      <c r="AO22" s="135" t="str">
        <f t="shared" si="28"/>
        <v/>
      </c>
      <c r="AP22" s="136" t="str">
        <f t="shared" si="29"/>
        <v/>
      </c>
      <c r="AQ22" s="126"/>
      <c r="AR22" s="144" t="str">
        <f t="shared" si="30"/>
        <v/>
      </c>
      <c r="AS22" s="220" t="str">
        <f t="shared" si="31"/>
        <v/>
      </c>
      <c r="AT22" s="220" t="str">
        <f t="shared" si="32"/>
        <v/>
      </c>
      <c r="AU22" s="220" t="str">
        <f t="shared" si="33"/>
        <v/>
      </c>
      <c r="AV22" s="219"/>
      <c r="AW22" s="220"/>
      <c r="AX22" s="220"/>
      <c r="AY22" s="219"/>
      <c r="AZ22" s="59" t="str">
        <f t="shared" si="34"/>
        <v/>
      </c>
      <c r="BA22" s="60">
        <f t="shared" si="15"/>
        <v>0</v>
      </c>
    </row>
    <row r="23" spans="1:53" ht="15" customHeight="1" x14ac:dyDescent="0.25">
      <c r="A23">
        <v>6</v>
      </c>
      <c r="B23" s="222" t="s">
        <v>215</v>
      </c>
      <c r="C23" s="175"/>
      <c r="D23" s="175" t="s">
        <v>81</v>
      </c>
      <c r="E23" s="126"/>
      <c r="F23" s="126"/>
      <c r="G23" s="140"/>
      <c r="H23" s="180" t="s">
        <v>82</v>
      </c>
      <c r="I23" s="179" t="s">
        <v>80</v>
      </c>
      <c r="J23" s="179" t="s">
        <v>80</v>
      </c>
      <c r="K23" s="148"/>
      <c r="L23" s="179" t="s">
        <v>81</v>
      </c>
      <c r="M23" s="178" t="s">
        <v>79</v>
      </c>
      <c r="N23" s="290">
        <f t="shared" si="16"/>
        <v>3</v>
      </c>
      <c r="O23" s="291">
        <f t="shared" si="17"/>
        <v>4</v>
      </c>
      <c r="P23" s="291">
        <f t="shared" si="0"/>
        <v>3</v>
      </c>
      <c r="Q23" s="291">
        <f t="shared" si="1"/>
        <v>3</v>
      </c>
      <c r="R23" s="291">
        <f t="shared" si="18"/>
        <v>0</v>
      </c>
      <c r="S23" s="94" t="str">
        <f t="shared" si="2"/>
        <v/>
      </c>
      <c r="T23" s="94">
        <f t="shared" si="3"/>
        <v>1</v>
      </c>
      <c r="U23" s="94">
        <f t="shared" si="4"/>
        <v>1</v>
      </c>
      <c r="V23" s="94" t="str">
        <f t="shared" si="19"/>
        <v/>
      </c>
      <c r="W23" s="94">
        <f t="shared" si="5"/>
        <v>1</v>
      </c>
      <c r="X23" s="94">
        <f t="shared" si="6"/>
        <v>1</v>
      </c>
      <c r="Y23" s="94">
        <f t="shared" si="7"/>
        <v>4</v>
      </c>
      <c r="Z23" s="141" t="b">
        <f t="shared" si="8"/>
        <v>0</v>
      </c>
      <c r="AA23" s="141" t="b">
        <f t="shared" si="9"/>
        <v>0</v>
      </c>
      <c r="AB23" s="141" t="b">
        <f t="shared" si="10"/>
        <v>0</v>
      </c>
      <c r="AC23" s="141">
        <f t="shared" si="11"/>
        <v>0.8</v>
      </c>
      <c r="AD23" s="141" t="b">
        <f t="shared" si="12"/>
        <v>0</v>
      </c>
      <c r="AE23" s="141" t="b">
        <f t="shared" si="20"/>
        <v>0</v>
      </c>
      <c r="AF23" s="141" t="b">
        <f t="shared" si="21"/>
        <v>0</v>
      </c>
      <c r="AG23" s="141" t="b">
        <f t="shared" si="22"/>
        <v>0</v>
      </c>
      <c r="AH23" s="141" t="b">
        <f t="shared" si="23"/>
        <v>0</v>
      </c>
      <c r="AI23" s="141" t="b">
        <f t="shared" si="24"/>
        <v>0</v>
      </c>
      <c r="AJ23" s="146">
        <f t="shared" si="13"/>
        <v>5</v>
      </c>
      <c r="AK23" s="147">
        <f t="shared" si="14"/>
        <v>0.8</v>
      </c>
      <c r="AL23" s="217" t="str">
        <f t="shared" si="25"/>
        <v/>
      </c>
      <c r="AM23" s="144" t="str">
        <f t="shared" si="26"/>
        <v/>
      </c>
      <c r="AN23" s="145">
        <f t="shared" si="27"/>
        <v>0</v>
      </c>
      <c r="AO23" s="135" t="str">
        <f t="shared" si="28"/>
        <v/>
      </c>
      <c r="AP23" s="136" t="str">
        <f t="shared" si="29"/>
        <v/>
      </c>
      <c r="AQ23" s="126"/>
      <c r="AR23" s="144" t="str">
        <f t="shared" si="30"/>
        <v/>
      </c>
      <c r="AS23" s="220" t="str">
        <f t="shared" si="31"/>
        <v/>
      </c>
      <c r="AT23" s="220" t="str">
        <f t="shared" si="32"/>
        <v/>
      </c>
      <c r="AU23" s="220" t="str">
        <f t="shared" si="33"/>
        <v/>
      </c>
      <c r="AV23" s="219"/>
      <c r="AW23" s="220"/>
      <c r="AX23" s="220"/>
      <c r="AY23" s="219"/>
      <c r="AZ23" s="59" t="str">
        <f t="shared" si="34"/>
        <v/>
      </c>
      <c r="BA23" s="60">
        <f t="shared" si="15"/>
        <v>0</v>
      </c>
    </row>
    <row r="24" spans="1:53" ht="15" customHeight="1" x14ac:dyDescent="0.25">
      <c r="A24">
        <v>7</v>
      </c>
      <c r="B24" s="222" t="s">
        <v>216</v>
      </c>
      <c r="C24" s="175"/>
      <c r="D24" s="175" t="s">
        <v>79</v>
      </c>
      <c r="E24" s="151"/>
      <c r="F24" s="151"/>
      <c r="G24" s="140"/>
      <c r="H24" s="180" t="s">
        <v>79</v>
      </c>
      <c r="I24" s="179" t="s">
        <v>79</v>
      </c>
      <c r="J24" s="179" t="s">
        <v>80</v>
      </c>
      <c r="K24" s="148"/>
      <c r="L24" s="179" t="s">
        <v>81</v>
      </c>
      <c r="M24" s="178" t="s">
        <v>78</v>
      </c>
      <c r="N24" s="290">
        <f t="shared" si="16"/>
        <v>3</v>
      </c>
      <c r="O24" s="291">
        <f t="shared" si="17"/>
        <v>5</v>
      </c>
      <c r="P24" s="291">
        <f t="shared" si="0"/>
        <v>4</v>
      </c>
      <c r="Q24" s="291">
        <f t="shared" si="1"/>
        <v>3</v>
      </c>
      <c r="R24" s="291">
        <f t="shared" si="18"/>
        <v>0</v>
      </c>
      <c r="S24" s="94">
        <f t="shared" si="2"/>
        <v>1</v>
      </c>
      <c r="T24" s="94">
        <f t="shared" si="3"/>
        <v>1</v>
      </c>
      <c r="U24" s="94" t="str">
        <f t="shared" si="4"/>
        <v/>
      </c>
      <c r="V24" s="94" t="str">
        <f t="shared" si="19"/>
        <v/>
      </c>
      <c r="W24" s="94" t="str">
        <f t="shared" si="5"/>
        <v/>
      </c>
      <c r="X24" s="94">
        <f t="shared" si="6"/>
        <v>1</v>
      </c>
      <c r="Y24" s="94">
        <f t="shared" si="7"/>
        <v>3</v>
      </c>
      <c r="Z24" s="141" t="b">
        <f t="shared" si="8"/>
        <v>0</v>
      </c>
      <c r="AA24" s="141">
        <f t="shared" si="9"/>
        <v>0.6</v>
      </c>
      <c r="AB24" s="141" t="b">
        <f t="shared" si="10"/>
        <v>0</v>
      </c>
      <c r="AC24" s="141" t="b">
        <f t="shared" si="11"/>
        <v>0</v>
      </c>
      <c r="AD24" s="141" t="b">
        <f t="shared" si="12"/>
        <v>0</v>
      </c>
      <c r="AE24" s="141" t="b">
        <f t="shared" si="20"/>
        <v>0</v>
      </c>
      <c r="AF24" s="141" t="b">
        <f t="shared" si="21"/>
        <v>0</v>
      </c>
      <c r="AG24" s="141" t="b">
        <f t="shared" si="22"/>
        <v>0</v>
      </c>
      <c r="AH24" s="141" t="b">
        <f t="shared" si="23"/>
        <v>0</v>
      </c>
      <c r="AI24" s="141" t="b">
        <f t="shared" si="24"/>
        <v>0</v>
      </c>
      <c r="AJ24" s="146">
        <f t="shared" si="13"/>
        <v>5</v>
      </c>
      <c r="AK24" s="147">
        <f t="shared" si="14"/>
        <v>0.6</v>
      </c>
      <c r="AL24" s="217" t="str">
        <f t="shared" si="25"/>
        <v/>
      </c>
      <c r="AM24" s="144" t="str">
        <f t="shared" si="26"/>
        <v/>
      </c>
      <c r="AN24" s="145">
        <f t="shared" si="27"/>
        <v>0</v>
      </c>
      <c r="AO24" s="135" t="str">
        <f t="shared" si="28"/>
        <v/>
      </c>
      <c r="AP24" s="136" t="str">
        <f t="shared" si="29"/>
        <v/>
      </c>
      <c r="AQ24" s="126"/>
      <c r="AR24" s="144" t="str">
        <f t="shared" si="30"/>
        <v/>
      </c>
      <c r="AS24" s="220" t="str">
        <f t="shared" si="31"/>
        <v/>
      </c>
      <c r="AT24" s="220" t="str">
        <f t="shared" si="32"/>
        <v/>
      </c>
      <c r="AU24" s="220" t="str">
        <f t="shared" si="33"/>
        <v/>
      </c>
      <c r="AV24" s="219"/>
      <c r="AW24" s="220"/>
      <c r="AX24" s="220"/>
      <c r="AY24" s="219"/>
      <c r="AZ24" s="59" t="str">
        <f t="shared" si="34"/>
        <v/>
      </c>
      <c r="BA24" s="60">
        <f t="shared" si="15"/>
        <v>0</v>
      </c>
    </row>
    <row r="25" spans="1:53" ht="15" customHeight="1" x14ac:dyDescent="0.25">
      <c r="A25">
        <v>8</v>
      </c>
      <c r="B25" s="222" t="s">
        <v>217</v>
      </c>
      <c r="C25" s="175"/>
      <c r="D25" s="175" t="s">
        <v>79</v>
      </c>
      <c r="E25" s="126"/>
      <c r="F25" s="126"/>
      <c r="G25" s="140"/>
      <c r="H25" s="180" t="s">
        <v>79</v>
      </c>
      <c r="I25" s="179" t="s">
        <v>80</v>
      </c>
      <c r="J25" s="179" t="s">
        <v>79</v>
      </c>
      <c r="K25" s="148"/>
      <c r="L25" s="148" t="s">
        <v>79</v>
      </c>
      <c r="M25" s="178" t="s">
        <v>79</v>
      </c>
      <c r="N25" s="290">
        <f t="shared" si="16"/>
        <v>3</v>
      </c>
      <c r="O25" s="291">
        <f t="shared" si="17"/>
        <v>4</v>
      </c>
      <c r="P25" s="291">
        <f t="shared" si="0"/>
        <v>3</v>
      </c>
      <c r="Q25" s="291">
        <f t="shared" si="1"/>
        <v>4</v>
      </c>
      <c r="R25" s="291">
        <f t="shared" si="18"/>
        <v>0</v>
      </c>
      <c r="S25" s="94">
        <f t="shared" si="2"/>
        <v>1</v>
      </c>
      <c r="T25" s="94" t="str">
        <f t="shared" si="3"/>
        <v/>
      </c>
      <c r="U25" s="94">
        <f t="shared" si="4"/>
        <v>1</v>
      </c>
      <c r="V25" s="94" t="str">
        <f t="shared" si="19"/>
        <v/>
      </c>
      <c r="W25" s="94">
        <f t="shared" si="5"/>
        <v>1</v>
      </c>
      <c r="X25" s="94">
        <f t="shared" si="6"/>
        <v>1</v>
      </c>
      <c r="Y25" s="94">
        <f t="shared" si="7"/>
        <v>4</v>
      </c>
      <c r="Z25" s="141" t="b">
        <f t="shared" si="8"/>
        <v>0</v>
      </c>
      <c r="AA25" s="141">
        <f t="shared" si="9"/>
        <v>0.8</v>
      </c>
      <c r="AB25" s="141" t="b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0"/>
        <v>0</v>
      </c>
      <c r="AF25" s="141" t="b">
        <f t="shared" si="21"/>
        <v>0</v>
      </c>
      <c r="AG25" s="141" t="b">
        <f t="shared" si="22"/>
        <v>0</v>
      </c>
      <c r="AH25" s="141" t="b">
        <f t="shared" si="23"/>
        <v>0</v>
      </c>
      <c r="AI25" s="141" t="b">
        <f t="shared" si="24"/>
        <v>0</v>
      </c>
      <c r="AJ25" s="146">
        <f t="shared" si="13"/>
        <v>5</v>
      </c>
      <c r="AK25" s="147">
        <f t="shared" si="14"/>
        <v>0.8</v>
      </c>
      <c r="AL25" s="217" t="str">
        <f t="shared" si="25"/>
        <v/>
      </c>
      <c r="AM25" s="144" t="str">
        <f t="shared" si="26"/>
        <v/>
      </c>
      <c r="AN25" s="145">
        <f t="shared" si="27"/>
        <v>0</v>
      </c>
      <c r="AO25" s="135" t="str">
        <f t="shared" si="28"/>
        <v/>
      </c>
      <c r="AP25" s="136" t="str">
        <f t="shared" si="29"/>
        <v/>
      </c>
      <c r="AQ25" s="126"/>
      <c r="AR25" s="144" t="str">
        <f t="shared" si="30"/>
        <v/>
      </c>
      <c r="AS25" s="220" t="str">
        <f t="shared" si="31"/>
        <v/>
      </c>
      <c r="AT25" s="220" t="str">
        <f t="shared" si="32"/>
        <v/>
      </c>
      <c r="AU25" s="220" t="str">
        <f t="shared" si="33"/>
        <v/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59" t="str">
        <f t="shared" si="34"/>
        <v/>
      </c>
      <c r="BA25" s="60">
        <f t="shared" si="15"/>
        <v>0</v>
      </c>
    </row>
    <row r="26" spans="1:53" ht="15" customHeight="1" x14ac:dyDescent="0.25">
      <c r="A26">
        <v>9</v>
      </c>
      <c r="B26" s="222" t="s">
        <v>218</v>
      </c>
      <c r="C26" s="175"/>
      <c r="D26" s="175" t="s">
        <v>80</v>
      </c>
      <c r="E26" s="126"/>
      <c r="F26" s="126"/>
      <c r="G26" s="140"/>
      <c r="H26" s="149" t="s">
        <v>80</v>
      </c>
      <c r="I26" s="148" t="s">
        <v>80</v>
      </c>
      <c r="J26" s="148" t="s">
        <v>80</v>
      </c>
      <c r="K26" s="148"/>
      <c r="L26" s="148" t="s">
        <v>81</v>
      </c>
      <c r="M26" s="150" t="s">
        <v>79</v>
      </c>
      <c r="N26" s="290">
        <f t="shared" si="16"/>
        <v>3</v>
      </c>
      <c r="O26" s="291">
        <f t="shared" si="17"/>
        <v>4</v>
      </c>
      <c r="P26" s="291">
        <f t="shared" si="0"/>
        <v>3</v>
      </c>
      <c r="Q26" s="291">
        <f t="shared" si="1"/>
        <v>3</v>
      </c>
      <c r="R26" s="291">
        <f t="shared" si="18"/>
        <v>0</v>
      </c>
      <c r="S26" s="94">
        <f t="shared" si="2"/>
        <v>1</v>
      </c>
      <c r="T26" s="94">
        <f t="shared" si="3"/>
        <v>1</v>
      </c>
      <c r="U26" s="94">
        <f t="shared" si="4"/>
        <v>1</v>
      </c>
      <c r="V26" s="94" t="str">
        <f t="shared" si="19"/>
        <v/>
      </c>
      <c r="W26" s="94" t="str">
        <f t="shared" si="5"/>
        <v/>
      </c>
      <c r="X26" s="94">
        <f t="shared" si="6"/>
        <v>1</v>
      </c>
      <c r="Y26" s="94">
        <f t="shared" si="7"/>
        <v>4</v>
      </c>
      <c r="Z26" s="141" t="b">
        <f t="shared" si="8"/>
        <v>0</v>
      </c>
      <c r="AA26" s="141" t="b">
        <f t="shared" si="9"/>
        <v>0</v>
      </c>
      <c r="AB26" s="141">
        <f t="shared" si="10"/>
        <v>0.8</v>
      </c>
      <c r="AC26" s="141" t="b">
        <f t="shared" si="11"/>
        <v>0</v>
      </c>
      <c r="AD26" s="141" t="b">
        <f t="shared" si="12"/>
        <v>0</v>
      </c>
      <c r="AE26" s="141" t="b">
        <f t="shared" si="20"/>
        <v>0</v>
      </c>
      <c r="AF26" s="141" t="b">
        <f t="shared" si="21"/>
        <v>0</v>
      </c>
      <c r="AG26" s="141" t="b">
        <f t="shared" si="22"/>
        <v>0</v>
      </c>
      <c r="AH26" s="141" t="b">
        <f t="shared" si="23"/>
        <v>0</v>
      </c>
      <c r="AI26" s="141" t="b">
        <f t="shared" si="24"/>
        <v>0</v>
      </c>
      <c r="AJ26" s="146">
        <f t="shared" si="13"/>
        <v>5</v>
      </c>
      <c r="AK26" s="147">
        <f t="shared" si="14"/>
        <v>0.8</v>
      </c>
      <c r="AL26" s="217" t="str">
        <f t="shared" si="25"/>
        <v/>
      </c>
      <c r="AM26" s="144" t="str">
        <f t="shared" si="26"/>
        <v/>
      </c>
      <c r="AN26" s="145">
        <f t="shared" si="27"/>
        <v>0</v>
      </c>
      <c r="AO26" s="135" t="str">
        <f t="shared" si="28"/>
        <v/>
      </c>
      <c r="AP26" s="136" t="str">
        <f t="shared" si="29"/>
        <v/>
      </c>
      <c r="AQ26" s="126"/>
      <c r="AR26" s="144" t="str">
        <f t="shared" si="30"/>
        <v/>
      </c>
      <c r="AS26" s="220" t="str">
        <f t="shared" si="31"/>
        <v/>
      </c>
      <c r="AT26" s="220" t="str">
        <f t="shared" si="32"/>
        <v/>
      </c>
      <c r="AU26" s="220" t="str">
        <f t="shared" si="33"/>
        <v/>
      </c>
      <c r="AV26" s="219"/>
      <c r="AW26" s="220" t="str">
        <f t="shared" si="35"/>
        <v/>
      </c>
      <c r="AX26" s="220">
        <f t="shared" si="36"/>
        <v>0</v>
      </c>
      <c r="AY26" s="219"/>
      <c r="AZ26" s="59" t="str">
        <f t="shared" si="34"/>
        <v/>
      </c>
      <c r="BA26" s="60">
        <f t="shared" si="15"/>
        <v>0</v>
      </c>
    </row>
    <row r="27" spans="1:53" ht="15" customHeight="1" x14ac:dyDescent="0.25">
      <c r="A27">
        <v>10</v>
      </c>
      <c r="B27" s="222" t="s">
        <v>219</v>
      </c>
      <c r="C27" s="175"/>
      <c r="D27" s="175" t="s">
        <v>80</v>
      </c>
      <c r="E27" s="126"/>
      <c r="F27" s="126"/>
      <c r="G27" s="140"/>
      <c r="H27" s="149" t="s">
        <v>79</v>
      </c>
      <c r="I27" s="148" t="s">
        <v>79</v>
      </c>
      <c r="J27" s="148" t="s">
        <v>79</v>
      </c>
      <c r="K27" s="148"/>
      <c r="L27" s="148" t="s">
        <v>81</v>
      </c>
      <c r="M27" s="150" t="s">
        <v>79</v>
      </c>
      <c r="N27" s="290">
        <f t="shared" si="16"/>
        <v>3</v>
      </c>
      <c r="O27" s="291">
        <f t="shared" si="17"/>
        <v>4</v>
      </c>
      <c r="P27" s="291">
        <f t="shared" si="0"/>
        <v>4</v>
      </c>
      <c r="Q27" s="291">
        <f t="shared" si="1"/>
        <v>4</v>
      </c>
      <c r="R27" s="291">
        <f t="shared" si="18"/>
        <v>0</v>
      </c>
      <c r="S27" s="94">
        <f t="shared" si="2"/>
        <v>1</v>
      </c>
      <c r="T27" s="94">
        <f t="shared" si="3"/>
        <v>1</v>
      </c>
      <c r="U27" s="94">
        <f t="shared" si="4"/>
        <v>1</v>
      </c>
      <c r="V27" s="94" t="str">
        <f t="shared" si="19"/>
        <v/>
      </c>
      <c r="W27" s="94" t="str">
        <f t="shared" si="5"/>
        <v/>
      </c>
      <c r="X27" s="94">
        <f t="shared" si="6"/>
        <v>1</v>
      </c>
      <c r="Y27" s="94">
        <f t="shared" si="7"/>
        <v>4</v>
      </c>
      <c r="Z27" s="141" t="b">
        <f t="shared" si="8"/>
        <v>0</v>
      </c>
      <c r="AA27" s="141" t="b">
        <f t="shared" si="9"/>
        <v>0</v>
      </c>
      <c r="AB27" s="141">
        <f t="shared" si="10"/>
        <v>0.8</v>
      </c>
      <c r="AC27" s="141" t="b">
        <f t="shared" si="11"/>
        <v>0</v>
      </c>
      <c r="AD27" s="141" t="b">
        <f t="shared" si="12"/>
        <v>0</v>
      </c>
      <c r="AE27" s="141" t="b">
        <f t="shared" si="20"/>
        <v>0</v>
      </c>
      <c r="AF27" s="141" t="b">
        <f t="shared" si="21"/>
        <v>0</v>
      </c>
      <c r="AG27" s="141" t="b">
        <f t="shared" si="22"/>
        <v>0</v>
      </c>
      <c r="AH27" s="141" t="b">
        <f t="shared" si="23"/>
        <v>0</v>
      </c>
      <c r="AI27" s="141" t="b">
        <f t="shared" si="24"/>
        <v>0</v>
      </c>
      <c r="AJ27" s="146">
        <f t="shared" si="13"/>
        <v>5</v>
      </c>
      <c r="AK27" s="147">
        <f t="shared" si="14"/>
        <v>0.8</v>
      </c>
      <c r="AL27" s="217" t="str">
        <f t="shared" si="25"/>
        <v/>
      </c>
      <c r="AM27" s="144" t="str">
        <f t="shared" si="26"/>
        <v/>
      </c>
      <c r="AN27" s="145">
        <f t="shared" si="27"/>
        <v>0</v>
      </c>
      <c r="AO27" s="135" t="str">
        <f t="shared" si="28"/>
        <v/>
      </c>
      <c r="AP27" s="136" t="str">
        <f t="shared" si="29"/>
        <v/>
      </c>
      <c r="AQ27" s="126"/>
      <c r="AR27" s="144" t="str">
        <f t="shared" si="30"/>
        <v/>
      </c>
      <c r="AS27" s="220" t="str">
        <f t="shared" si="31"/>
        <v/>
      </c>
      <c r="AT27" s="220" t="str">
        <f t="shared" si="32"/>
        <v/>
      </c>
      <c r="AU27" s="220" t="str">
        <f t="shared" si="33"/>
        <v/>
      </c>
      <c r="AV27" s="219"/>
      <c r="AW27" s="220" t="str">
        <f t="shared" si="35"/>
        <v/>
      </c>
      <c r="AX27" s="220">
        <f t="shared" si="36"/>
        <v>0</v>
      </c>
      <c r="AY27" s="219"/>
      <c r="AZ27" s="59" t="str">
        <f t="shared" si="34"/>
        <v/>
      </c>
      <c r="BA27" s="60">
        <f t="shared" si="15"/>
        <v>0</v>
      </c>
    </row>
    <row r="28" spans="1:53" ht="15" customHeight="1" x14ac:dyDescent="0.25">
      <c r="A28">
        <v>11</v>
      </c>
      <c r="B28" s="222" t="s">
        <v>220</v>
      </c>
      <c r="C28" s="175"/>
      <c r="D28" s="175" t="s">
        <v>80</v>
      </c>
      <c r="E28" s="126"/>
      <c r="F28" s="126"/>
      <c r="G28" s="140"/>
      <c r="H28" s="149" t="s">
        <v>80</v>
      </c>
      <c r="I28" s="148" t="s">
        <v>79</v>
      </c>
      <c r="J28" s="148" t="s">
        <v>79</v>
      </c>
      <c r="K28" s="148"/>
      <c r="L28" s="148" t="s">
        <v>81</v>
      </c>
      <c r="M28" s="150" t="s">
        <v>79</v>
      </c>
      <c r="N28" s="290">
        <f t="shared" si="16"/>
        <v>3</v>
      </c>
      <c r="O28" s="291">
        <f t="shared" si="17"/>
        <v>4</v>
      </c>
      <c r="P28" s="291">
        <f t="shared" si="0"/>
        <v>4</v>
      </c>
      <c r="Q28" s="291">
        <f t="shared" si="1"/>
        <v>4</v>
      </c>
      <c r="R28" s="291">
        <f t="shared" si="18"/>
        <v>0</v>
      </c>
      <c r="S28" s="94">
        <f t="shared" si="2"/>
        <v>1</v>
      </c>
      <c r="T28" s="94">
        <f t="shared" si="3"/>
        <v>1</v>
      </c>
      <c r="U28" s="94">
        <f t="shared" si="4"/>
        <v>1</v>
      </c>
      <c r="V28" s="94" t="str">
        <f t="shared" si="19"/>
        <v/>
      </c>
      <c r="W28" s="94" t="str">
        <f t="shared" si="5"/>
        <v/>
      </c>
      <c r="X28" s="94">
        <f t="shared" si="6"/>
        <v>1</v>
      </c>
      <c r="Y28" s="94">
        <f t="shared" si="7"/>
        <v>4</v>
      </c>
      <c r="Z28" s="141" t="b">
        <f t="shared" si="8"/>
        <v>0</v>
      </c>
      <c r="AA28" s="141" t="b">
        <f t="shared" si="9"/>
        <v>0</v>
      </c>
      <c r="AB28" s="141">
        <f t="shared" si="10"/>
        <v>0.8</v>
      </c>
      <c r="AC28" s="141" t="b">
        <f t="shared" si="11"/>
        <v>0</v>
      </c>
      <c r="AD28" s="141" t="b">
        <f t="shared" si="12"/>
        <v>0</v>
      </c>
      <c r="AE28" s="141" t="b">
        <f t="shared" si="20"/>
        <v>0</v>
      </c>
      <c r="AF28" s="141" t="b">
        <f t="shared" si="21"/>
        <v>0</v>
      </c>
      <c r="AG28" s="141" t="b">
        <f t="shared" si="22"/>
        <v>0</v>
      </c>
      <c r="AH28" s="141" t="b">
        <f t="shared" si="23"/>
        <v>0</v>
      </c>
      <c r="AI28" s="141" t="b">
        <f t="shared" si="24"/>
        <v>0</v>
      </c>
      <c r="AJ28" s="146">
        <f t="shared" si="13"/>
        <v>5</v>
      </c>
      <c r="AK28" s="147">
        <f t="shared" si="14"/>
        <v>0.8</v>
      </c>
      <c r="AL28" s="217" t="str">
        <f t="shared" si="25"/>
        <v/>
      </c>
      <c r="AM28" s="144" t="str">
        <f t="shared" si="26"/>
        <v/>
      </c>
      <c r="AN28" s="145">
        <f t="shared" si="27"/>
        <v>0</v>
      </c>
      <c r="AO28" s="135" t="str">
        <f t="shared" si="28"/>
        <v/>
      </c>
      <c r="AP28" s="136" t="str">
        <f t="shared" si="29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33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59" t="str">
        <f t="shared" si="34"/>
        <v/>
      </c>
      <c r="BA28" s="60">
        <f t="shared" si="15"/>
        <v>0</v>
      </c>
    </row>
    <row r="29" spans="1:53" ht="15" customHeight="1" x14ac:dyDescent="0.25">
      <c r="A29">
        <v>12</v>
      </c>
      <c r="B29" s="222" t="s">
        <v>221</v>
      </c>
      <c r="C29" s="175"/>
      <c r="D29" s="175" t="s">
        <v>79</v>
      </c>
      <c r="E29" s="126"/>
      <c r="F29" s="126"/>
      <c r="G29" s="140"/>
      <c r="H29" s="149" t="s">
        <v>79</v>
      </c>
      <c r="I29" s="148" t="s">
        <v>79</v>
      </c>
      <c r="J29" s="148" t="s">
        <v>79</v>
      </c>
      <c r="K29" s="148"/>
      <c r="L29" s="148" t="s">
        <v>79</v>
      </c>
      <c r="M29" s="150" t="s">
        <v>79</v>
      </c>
      <c r="N29" s="290">
        <f t="shared" si="16"/>
        <v>3</v>
      </c>
      <c r="O29" s="291">
        <f t="shared" si="17"/>
        <v>4</v>
      </c>
      <c r="P29" s="291">
        <f t="shared" si="0"/>
        <v>4</v>
      </c>
      <c r="Q29" s="291">
        <f t="shared" si="1"/>
        <v>4</v>
      </c>
      <c r="R29" s="291">
        <f t="shared" si="18"/>
        <v>0</v>
      </c>
      <c r="S29" s="94">
        <f t="shared" si="2"/>
        <v>1</v>
      </c>
      <c r="T29" s="94">
        <f t="shared" si="3"/>
        <v>1</v>
      </c>
      <c r="U29" s="94">
        <f t="shared" si="4"/>
        <v>1</v>
      </c>
      <c r="V29" s="94" t="str">
        <f t="shared" si="19"/>
        <v/>
      </c>
      <c r="W29" s="94">
        <f t="shared" si="5"/>
        <v>1</v>
      </c>
      <c r="X29" s="94">
        <f t="shared" si="6"/>
        <v>1</v>
      </c>
      <c r="Y29" s="94">
        <f t="shared" si="7"/>
        <v>5</v>
      </c>
      <c r="Z29" s="141" t="b">
        <f t="shared" si="8"/>
        <v>0</v>
      </c>
      <c r="AA29" s="141">
        <f t="shared" si="9"/>
        <v>1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0"/>
        <v>0</v>
      </c>
      <c r="AF29" s="141" t="b">
        <f t="shared" si="21"/>
        <v>0</v>
      </c>
      <c r="AG29" s="141" t="b">
        <f t="shared" si="22"/>
        <v>0</v>
      </c>
      <c r="AH29" s="141" t="b">
        <f t="shared" si="23"/>
        <v>0</v>
      </c>
      <c r="AI29" s="141" t="b">
        <f t="shared" si="24"/>
        <v>0</v>
      </c>
      <c r="AJ29" s="146">
        <f t="shared" si="13"/>
        <v>5</v>
      </c>
      <c r="AK29" s="147">
        <f t="shared" si="14"/>
        <v>1</v>
      </c>
      <c r="AL29" s="217" t="str">
        <f t="shared" si="25"/>
        <v/>
      </c>
      <c r="AM29" s="144" t="str">
        <f t="shared" si="26"/>
        <v/>
      </c>
      <c r="AN29" s="145">
        <f t="shared" si="27"/>
        <v>0</v>
      </c>
      <c r="AO29" s="135" t="str">
        <f t="shared" si="28"/>
        <v/>
      </c>
      <c r="AP29" s="136" t="str">
        <f t="shared" si="29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33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59" t="str">
        <f t="shared" si="34"/>
        <v/>
      </c>
      <c r="BA29" s="60">
        <f t="shared" si="15"/>
        <v>0</v>
      </c>
    </row>
    <row r="30" spans="1:53" ht="15" customHeight="1" x14ac:dyDescent="0.25">
      <c r="A30">
        <v>13</v>
      </c>
      <c r="B30" s="222"/>
      <c r="C30" s="175"/>
      <c r="D30" s="175"/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16"/>
        <v>0</v>
      </c>
      <c r="O30" s="291" t="str">
        <f t="shared" si="17"/>
        <v/>
      </c>
      <c r="P30" s="291" t="str">
        <f t="shared" si="0"/>
        <v/>
      </c>
      <c r="Q30" s="291" t="str">
        <f t="shared" si="1"/>
        <v/>
      </c>
      <c r="R30" s="291">
        <f t="shared" si="18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19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0"/>
        <v>0</v>
      </c>
      <c r="AF30" s="141" t="b">
        <f t="shared" si="21"/>
        <v>0</v>
      </c>
      <c r="AG30" s="141" t="b">
        <f t="shared" si="22"/>
        <v>0</v>
      </c>
      <c r="AH30" s="141" t="b">
        <f t="shared" si="23"/>
        <v>0</v>
      </c>
      <c r="AI30" s="141" t="b">
        <f t="shared" si="24"/>
        <v>0</v>
      </c>
      <c r="AJ30" s="146" t="str">
        <f t="shared" si="13"/>
        <v/>
      </c>
      <c r="AK30" s="147" t="str">
        <f t="shared" si="14"/>
        <v/>
      </c>
      <c r="AL30" s="217" t="str">
        <f t="shared" si="25"/>
        <v/>
      </c>
      <c r="AM30" s="144" t="str">
        <f t="shared" si="26"/>
        <v/>
      </c>
      <c r="AN30" s="145">
        <f t="shared" si="27"/>
        <v>0</v>
      </c>
      <c r="AO30" s="135" t="str">
        <f t="shared" si="28"/>
        <v/>
      </c>
      <c r="AP30" s="136" t="str">
        <f t="shared" si="29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33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59" t="str">
        <f t="shared" si="34"/>
        <v/>
      </c>
      <c r="BA30" s="60">
        <f t="shared" si="15"/>
        <v>0</v>
      </c>
    </row>
    <row r="31" spans="1:53" ht="15" customHeight="1" x14ac:dyDescent="0.25">
      <c r="A31">
        <v>14</v>
      </c>
      <c r="B31" s="222"/>
      <c r="C31" s="175"/>
      <c r="D31" s="175"/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6"/>
        <v>0</v>
      </c>
      <c r="O31" s="291" t="str">
        <f t="shared" si="17"/>
        <v/>
      </c>
      <c r="P31" s="291" t="str">
        <f t="shared" si="0"/>
        <v/>
      </c>
      <c r="Q31" s="291" t="str">
        <f t="shared" si="1"/>
        <v/>
      </c>
      <c r="R31" s="291">
        <f t="shared" si="18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19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0"/>
        <v>0</v>
      </c>
      <c r="AF31" s="141" t="b">
        <f t="shared" si="21"/>
        <v>0</v>
      </c>
      <c r="AG31" s="141" t="b">
        <f t="shared" si="22"/>
        <v>0</v>
      </c>
      <c r="AH31" s="141" t="b">
        <f t="shared" si="23"/>
        <v>0</v>
      </c>
      <c r="AI31" s="141" t="b">
        <f t="shared" si="24"/>
        <v>0</v>
      </c>
      <c r="AJ31" s="146" t="str">
        <f t="shared" si="13"/>
        <v/>
      </c>
      <c r="AK31" s="147" t="str">
        <f t="shared" si="14"/>
        <v/>
      </c>
      <c r="AL31" s="217" t="str">
        <f t="shared" si="25"/>
        <v/>
      </c>
      <c r="AM31" s="144" t="str">
        <f t="shared" si="26"/>
        <v/>
      </c>
      <c r="AN31" s="145">
        <f t="shared" si="27"/>
        <v>0</v>
      </c>
      <c r="AO31" s="135" t="str">
        <f t="shared" si="28"/>
        <v/>
      </c>
      <c r="AP31" s="136" t="str">
        <f t="shared" si="29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33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59" t="str">
        <f t="shared" si="34"/>
        <v/>
      </c>
      <c r="BA31" s="60">
        <f t="shared" si="15"/>
        <v>0</v>
      </c>
    </row>
    <row r="32" spans="1:53" ht="15" customHeight="1" x14ac:dyDescent="0.25">
      <c r="A32">
        <v>15</v>
      </c>
      <c r="B32" s="222"/>
      <c r="C32" s="175"/>
      <c r="D32" s="175"/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16"/>
        <v>0</v>
      </c>
      <c r="O32" s="291" t="str">
        <f t="shared" si="17"/>
        <v/>
      </c>
      <c r="P32" s="291" t="str">
        <f t="shared" si="0"/>
        <v/>
      </c>
      <c r="Q32" s="291" t="str">
        <f t="shared" si="1"/>
        <v/>
      </c>
      <c r="R32" s="291">
        <f t="shared" si="18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19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0"/>
        <v>0</v>
      </c>
      <c r="AF32" s="141" t="b">
        <f t="shared" si="21"/>
        <v>0</v>
      </c>
      <c r="AG32" s="141" t="b">
        <f t="shared" si="22"/>
        <v>0</v>
      </c>
      <c r="AH32" s="141" t="b">
        <f t="shared" si="23"/>
        <v>0</v>
      </c>
      <c r="AI32" s="141" t="b">
        <f t="shared" si="24"/>
        <v>0</v>
      </c>
      <c r="AJ32" s="146" t="str">
        <f t="shared" si="13"/>
        <v/>
      </c>
      <c r="AK32" s="147" t="str">
        <f t="shared" si="14"/>
        <v/>
      </c>
      <c r="AL32" s="217" t="str">
        <f t="shared" si="25"/>
        <v/>
      </c>
      <c r="AM32" s="144" t="str">
        <f t="shared" si="26"/>
        <v/>
      </c>
      <c r="AN32" s="145">
        <f t="shared" si="27"/>
        <v>0</v>
      </c>
      <c r="AO32" s="135" t="str">
        <f t="shared" si="28"/>
        <v/>
      </c>
      <c r="AP32" s="136" t="str">
        <f t="shared" si="29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33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59" t="str">
        <f t="shared" si="34"/>
        <v/>
      </c>
      <c r="BA32" s="60">
        <f t="shared" si="15"/>
        <v>0</v>
      </c>
    </row>
    <row r="33" spans="1:53" ht="15" customHeight="1" x14ac:dyDescent="0.25">
      <c r="A33">
        <v>16</v>
      </c>
      <c r="B33" s="222"/>
      <c r="C33" s="175"/>
      <c r="D33" s="175"/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6"/>
        <v>0</v>
      </c>
      <c r="O33" s="291" t="str">
        <f t="shared" si="17"/>
        <v/>
      </c>
      <c r="P33" s="291" t="str">
        <f t="shared" si="0"/>
        <v/>
      </c>
      <c r="Q33" s="291" t="str">
        <f t="shared" si="1"/>
        <v/>
      </c>
      <c r="R33" s="291">
        <f t="shared" si="18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19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0"/>
        <v>0</v>
      </c>
      <c r="AF33" s="141" t="b">
        <f t="shared" si="21"/>
        <v>0</v>
      </c>
      <c r="AG33" s="141" t="b">
        <f t="shared" si="22"/>
        <v>0</v>
      </c>
      <c r="AH33" s="141" t="b">
        <f t="shared" si="23"/>
        <v>0</v>
      </c>
      <c r="AI33" s="141" t="b">
        <f t="shared" si="24"/>
        <v>0</v>
      </c>
      <c r="AJ33" s="146" t="str">
        <f t="shared" si="13"/>
        <v/>
      </c>
      <c r="AK33" s="147" t="str">
        <f t="shared" si="14"/>
        <v/>
      </c>
      <c r="AL33" s="217" t="str">
        <f t="shared" si="25"/>
        <v/>
      </c>
      <c r="AM33" s="144" t="str">
        <f t="shared" si="26"/>
        <v/>
      </c>
      <c r="AN33" s="145">
        <f t="shared" si="27"/>
        <v>0</v>
      </c>
      <c r="AO33" s="135" t="str">
        <f t="shared" si="28"/>
        <v/>
      </c>
      <c r="AP33" s="136" t="str">
        <f t="shared" si="29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33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59" t="str">
        <f t="shared" si="34"/>
        <v/>
      </c>
      <c r="BA33" s="60">
        <f t="shared" si="15"/>
        <v>0</v>
      </c>
    </row>
    <row r="34" spans="1:53" ht="15" customHeight="1" x14ac:dyDescent="0.25">
      <c r="A34">
        <v>17</v>
      </c>
      <c r="B34" s="222"/>
      <c r="C34" s="175"/>
      <c r="D34" s="175"/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6"/>
        <v>0</v>
      </c>
      <c r="O34" s="291" t="str">
        <f t="shared" si="17"/>
        <v/>
      </c>
      <c r="P34" s="291" t="str">
        <f t="shared" si="0"/>
        <v/>
      </c>
      <c r="Q34" s="291" t="str">
        <f t="shared" si="1"/>
        <v/>
      </c>
      <c r="R34" s="291">
        <f t="shared" si="18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19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0"/>
        <v>0</v>
      </c>
      <c r="AF34" s="141" t="b">
        <f t="shared" si="21"/>
        <v>0</v>
      </c>
      <c r="AG34" s="141" t="b">
        <f t="shared" si="22"/>
        <v>0</v>
      </c>
      <c r="AH34" s="141" t="b">
        <f t="shared" si="23"/>
        <v>0</v>
      </c>
      <c r="AI34" s="141" t="b">
        <f t="shared" si="24"/>
        <v>0</v>
      </c>
      <c r="AJ34" s="146" t="str">
        <f t="shared" si="13"/>
        <v/>
      </c>
      <c r="AK34" s="147" t="str">
        <f t="shared" si="14"/>
        <v/>
      </c>
      <c r="AL34" s="217" t="str">
        <f t="shared" si="25"/>
        <v/>
      </c>
      <c r="AM34" s="144" t="str">
        <f t="shared" si="26"/>
        <v/>
      </c>
      <c r="AN34" s="145">
        <f t="shared" si="27"/>
        <v>0</v>
      </c>
      <c r="AO34" s="135" t="str">
        <f t="shared" si="28"/>
        <v/>
      </c>
      <c r="AP34" s="136" t="str">
        <f t="shared" si="29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33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59" t="str">
        <f t="shared" si="34"/>
        <v/>
      </c>
      <c r="BA34" s="60">
        <f t="shared" si="15"/>
        <v>0</v>
      </c>
    </row>
    <row r="35" spans="1:53" ht="15" customHeight="1" x14ac:dyDescent="0.25">
      <c r="A35">
        <v>18</v>
      </c>
      <c r="B35" s="222"/>
      <c r="C35" s="175"/>
      <c r="D35" s="175"/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6"/>
        <v>0</v>
      </c>
      <c r="O35" s="291" t="str">
        <f t="shared" si="17"/>
        <v/>
      </c>
      <c r="P35" s="291" t="str">
        <f t="shared" si="0"/>
        <v/>
      </c>
      <c r="Q35" s="291" t="str">
        <f t="shared" si="1"/>
        <v/>
      </c>
      <c r="R35" s="291">
        <f t="shared" si="18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19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0"/>
        <v>0</v>
      </c>
      <c r="AF35" s="141" t="b">
        <f t="shared" si="21"/>
        <v>0</v>
      </c>
      <c r="AG35" s="141" t="b">
        <f t="shared" si="22"/>
        <v>0</v>
      </c>
      <c r="AH35" s="141" t="b">
        <f t="shared" si="23"/>
        <v>0</v>
      </c>
      <c r="AI35" s="141" t="b">
        <f t="shared" si="24"/>
        <v>0</v>
      </c>
      <c r="AJ35" s="146" t="str">
        <f t="shared" si="13"/>
        <v/>
      </c>
      <c r="AK35" s="147" t="str">
        <f t="shared" si="14"/>
        <v/>
      </c>
      <c r="AL35" s="217" t="str">
        <f t="shared" si="25"/>
        <v/>
      </c>
      <c r="AM35" s="144" t="str">
        <f t="shared" si="26"/>
        <v/>
      </c>
      <c r="AN35" s="145">
        <f t="shared" si="27"/>
        <v>0</v>
      </c>
      <c r="AO35" s="135" t="str">
        <f t="shared" si="28"/>
        <v/>
      </c>
      <c r="AP35" s="136" t="str">
        <f t="shared" si="29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33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59" t="str">
        <f t="shared" si="34"/>
        <v/>
      </c>
      <c r="BA35" s="60">
        <f t="shared" si="15"/>
        <v>0</v>
      </c>
    </row>
    <row r="36" spans="1:53" ht="15" customHeight="1" x14ac:dyDescent="0.25">
      <c r="A36">
        <v>19</v>
      </c>
      <c r="B36" s="222"/>
      <c r="C36" s="175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6"/>
        <v>0</v>
      </c>
      <c r="O36" s="291" t="str">
        <f t="shared" si="17"/>
        <v/>
      </c>
      <c r="P36" s="291" t="str">
        <f t="shared" si="0"/>
        <v/>
      </c>
      <c r="Q36" s="291" t="str">
        <f t="shared" si="1"/>
        <v/>
      </c>
      <c r="R36" s="291">
        <f t="shared" si="18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19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0"/>
        <v>0</v>
      </c>
      <c r="AF36" s="141" t="b">
        <f t="shared" si="21"/>
        <v>0</v>
      </c>
      <c r="AG36" s="141" t="b">
        <f t="shared" si="22"/>
        <v>0</v>
      </c>
      <c r="AH36" s="141" t="b">
        <f t="shared" si="23"/>
        <v>0</v>
      </c>
      <c r="AI36" s="141" t="b">
        <f t="shared" si="24"/>
        <v>0</v>
      </c>
      <c r="AJ36" s="146" t="str">
        <f t="shared" si="13"/>
        <v/>
      </c>
      <c r="AK36" s="147" t="str">
        <f t="shared" si="14"/>
        <v/>
      </c>
      <c r="AL36" s="217" t="str">
        <f t="shared" si="25"/>
        <v/>
      </c>
      <c r="AM36" s="144" t="str">
        <f t="shared" si="26"/>
        <v/>
      </c>
      <c r="AN36" s="145">
        <f t="shared" si="27"/>
        <v>0</v>
      </c>
      <c r="AO36" s="135" t="str">
        <f t="shared" si="28"/>
        <v/>
      </c>
      <c r="AP36" s="136" t="str">
        <f t="shared" si="29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33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59" t="str">
        <f t="shared" si="34"/>
        <v/>
      </c>
      <c r="BA36" s="60">
        <f t="shared" si="15"/>
        <v>0</v>
      </c>
    </row>
    <row r="37" spans="1:53" ht="15" customHeight="1" x14ac:dyDescent="0.25">
      <c r="A37">
        <v>20</v>
      </c>
      <c r="B37" s="222"/>
      <c r="C37" s="175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6"/>
        <v>0</v>
      </c>
      <c r="O37" s="291" t="str">
        <f t="shared" si="17"/>
        <v/>
      </c>
      <c r="P37" s="291" t="str">
        <f t="shared" si="0"/>
        <v/>
      </c>
      <c r="Q37" s="291" t="str">
        <f t="shared" si="1"/>
        <v/>
      </c>
      <c r="R37" s="291">
        <f t="shared" si="18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19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0"/>
        <v>0</v>
      </c>
      <c r="AF37" s="141" t="b">
        <f t="shared" si="21"/>
        <v>0</v>
      </c>
      <c r="AG37" s="141" t="b">
        <f t="shared" si="22"/>
        <v>0</v>
      </c>
      <c r="AH37" s="141" t="b">
        <f t="shared" si="23"/>
        <v>0</v>
      </c>
      <c r="AI37" s="141" t="b">
        <f t="shared" si="24"/>
        <v>0</v>
      </c>
      <c r="AJ37" s="146" t="str">
        <f t="shared" si="13"/>
        <v/>
      </c>
      <c r="AK37" s="147" t="str">
        <f t="shared" si="14"/>
        <v/>
      </c>
      <c r="AL37" s="217" t="str">
        <f t="shared" si="25"/>
        <v/>
      </c>
      <c r="AM37" s="144" t="str">
        <f t="shared" si="26"/>
        <v/>
      </c>
      <c r="AN37" s="145">
        <f t="shared" si="27"/>
        <v>0</v>
      </c>
      <c r="AO37" s="135" t="str">
        <f t="shared" si="28"/>
        <v/>
      </c>
      <c r="AP37" s="136" t="str">
        <f t="shared" si="29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33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59" t="str">
        <f t="shared" si="34"/>
        <v/>
      </c>
      <c r="BA37" s="60">
        <f t="shared" si="15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6"/>
        <v>0</v>
      </c>
      <c r="O38" s="291" t="str">
        <f t="shared" si="17"/>
        <v/>
      </c>
      <c r="P38" s="291" t="str">
        <f t="shared" si="0"/>
        <v/>
      </c>
      <c r="Q38" s="291" t="str">
        <f t="shared" si="1"/>
        <v/>
      </c>
      <c r="R38" s="291">
        <f t="shared" si="18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19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0"/>
        <v>0</v>
      </c>
      <c r="AF38" s="141" t="b">
        <f t="shared" si="21"/>
        <v>0</v>
      </c>
      <c r="AG38" s="141" t="b">
        <f t="shared" si="22"/>
        <v>0</v>
      </c>
      <c r="AH38" s="141" t="b">
        <f t="shared" si="23"/>
        <v>0</v>
      </c>
      <c r="AI38" s="141" t="b">
        <f t="shared" si="24"/>
        <v>0</v>
      </c>
      <c r="AJ38" s="146" t="str">
        <f t="shared" si="13"/>
        <v/>
      </c>
      <c r="AK38" s="147" t="str">
        <f t="shared" si="14"/>
        <v/>
      </c>
      <c r="AL38" s="217" t="str">
        <f t="shared" si="25"/>
        <v/>
      </c>
      <c r="AM38" s="144" t="str">
        <f t="shared" si="26"/>
        <v/>
      </c>
      <c r="AN38" s="145">
        <f t="shared" si="27"/>
        <v>0</v>
      </c>
      <c r="AO38" s="135" t="str">
        <f t="shared" si="28"/>
        <v/>
      </c>
      <c r="AP38" s="136" t="str">
        <f t="shared" si="29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33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59" t="str">
        <f t="shared" si="34"/>
        <v/>
      </c>
      <c r="BA38" s="60">
        <f t="shared" si="15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6"/>
        <v>0</v>
      </c>
      <c r="O39" s="291" t="str">
        <f t="shared" si="17"/>
        <v/>
      </c>
      <c r="P39" s="291" t="str">
        <f t="shared" si="0"/>
        <v/>
      </c>
      <c r="Q39" s="291" t="str">
        <f t="shared" si="1"/>
        <v/>
      </c>
      <c r="R39" s="291">
        <f t="shared" si="18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19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0"/>
        <v>0</v>
      </c>
      <c r="AF39" s="141" t="b">
        <f t="shared" si="21"/>
        <v>0</v>
      </c>
      <c r="AG39" s="141" t="b">
        <f t="shared" si="22"/>
        <v>0</v>
      </c>
      <c r="AH39" s="141" t="b">
        <f t="shared" si="23"/>
        <v>0</v>
      </c>
      <c r="AI39" s="141" t="b">
        <f t="shared" si="24"/>
        <v>0</v>
      </c>
      <c r="AJ39" s="146" t="str">
        <f t="shared" si="13"/>
        <v/>
      </c>
      <c r="AK39" s="147" t="str">
        <f t="shared" si="14"/>
        <v/>
      </c>
      <c r="AL39" s="217" t="str">
        <f t="shared" si="25"/>
        <v/>
      </c>
      <c r="AM39" s="144" t="str">
        <f t="shared" si="26"/>
        <v/>
      </c>
      <c r="AN39" s="145">
        <f t="shared" si="27"/>
        <v>0</v>
      </c>
      <c r="AO39" s="135" t="str">
        <f t="shared" si="28"/>
        <v/>
      </c>
      <c r="AP39" s="136" t="str">
        <f t="shared" si="29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33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59" t="str">
        <f t="shared" si="34"/>
        <v/>
      </c>
      <c r="BA39" s="60">
        <f t="shared" si="15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6"/>
        <v>0</v>
      </c>
      <c r="O40" s="291" t="str">
        <f t="shared" si="17"/>
        <v/>
      </c>
      <c r="P40" s="291" t="str">
        <f t="shared" si="0"/>
        <v/>
      </c>
      <c r="Q40" s="291" t="str">
        <f t="shared" si="1"/>
        <v/>
      </c>
      <c r="R40" s="291">
        <f t="shared" si="18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19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0"/>
        <v>0</v>
      </c>
      <c r="AF40" s="141" t="b">
        <f t="shared" si="21"/>
        <v>0</v>
      </c>
      <c r="AG40" s="141" t="b">
        <f t="shared" si="22"/>
        <v>0</v>
      </c>
      <c r="AH40" s="141" t="b">
        <f t="shared" si="23"/>
        <v>0</v>
      </c>
      <c r="AI40" s="141" t="b">
        <f t="shared" si="24"/>
        <v>0</v>
      </c>
      <c r="AJ40" s="146" t="str">
        <f t="shared" si="13"/>
        <v/>
      </c>
      <c r="AK40" s="147" t="str">
        <f t="shared" si="14"/>
        <v/>
      </c>
      <c r="AL40" s="217" t="str">
        <f t="shared" si="25"/>
        <v/>
      </c>
      <c r="AM40" s="144" t="str">
        <f t="shared" si="26"/>
        <v/>
      </c>
      <c r="AN40" s="145">
        <f t="shared" si="27"/>
        <v>0</v>
      </c>
      <c r="AO40" s="135" t="str">
        <f t="shared" si="28"/>
        <v/>
      </c>
      <c r="AP40" s="136" t="str">
        <f t="shared" si="29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33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59" t="str">
        <f t="shared" si="34"/>
        <v/>
      </c>
      <c r="BA40" s="60">
        <f t="shared" si="15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6"/>
        <v>0</v>
      </c>
      <c r="O41" s="291" t="str">
        <f t="shared" si="17"/>
        <v/>
      </c>
      <c r="P41" s="291" t="str">
        <f t="shared" si="0"/>
        <v/>
      </c>
      <c r="Q41" s="291" t="str">
        <f t="shared" si="1"/>
        <v/>
      </c>
      <c r="R41" s="291">
        <f t="shared" si="18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19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0"/>
        <v>0</v>
      </c>
      <c r="AF41" s="141" t="b">
        <f t="shared" si="21"/>
        <v>0</v>
      </c>
      <c r="AG41" s="141" t="b">
        <f t="shared" si="22"/>
        <v>0</v>
      </c>
      <c r="AH41" s="141" t="b">
        <f t="shared" si="23"/>
        <v>0</v>
      </c>
      <c r="AI41" s="141" t="b">
        <f t="shared" si="24"/>
        <v>0</v>
      </c>
      <c r="AJ41" s="146" t="str">
        <f t="shared" si="13"/>
        <v/>
      </c>
      <c r="AK41" s="147" t="str">
        <f t="shared" si="14"/>
        <v/>
      </c>
      <c r="AL41" s="217" t="str">
        <f t="shared" si="25"/>
        <v/>
      </c>
      <c r="AM41" s="144" t="str">
        <f t="shared" si="26"/>
        <v/>
      </c>
      <c r="AN41" s="145">
        <f t="shared" si="27"/>
        <v>0</v>
      </c>
      <c r="AO41" s="135" t="str">
        <f t="shared" si="28"/>
        <v/>
      </c>
      <c r="AP41" s="136" t="str">
        <f t="shared" si="29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33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59" t="str">
        <f t="shared" si="34"/>
        <v/>
      </c>
      <c r="BA41" s="60">
        <f t="shared" si="15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6"/>
        <v>0</v>
      </c>
      <c r="O42" s="291" t="str">
        <f t="shared" si="17"/>
        <v/>
      </c>
      <c r="P42" s="291" t="str">
        <f t="shared" si="0"/>
        <v/>
      </c>
      <c r="Q42" s="291" t="str">
        <f t="shared" si="1"/>
        <v/>
      </c>
      <c r="R42" s="291">
        <f t="shared" si="18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19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0"/>
        <v>0</v>
      </c>
      <c r="AF42" s="141" t="b">
        <f t="shared" si="21"/>
        <v>0</v>
      </c>
      <c r="AG42" s="141" t="b">
        <f t="shared" si="22"/>
        <v>0</v>
      </c>
      <c r="AH42" s="141" t="b">
        <f t="shared" si="23"/>
        <v>0</v>
      </c>
      <c r="AI42" s="141" t="b">
        <f t="shared" si="24"/>
        <v>0</v>
      </c>
      <c r="AJ42" s="146" t="str">
        <f t="shared" si="13"/>
        <v/>
      </c>
      <c r="AK42" s="147" t="str">
        <f t="shared" si="14"/>
        <v/>
      </c>
      <c r="AL42" s="217" t="str">
        <f t="shared" si="25"/>
        <v/>
      </c>
      <c r="AM42" s="144" t="str">
        <f t="shared" si="26"/>
        <v/>
      </c>
      <c r="AN42" s="145">
        <f t="shared" si="27"/>
        <v>0</v>
      </c>
      <c r="AO42" s="135" t="str">
        <f t="shared" si="28"/>
        <v/>
      </c>
      <c r="AP42" s="136" t="str">
        <f t="shared" si="29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33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59" t="str">
        <f t="shared" si="34"/>
        <v/>
      </c>
      <c r="BA42" s="60">
        <f t="shared" si="15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6"/>
        <v>0</v>
      </c>
      <c r="O43" s="291" t="str">
        <f t="shared" si="17"/>
        <v/>
      </c>
      <c r="P43" s="291" t="str">
        <f t="shared" si="0"/>
        <v/>
      </c>
      <c r="Q43" s="291" t="str">
        <f t="shared" si="1"/>
        <v/>
      </c>
      <c r="R43" s="291">
        <f t="shared" si="18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19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0"/>
        <v>0</v>
      </c>
      <c r="AF43" s="141" t="b">
        <f t="shared" si="21"/>
        <v>0</v>
      </c>
      <c r="AG43" s="141" t="b">
        <f t="shared" si="22"/>
        <v>0</v>
      </c>
      <c r="AH43" s="141" t="b">
        <f t="shared" si="23"/>
        <v>0</v>
      </c>
      <c r="AI43" s="141" t="b">
        <f t="shared" si="24"/>
        <v>0</v>
      </c>
      <c r="AJ43" s="146" t="str">
        <f t="shared" si="13"/>
        <v/>
      </c>
      <c r="AK43" s="147" t="str">
        <f t="shared" si="14"/>
        <v/>
      </c>
      <c r="AL43" s="217" t="str">
        <f t="shared" si="25"/>
        <v/>
      </c>
      <c r="AM43" s="144" t="str">
        <f t="shared" si="26"/>
        <v/>
      </c>
      <c r="AN43" s="145">
        <f t="shared" si="27"/>
        <v>0</v>
      </c>
      <c r="AO43" s="135" t="str">
        <f t="shared" si="28"/>
        <v/>
      </c>
      <c r="AP43" s="136" t="str">
        <f t="shared" si="29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33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59" t="str">
        <f t="shared" si="34"/>
        <v/>
      </c>
      <c r="BA43" s="60">
        <f t="shared" si="15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6"/>
        <v>0</v>
      </c>
      <c r="O44" s="291" t="str">
        <f t="shared" si="17"/>
        <v/>
      </c>
      <c r="P44" s="291" t="str">
        <f t="shared" si="0"/>
        <v/>
      </c>
      <c r="Q44" s="291" t="str">
        <f t="shared" si="1"/>
        <v/>
      </c>
      <c r="R44" s="291">
        <f t="shared" si="18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19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0"/>
        <v>0</v>
      </c>
      <c r="AF44" s="141" t="b">
        <f t="shared" si="21"/>
        <v>0</v>
      </c>
      <c r="AG44" s="141" t="b">
        <f t="shared" si="22"/>
        <v>0</v>
      </c>
      <c r="AH44" s="141" t="b">
        <f t="shared" si="23"/>
        <v>0</v>
      </c>
      <c r="AI44" s="141" t="b">
        <f t="shared" si="24"/>
        <v>0</v>
      </c>
      <c r="AJ44" s="146" t="str">
        <f t="shared" si="13"/>
        <v/>
      </c>
      <c r="AK44" s="147" t="str">
        <f t="shared" si="14"/>
        <v/>
      </c>
      <c r="AL44" s="217" t="str">
        <f t="shared" si="25"/>
        <v/>
      </c>
      <c r="AM44" s="144" t="str">
        <f t="shared" si="26"/>
        <v/>
      </c>
      <c r="AN44" s="145">
        <f t="shared" si="27"/>
        <v>0</v>
      </c>
      <c r="AO44" s="135" t="str">
        <f t="shared" si="28"/>
        <v/>
      </c>
      <c r="AP44" s="136" t="str">
        <f t="shared" si="29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33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59" t="str">
        <f t="shared" si="34"/>
        <v/>
      </c>
      <c r="BA44" s="60">
        <f t="shared" si="15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6"/>
        <v>0</v>
      </c>
      <c r="O45" s="291" t="str">
        <f t="shared" si="17"/>
        <v/>
      </c>
      <c r="P45" s="291" t="str">
        <f t="shared" si="0"/>
        <v/>
      </c>
      <c r="Q45" s="291" t="str">
        <f t="shared" si="1"/>
        <v/>
      </c>
      <c r="R45" s="291">
        <f t="shared" si="18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19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0"/>
        <v>0</v>
      </c>
      <c r="AF45" s="141" t="b">
        <f t="shared" si="21"/>
        <v>0</v>
      </c>
      <c r="AG45" s="141" t="b">
        <f t="shared" si="22"/>
        <v>0</v>
      </c>
      <c r="AH45" s="141" t="b">
        <f t="shared" si="23"/>
        <v>0</v>
      </c>
      <c r="AI45" s="141" t="b">
        <f t="shared" si="24"/>
        <v>0</v>
      </c>
      <c r="AJ45" s="146" t="str">
        <f t="shared" si="13"/>
        <v/>
      </c>
      <c r="AK45" s="147" t="str">
        <f t="shared" si="14"/>
        <v/>
      </c>
      <c r="AL45" s="217" t="str">
        <f t="shared" si="25"/>
        <v/>
      </c>
      <c r="AM45" s="144" t="str">
        <f t="shared" si="26"/>
        <v/>
      </c>
      <c r="AN45" s="145">
        <f t="shared" si="27"/>
        <v>0</v>
      </c>
      <c r="AO45" s="135" t="str">
        <f t="shared" si="28"/>
        <v/>
      </c>
      <c r="AP45" s="136" t="str">
        <f t="shared" si="29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33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59" t="str">
        <f t="shared" si="34"/>
        <v/>
      </c>
      <c r="BA45" s="60">
        <f t="shared" si="15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6"/>
        <v>0</v>
      </c>
      <c r="O46" s="291" t="str">
        <f t="shared" si="17"/>
        <v/>
      </c>
      <c r="P46" s="291" t="str">
        <f t="shared" si="0"/>
        <v/>
      </c>
      <c r="Q46" s="291" t="str">
        <f t="shared" si="1"/>
        <v/>
      </c>
      <c r="R46" s="291">
        <f t="shared" si="18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19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0"/>
        <v>0</v>
      </c>
      <c r="AF46" s="141" t="b">
        <f t="shared" si="21"/>
        <v>0</v>
      </c>
      <c r="AG46" s="141" t="b">
        <f t="shared" si="22"/>
        <v>0</v>
      </c>
      <c r="AH46" s="141" t="b">
        <f t="shared" si="23"/>
        <v>0</v>
      </c>
      <c r="AI46" s="141" t="b">
        <f t="shared" si="24"/>
        <v>0</v>
      </c>
      <c r="AJ46" s="146" t="str">
        <f t="shared" si="13"/>
        <v/>
      </c>
      <c r="AK46" s="147" t="str">
        <f t="shared" si="14"/>
        <v/>
      </c>
      <c r="AL46" s="217" t="str">
        <f t="shared" si="25"/>
        <v/>
      </c>
      <c r="AM46" s="144" t="str">
        <f t="shared" si="26"/>
        <v/>
      </c>
      <c r="AN46" s="145">
        <f t="shared" si="27"/>
        <v>0</v>
      </c>
      <c r="AO46" s="135" t="str">
        <f t="shared" si="28"/>
        <v/>
      </c>
      <c r="AP46" s="136" t="str">
        <f t="shared" si="29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33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59" t="str">
        <f t="shared" si="34"/>
        <v/>
      </c>
      <c r="BA46" s="60">
        <f t="shared" si="15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6"/>
        <v>0</v>
      </c>
      <c r="O47" s="291" t="str">
        <f t="shared" si="17"/>
        <v/>
      </c>
      <c r="P47" s="291" t="str">
        <f t="shared" si="0"/>
        <v/>
      </c>
      <c r="Q47" s="291" t="str">
        <f t="shared" si="1"/>
        <v/>
      </c>
      <c r="R47" s="291">
        <f t="shared" si="18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19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0"/>
        <v>0</v>
      </c>
      <c r="AF47" s="141" t="b">
        <f t="shared" si="21"/>
        <v>0</v>
      </c>
      <c r="AG47" s="141" t="b">
        <f t="shared" si="22"/>
        <v>0</v>
      </c>
      <c r="AH47" s="141" t="b">
        <f t="shared" si="23"/>
        <v>0</v>
      </c>
      <c r="AI47" s="141" t="b">
        <f t="shared" si="24"/>
        <v>0</v>
      </c>
      <c r="AJ47" s="146" t="str">
        <f t="shared" si="13"/>
        <v/>
      </c>
      <c r="AK47" s="147" t="str">
        <f t="shared" si="14"/>
        <v/>
      </c>
      <c r="AL47" s="217" t="str">
        <f t="shared" si="25"/>
        <v/>
      </c>
      <c r="AM47" s="144" t="str">
        <f t="shared" si="26"/>
        <v/>
      </c>
      <c r="AN47" s="145">
        <f t="shared" si="27"/>
        <v>0</v>
      </c>
      <c r="AO47" s="135" t="str">
        <f t="shared" si="28"/>
        <v/>
      </c>
      <c r="AP47" s="136" t="str">
        <f t="shared" si="29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33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59" t="str">
        <f t="shared" si="34"/>
        <v/>
      </c>
      <c r="BA47" s="60">
        <f t="shared" si="15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6"/>
        <v>0</v>
      </c>
      <c r="O48" s="291" t="str">
        <f t="shared" si="17"/>
        <v/>
      </c>
      <c r="P48" s="291" t="str">
        <f t="shared" si="0"/>
        <v/>
      </c>
      <c r="Q48" s="291" t="str">
        <f t="shared" si="1"/>
        <v/>
      </c>
      <c r="R48" s="291">
        <f t="shared" si="18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19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0"/>
        <v>0</v>
      </c>
      <c r="AF48" s="141" t="b">
        <f t="shared" si="21"/>
        <v>0</v>
      </c>
      <c r="AG48" s="141" t="b">
        <f t="shared" si="22"/>
        <v>0</v>
      </c>
      <c r="AH48" s="141" t="b">
        <f t="shared" si="23"/>
        <v>0</v>
      </c>
      <c r="AI48" s="141" t="b">
        <f t="shared" si="24"/>
        <v>0</v>
      </c>
      <c r="AJ48" s="146" t="str">
        <f t="shared" si="13"/>
        <v/>
      </c>
      <c r="AK48" s="147" t="str">
        <f t="shared" si="14"/>
        <v/>
      </c>
      <c r="AL48" s="217" t="str">
        <f t="shared" si="25"/>
        <v/>
      </c>
      <c r="AM48" s="144" t="str">
        <f t="shared" si="26"/>
        <v/>
      </c>
      <c r="AN48" s="145">
        <f t="shared" si="27"/>
        <v>0</v>
      </c>
      <c r="AO48" s="135" t="str">
        <f t="shared" si="28"/>
        <v/>
      </c>
      <c r="AP48" s="136" t="str">
        <f t="shared" si="29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33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59" t="str">
        <f t="shared" si="34"/>
        <v/>
      </c>
      <c r="BA48" s="60">
        <f t="shared" si="15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6"/>
        <v>0</v>
      </c>
      <c r="O49" s="291" t="str">
        <f t="shared" si="17"/>
        <v/>
      </c>
      <c r="P49" s="291" t="str">
        <f t="shared" si="0"/>
        <v/>
      </c>
      <c r="Q49" s="291" t="str">
        <f t="shared" si="1"/>
        <v/>
      </c>
      <c r="R49" s="291">
        <f t="shared" si="18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19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0"/>
        <v>0</v>
      </c>
      <c r="AF49" s="141" t="b">
        <f t="shared" si="21"/>
        <v>0</v>
      </c>
      <c r="AG49" s="141" t="b">
        <f t="shared" si="22"/>
        <v>0</v>
      </c>
      <c r="AH49" s="141" t="b">
        <f t="shared" si="23"/>
        <v>0</v>
      </c>
      <c r="AI49" s="141" t="b">
        <f t="shared" si="24"/>
        <v>0</v>
      </c>
      <c r="AJ49" s="146" t="str">
        <f t="shared" si="13"/>
        <v/>
      </c>
      <c r="AK49" s="147" t="str">
        <f t="shared" si="14"/>
        <v/>
      </c>
      <c r="AL49" s="217" t="str">
        <f t="shared" si="25"/>
        <v/>
      </c>
      <c r="AM49" s="144" t="str">
        <f t="shared" si="26"/>
        <v/>
      </c>
      <c r="AN49" s="145">
        <f t="shared" si="27"/>
        <v>0</v>
      </c>
      <c r="AO49" s="135" t="str">
        <f t="shared" si="28"/>
        <v/>
      </c>
      <c r="AP49" s="136" t="str">
        <f t="shared" si="29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33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59" t="str">
        <f t="shared" si="34"/>
        <v/>
      </c>
      <c r="BA49" s="60">
        <f t="shared" si="15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6"/>
        <v>0</v>
      </c>
      <c r="O50" s="291" t="str">
        <f t="shared" si="17"/>
        <v/>
      </c>
      <c r="P50" s="291" t="str">
        <f t="shared" si="0"/>
        <v/>
      </c>
      <c r="Q50" s="291" t="str">
        <f t="shared" si="1"/>
        <v/>
      </c>
      <c r="R50" s="291">
        <f t="shared" si="18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19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0"/>
        <v>0</v>
      </c>
      <c r="AF50" s="141" t="b">
        <f t="shared" si="21"/>
        <v>0</v>
      </c>
      <c r="AG50" s="141" t="b">
        <f t="shared" si="22"/>
        <v>0</v>
      </c>
      <c r="AH50" s="141" t="b">
        <f t="shared" si="23"/>
        <v>0</v>
      </c>
      <c r="AI50" s="141" t="b">
        <f t="shared" si="24"/>
        <v>0</v>
      </c>
      <c r="AJ50" s="146" t="str">
        <f t="shared" si="13"/>
        <v/>
      </c>
      <c r="AK50" s="147" t="str">
        <f t="shared" si="14"/>
        <v/>
      </c>
      <c r="AL50" s="217" t="str">
        <f t="shared" si="25"/>
        <v/>
      </c>
      <c r="AM50" s="144" t="str">
        <f t="shared" si="26"/>
        <v/>
      </c>
      <c r="AN50" s="145">
        <f t="shared" si="27"/>
        <v>0</v>
      </c>
      <c r="AO50" s="135" t="str">
        <f t="shared" si="28"/>
        <v/>
      </c>
      <c r="AP50" s="136" t="str">
        <f t="shared" si="29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33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59" t="str">
        <f t="shared" si="34"/>
        <v/>
      </c>
      <c r="BA50" s="60">
        <f t="shared" si="15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6"/>
        <v>0</v>
      </c>
      <c r="O51" s="291" t="str">
        <f t="shared" si="17"/>
        <v/>
      </c>
      <c r="P51" s="291" t="str">
        <f t="shared" si="0"/>
        <v/>
      </c>
      <c r="Q51" s="291" t="str">
        <f t="shared" si="1"/>
        <v/>
      </c>
      <c r="R51" s="291">
        <f t="shared" si="18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19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0"/>
        <v>0</v>
      </c>
      <c r="AF51" s="141" t="b">
        <f t="shared" si="21"/>
        <v>0</v>
      </c>
      <c r="AG51" s="141" t="b">
        <f t="shared" si="22"/>
        <v>0</v>
      </c>
      <c r="AH51" s="141" t="b">
        <f t="shared" si="23"/>
        <v>0</v>
      </c>
      <c r="AI51" s="141" t="b">
        <f t="shared" si="24"/>
        <v>0</v>
      </c>
      <c r="AJ51" s="146" t="str">
        <f t="shared" si="13"/>
        <v/>
      </c>
      <c r="AK51" s="147" t="str">
        <f t="shared" si="14"/>
        <v/>
      </c>
      <c r="AL51" s="217" t="str">
        <f t="shared" si="25"/>
        <v/>
      </c>
      <c r="AM51" s="144" t="str">
        <f t="shared" si="26"/>
        <v/>
      </c>
      <c r="AN51" s="145">
        <f t="shared" si="27"/>
        <v>0</v>
      </c>
      <c r="AO51" s="135" t="str">
        <f t="shared" si="28"/>
        <v/>
      </c>
      <c r="AP51" s="136" t="str">
        <f t="shared" si="29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33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59" t="str">
        <f t="shared" si="34"/>
        <v/>
      </c>
      <c r="BA51" s="60">
        <f t="shared" si="15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6"/>
        <v>0</v>
      </c>
      <c r="O52" s="291" t="str">
        <f t="shared" si="17"/>
        <v/>
      </c>
      <c r="P52" s="291" t="str">
        <f t="shared" si="0"/>
        <v/>
      </c>
      <c r="Q52" s="291" t="str">
        <f t="shared" si="1"/>
        <v/>
      </c>
      <c r="R52" s="291">
        <f t="shared" si="18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19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0"/>
        <v>0</v>
      </c>
      <c r="AF52" s="141" t="b">
        <f t="shared" si="21"/>
        <v>0</v>
      </c>
      <c r="AG52" s="141" t="b">
        <f t="shared" si="22"/>
        <v>0</v>
      </c>
      <c r="AH52" s="141" t="b">
        <f t="shared" si="23"/>
        <v>0</v>
      </c>
      <c r="AI52" s="141" t="b">
        <f t="shared" si="24"/>
        <v>0</v>
      </c>
      <c r="AJ52" s="146" t="str">
        <f t="shared" si="13"/>
        <v/>
      </c>
      <c r="AK52" s="147" t="str">
        <f t="shared" si="14"/>
        <v/>
      </c>
      <c r="AL52" s="217" t="str">
        <f t="shared" si="25"/>
        <v/>
      </c>
      <c r="AM52" s="144" t="str">
        <f t="shared" si="26"/>
        <v/>
      </c>
      <c r="AN52" s="145">
        <f t="shared" si="27"/>
        <v>0</v>
      </c>
      <c r="AO52" s="135" t="str">
        <f t="shared" si="28"/>
        <v/>
      </c>
      <c r="AP52" s="136" t="str">
        <f t="shared" si="29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33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59" t="str">
        <f t="shared" si="34"/>
        <v/>
      </c>
      <c r="BA52" s="60">
        <f t="shared" si="15"/>
        <v>0</v>
      </c>
    </row>
    <row r="53" spans="1:53" ht="15" customHeight="1" thickBot="1" x14ac:dyDescent="0.3">
      <c r="A53">
        <v>36</v>
      </c>
      <c r="B53" s="17"/>
      <c r="C53" s="139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6"/>
        <v>0</v>
      </c>
      <c r="O53" s="291" t="str">
        <f t="shared" si="17"/>
        <v/>
      </c>
      <c r="P53" s="291" t="str">
        <f t="shared" si="0"/>
        <v/>
      </c>
      <c r="Q53" s="291" t="str">
        <f t="shared" si="1"/>
        <v/>
      </c>
      <c r="R53" s="291">
        <f t="shared" si="18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19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0"/>
        <v>0</v>
      </c>
      <c r="AF53" s="141" t="b">
        <f t="shared" si="21"/>
        <v>0</v>
      </c>
      <c r="AG53" s="141" t="b">
        <f t="shared" si="22"/>
        <v>0</v>
      </c>
      <c r="AH53" s="141" t="b">
        <f t="shared" si="23"/>
        <v>0</v>
      </c>
      <c r="AI53" s="141" t="b">
        <f t="shared" si="24"/>
        <v>0</v>
      </c>
      <c r="AJ53" s="154" t="str">
        <f t="shared" si="13"/>
        <v/>
      </c>
      <c r="AK53" s="147" t="str">
        <f t="shared" si="14"/>
        <v/>
      </c>
      <c r="AL53" s="217" t="str">
        <f t="shared" si="25"/>
        <v/>
      </c>
      <c r="AM53" s="144" t="str">
        <f t="shared" si="26"/>
        <v/>
      </c>
      <c r="AN53" s="145">
        <f t="shared" si="27"/>
        <v>0</v>
      </c>
      <c r="AO53" s="135" t="str">
        <f t="shared" si="28"/>
        <v/>
      </c>
      <c r="AP53" s="136" t="str">
        <f t="shared" si="29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33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59" t="str">
        <f t="shared" si="34"/>
        <v/>
      </c>
      <c r="BA53" s="60">
        <f t="shared" si="15"/>
        <v>0</v>
      </c>
    </row>
    <row r="54" spans="1:53" ht="15" customHeight="1" thickBot="1" x14ac:dyDescent="0.3">
      <c r="A54" t="s">
        <v>105</v>
      </c>
      <c r="B54" s="64">
        <f>COUNTA(B18:B53)</f>
        <v>12</v>
      </c>
      <c r="C54" s="98"/>
      <c r="D54" s="324" t="s">
        <v>106</v>
      </c>
      <c r="E54" s="324"/>
      <c r="F54" s="324"/>
      <c r="G54" s="324"/>
      <c r="H54" s="155">
        <f t="shared" ref="H54:M54" si="37">IF(S56=0,"",IF(S56&gt;0,S55))</f>
        <v>0.81818181818181823</v>
      </c>
      <c r="I54" s="156">
        <f t="shared" si="37"/>
        <v>0.90909090909090906</v>
      </c>
      <c r="J54" s="156">
        <f t="shared" si="37"/>
        <v>0.81818181818181823</v>
      </c>
      <c r="K54" s="156" t="str">
        <f t="shared" si="37"/>
        <v/>
      </c>
      <c r="L54" s="156">
        <f t="shared" si="37"/>
        <v>0.41666666666666669</v>
      </c>
      <c r="M54" s="156">
        <f t="shared" si="37"/>
        <v>1</v>
      </c>
      <c r="N54" s="156"/>
      <c r="O54" s="156"/>
      <c r="P54" s="156"/>
      <c r="Q54" s="156"/>
      <c r="R54" s="156"/>
      <c r="S54" s="157">
        <f t="shared" ref="S54:X54" si="38">SUM(S18:S53)</f>
        <v>9</v>
      </c>
      <c r="T54" s="157">
        <f t="shared" si="38"/>
        <v>10</v>
      </c>
      <c r="U54" s="157">
        <f t="shared" si="38"/>
        <v>9</v>
      </c>
      <c r="V54" s="157">
        <f t="shared" si="38"/>
        <v>0</v>
      </c>
      <c r="W54" s="157">
        <f t="shared" si="38"/>
        <v>5</v>
      </c>
      <c r="X54" s="157">
        <f t="shared" si="38"/>
        <v>11</v>
      </c>
      <c r="Y54" s="158">
        <f>SUM(AK18:AK53)</f>
        <v>9.6</v>
      </c>
      <c r="Z54" s="158">
        <f t="shared" ref="Z54:AI54" si="39">SUM(Z18:Z53)</f>
        <v>0</v>
      </c>
      <c r="AA54" s="158">
        <f t="shared" si="39"/>
        <v>5</v>
      </c>
      <c r="AB54" s="158">
        <f t="shared" si="39"/>
        <v>3.8</v>
      </c>
      <c r="AC54" s="158">
        <f t="shared" si="39"/>
        <v>0.8</v>
      </c>
      <c r="AD54" s="158">
        <f t="shared" si="39"/>
        <v>0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>
        <f>IF(Y57=0,"",IF(Y57&gt;0,$Y$55))</f>
        <v>0.79999999999999993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>
        <f t="shared" ref="S55:X55" si="40">S54/S56</f>
        <v>0.81818181818181823</v>
      </c>
      <c r="T55" s="165">
        <f t="shared" si="40"/>
        <v>0.90909090909090906</v>
      </c>
      <c r="U55" s="165">
        <f t="shared" si="40"/>
        <v>0.81818181818181823</v>
      </c>
      <c r="V55" s="165" t="e">
        <f t="shared" si="40"/>
        <v>#DIV/0!</v>
      </c>
      <c r="W55" s="165">
        <f t="shared" si="40"/>
        <v>0.41666666666666669</v>
      </c>
      <c r="X55" s="165">
        <f t="shared" si="40"/>
        <v>1</v>
      </c>
      <c r="Y55" s="165">
        <f>Y54/Y57</f>
        <v>0.79999999999999993</v>
      </c>
      <c r="Z55" s="141">
        <f>Z54/10</f>
        <v>0</v>
      </c>
      <c r="AA55" s="141">
        <f t="shared" ref="AA55:AI55" si="41">AA54/10</f>
        <v>0.5</v>
      </c>
      <c r="AB55" s="141">
        <f t="shared" si="41"/>
        <v>0.38</v>
      </c>
      <c r="AC55" s="141">
        <f t="shared" si="41"/>
        <v>0.08</v>
      </c>
      <c r="AD55" s="141">
        <f t="shared" si="41"/>
        <v>0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2">IF($AS$57=0,"",IF($D$2&lt;6,"",IF($D$2&gt;=6,(AT58+AT59)/AT57)))</f>
        <v/>
      </c>
      <c r="AU55" s="119" t="str">
        <f t="shared" si="42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3">COUNTA(H18:H53)</f>
        <v>11</v>
      </c>
      <c r="T56" s="3">
        <f t="shared" si="43"/>
        <v>11</v>
      </c>
      <c r="U56" s="3">
        <f t="shared" si="43"/>
        <v>11</v>
      </c>
      <c r="V56" s="3">
        <f t="shared" si="43"/>
        <v>0</v>
      </c>
      <c r="W56" s="3">
        <f t="shared" si="43"/>
        <v>12</v>
      </c>
      <c r="X56" s="3">
        <f t="shared" si="43"/>
        <v>11</v>
      </c>
      <c r="Y56" s="3">
        <f>COUNTIF(AK18:AK53,"")</f>
        <v>24</v>
      </c>
      <c r="Z56" s="10" t="e">
        <f>Z54/D68*D70</f>
        <v>#DIV/0!</v>
      </c>
      <c r="AA56" s="10">
        <f>AA54/E68*E70</f>
        <v>0.41666666666666669</v>
      </c>
      <c r="AB56" s="10">
        <f>AB54/F68*F70</f>
        <v>0.31666666666666671</v>
      </c>
      <c r="AC56" s="10">
        <f>AC54/G68*G70</f>
        <v>6.6666666666666666E-2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12</v>
      </c>
      <c r="AR56" s="3"/>
      <c r="AS56" s="119" t="str">
        <f>IF($AS$57=0,"",IF($D$2&lt;6,"",IF($D$2&gt;=6,(AS59/AS57))))</f>
        <v/>
      </c>
      <c r="AT56" s="119" t="str">
        <f t="shared" ref="AT56:AU56" si="44">IF($AS$57=0,"",IF($D$2&lt;6,"",IF($D$2&gt;=6,(AT59/AT57))))</f>
        <v/>
      </c>
      <c r="AU56" s="119" t="str">
        <f t="shared" si="44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5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12</v>
      </c>
      <c r="AE57" s="3"/>
      <c r="AO57" s="3"/>
      <c r="AP57" s="3"/>
      <c r="AQ57" s="2"/>
      <c r="AR57" s="3"/>
      <c r="AS57" s="72">
        <f t="shared" ref="AS57:AT57" si="45">COUNTIF(AS18:AS53,"&gt;""")</f>
        <v>0</v>
      </c>
      <c r="AT57" s="72">
        <f t="shared" si="45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46132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6">COUNTIF(AT18:AT53,"1F")</f>
        <v>0</v>
      </c>
      <c r="AU58" s="93">
        <f t="shared" si="46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7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>
        <f t="shared" ref="D63:I63" si="48">S55</f>
        <v>0.81818181818181823</v>
      </c>
      <c r="E63" s="10">
        <f t="shared" si="48"/>
        <v>0.90909090909090906</v>
      </c>
      <c r="F63" s="10">
        <f t="shared" si="48"/>
        <v>0.81818181818181823</v>
      </c>
      <c r="G63" s="10" t="e">
        <f t="shared" si="48"/>
        <v>#DIV/0!</v>
      </c>
      <c r="H63" s="10">
        <f t="shared" si="48"/>
        <v>0.41666666666666669</v>
      </c>
      <c r="I63" s="10">
        <f t="shared" si="48"/>
        <v>1</v>
      </c>
      <c r="J63" s="10">
        <f>$AK$54</f>
        <v>0.79999999999999993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6</v>
      </c>
      <c r="F68" s="4">
        <f>COUNTIF($D$18:$D$53,"C")</f>
        <v>5</v>
      </c>
      <c r="G68" s="4">
        <f>COUNTIF($D$18:$D$53,"D")</f>
        <v>1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0.5</v>
      </c>
      <c r="F70" s="10">
        <f>F68/$B$54</f>
        <v>0.41666666666666669</v>
      </c>
      <c r="G70" s="10">
        <f>G68/$B$54</f>
        <v>8.3333333333333329E-2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>
        <f>AA56</f>
        <v>0.41666666666666669</v>
      </c>
      <c r="F71" s="10">
        <f>AB56</f>
        <v>0.31666666666666671</v>
      </c>
      <c r="G71" s="10">
        <f>AC56</f>
        <v>6.6666666666666666E-2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0.5</v>
      </c>
      <c r="F74" s="10">
        <f>IF($E$7="ja",F70,IF($E7="nee",F72))</f>
        <v>0.41666666666666669</v>
      </c>
      <c r="G74" s="10">
        <f>IF($E$7="ja",G70,IF($E7="nee",G72))</f>
        <v>8.3333333333333329E-2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>
        <f>IF($E$7="ja",E71,IF($E$7="nee",E73))</f>
        <v>0.41666666666666669</v>
      </c>
      <c r="F75" s="10">
        <f>IF($E$7="ja",F71,IF($E$7="nee",F73))</f>
        <v>0.31666666666666671</v>
      </c>
      <c r="G75" s="10">
        <f>IF($E$7="ja",G71,IF($E$7="nee",G73))</f>
        <v>6.6666666666666666E-2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D53">
    <cfRule type="cellIs" dxfId="1065" priority="78" stopIfTrue="1" operator="equal">
      <formula>""</formula>
    </cfRule>
  </conditionalFormatting>
  <conditionalFormatting sqref="E7:E8 D9">
    <cfRule type="cellIs" dxfId="1064" priority="221" stopIfTrue="1" operator="equal">
      <formula>"ja"</formula>
    </cfRule>
    <cfRule type="cellIs" dxfId="1063" priority="222" stopIfTrue="1" operator="equal">
      <formula>"nee"</formula>
    </cfRule>
  </conditionalFormatting>
  <conditionalFormatting sqref="E18:E53">
    <cfRule type="cellIs" dxfId="1062" priority="241" stopIfTrue="1" operator="equal">
      <formula>""</formula>
    </cfRule>
  </conditionalFormatting>
  <conditionalFormatting sqref="E18:F53">
    <cfRule type="cellIs" dxfId="1061" priority="238" stopIfTrue="1" operator="equal">
      <formula>"x"</formula>
    </cfRule>
  </conditionalFormatting>
  <conditionalFormatting sqref="F18:F53">
    <cfRule type="cellIs" dxfId="1060" priority="239" stopIfTrue="1" operator="equal">
      <formula>""</formula>
    </cfRule>
  </conditionalFormatting>
  <conditionalFormatting sqref="G11:G13">
    <cfRule type="expression" dxfId="1059" priority="23" stopIfTrue="1">
      <formula>$J$3="ja"</formula>
    </cfRule>
    <cfRule type="expression" dxfId="1058" priority="24" stopIfTrue="1">
      <formula>$L$3="ja"</formula>
    </cfRule>
  </conditionalFormatting>
  <conditionalFormatting sqref="G18:G53">
    <cfRule type="cellIs" dxfId="1057" priority="124" stopIfTrue="1" operator="equal">
      <formula>""</formula>
    </cfRule>
    <cfRule type="cellIs" dxfId="1056" priority="125" stopIfTrue="1" operator="greaterThan">
      <formula>""</formula>
    </cfRule>
  </conditionalFormatting>
  <conditionalFormatting sqref="H11:H13">
    <cfRule type="expression" dxfId="1055" priority="21">
      <formula>$K$2="ja"</formula>
    </cfRule>
    <cfRule type="expression" dxfId="1054" priority="25" stopIfTrue="1">
      <formula>$J$2="ja"</formula>
    </cfRule>
    <cfRule type="expression" dxfId="1053" priority="26" stopIfTrue="1">
      <formula>$L$2="ja"</formula>
    </cfRule>
  </conditionalFormatting>
  <conditionalFormatting sqref="H18:M53">
    <cfRule type="cellIs" dxfId="1052" priority="212" stopIfTrue="1" operator="equal">
      <formula>0</formula>
    </cfRule>
    <cfRule type="cellIs" dxfId="1051" priority="213" stopIfTrue="1" operator="lessThanOrEqual">
      <formula>$D18</formula>
    </cfRule>
    <cfRule type="cellIs" dxfId="1050" priority="214" stopIfTrue="1" operator="notEqual">
      <formula>$D18</formula>
    </cfRule>
  </conditionalFormatting>
  <conditionalFormatting sqref="I11:I13">
    <cfRule type="expression" dxfId="1049" priority="27" stopIfTrue="1">
      <formula>$J$3="ja"</formula>
    </cfRule>
  </conditionalFormatting>
  <conditionalFormatting sqref="I11:J13">
    <cfRule type="expression" dxfId="1048" priority="19">
      <formula>$M$2="ja"</formula>
    </cfRule>
  </conditionalFormatting>
  <conditionalFormatting sqref="I11:K13">
    <cfRule type="expression" dxfId="1047" priority="18">
      <formula>$L$3="ja"</formula>
    </cfRule>
  </conditionalFormatting>
  <conditionalFormatting sqref="J11:J13">
    <cfRule type="expression" dxfId="1046" priority="20">
      <formula>$K$2="ja"</formula>
    </cfRule>
    <cfRule type="expression" dxfId="1045" priority="22">
      <formula>$L$2="ja"</formula>
    </cfRule>
  </conditionalFormatting>
  <conditionalFormatting sqref="J11:R13">
    <cfRule type="expression" dxfId="1044" priority="14">
      <formula>$J$3="ja"</formula>
    </cfRule>
  </conditionalFormatting>
  <conditionalFormatting sqref="L11:R13">
    <cfRule type="expression" dxfId="1043" priority="13">
      <formula>$K$2="ja"</formula>
    </cfRule>
    <cfRule type="expression" dxfId="1042" priority="15" stopIfTrue="1">
      <formula>$L$2="ja"</formula>
    </cfRule>
    <cfRule type="expression" dxfId="1041" priority="16" stopIfTrue="1">
      <formula>$M$2="ja"</formula>
    </cfRule>
    <cfRule type="expression" dxfId="1040" priority="17" stopIfTrue="1">
      <formula>$S$2="ja"</formula>
    </cfRule>
  </conditionalFormatting>
  <conditionalFormatting sqref="AJ18:AJ53">
    <cfRule type="cellIs" dxfId="1039" priority="235" stopIfTrue="1" operator="notEqual">
      <formula>""</formula>
    </cfRule>
  </conditionalFormatting>
  <conditionalFormatting sqref="AK18:AK53">
    <cfRule type="cellIs" dxfId="1038" priority="40" stopIfTrue="1" operator="equal">
      <formula>1</formula>
    </cfRule>
    <cfRule type="cellIs" dxfId="1037" priority="41" stopIfTrue="1" operator="lessThan">
      <formula>1</formula>
    </cfRule>
  </conditionalFormatting>
  <conditionalFormatting sqref="AK11:AL13">
    <cfRule type="cellIs" dxfId="1036" priority="10" stopIfTrue="1" operator="equal">
      <formula>1</formula>
    </cfRule>
    <cfRule type="cellIs" dxfId="1035" priority="11" stopIfTrue="1" operator="lessThan">
      <formula>1</formula>
    </cfRule>
  </conditionalFormatting>
  <conditionalFormatting sqref="AL18:AL53">
    <cfRule type="expression" dxfId="1034" priority="29">
      <formula>$G18=""</formula>
    </cfRule>
    <cfRule type="expression" dxfId="1033" priority="30">
      <formula>$AM18=""</formula>
    </cfRule>
    <cfRule type="expression" dxfId="1032" priority="31">
      <formula>$AM18&lt;$AR18</formula>
    </cfRule>
    <cfRule type="expression" dxfId="1031" priority="32">
      <formula>$AM18&gt;=$AR18</formula>
    </cfRule>
  </conditionalFormatting>
  <conditionalFormatting sqref="AL18:AL54">
    <cfRule type="expression" dxfId="1030" priority="28">
      <formula>$B18&gt;0</formula>
    </cfRule>
  </conditionalFormatting>
  <conditionalFormatting sqref="AM18:AN53">
    <cfRule type="expression" dxfId="1029" priority="126" stopIfTrue="1">
      <formula>$L$3="ja"</formula>
    </cfRule>
  </conditionalFormatting>
  <conditionalFormatting sqref="AO18:AO53">
    <cfRule type="cellIs" dxfId="1028" priority="187" stopIfTrue="1" operator="equal">
      <formula>1</formula>
    </cfRule>
    <cfRule type="cellIs" dxfId="1027" priority="188" stopIfTrue="1" operator="equal">
      <formula>""</formula>
    </cfRule>
  </conditionalFormatting>
  <conditionalFormatting sqref="AP18:AP53">
    <cfRule type="cellIs" dxfId="1026" priority="189" stopIfTrue="1" operator="equal">
      <formula>1</formula>
    </cfRule>
    <cfRule type="cellIs" dxfId="1025" priority="190" stopIfTrue="1" operator="equal">
      <formula>""</formula>
    </cfRule>
  </conditionalFormatting>
  <conditionalFormatting sqref="AQ18:AQ53">
    <cfRule type="cellIs" dxfId="1024" priority="59" stopIfTrue="1" operator="equal">
      <formula>"x"</formula>
    </cfRule>
    <cfRule type="expression" dxfId="1023" priority="60" stopIfTrue="1">
      <formula>$B18&gt;0</formula>
    </cfRule>
    <cfRule type="cellIs" dxfId="1022" priority="61" stopIfTrue="1" operator="equal">
      <formula>""</formula>
    </cfRule>
  </conditionalFormatting>
  <conditionalFormatting sqref="AR18:AR54">
    <cfRule type="expression" dxfId="1021" priority="58" stopIfTrue="1">
      <formula>$L$3="ja"</formula>
    </cfRule>
  </conditionalFormatting>
  <conditionalFormatting sqref="AR54">
    <cfRule type="expression" dxfId="1020" priority="57" stopIfTrue="1">
      <formula>$J$3="ja"</formula>
    </cfRule>
  </conditionalFormatting>
  <conditionalFormatting sqref="AS11:AS13">
    <cfRule type="expression" dxfId="1019" priority="6" stopIfTrue="1">
      <formula>$J$3="ja"</formula>
    </cfRule>
  </conditionalFormatting>
  <conditionalFormatting sqref="AS11:AT13">
    <cfRule type="expression" dxfId="1018" priority="8">
      <formula>$M$2="ja"</formula>
    </cfRule>
    <cfRule type="expression" dxfId="1017" priority="9">
      <formula>$L$3="ja"</formula>
    </cfRule>
  </conditionalFormatting>
  <conditionalFormatting sqref="AS18:AT53">
    <cfRule type="cellIs" dxfId="1016" priority="42" operator="equal">
      <formula>"2F"</formula>
    </cfRule>
  </conditionalFormatting>
  <conditionalFormatting sqref="AS18:AU53">
    <cfRule type="cellIs" dxfId="1015" priority="44" operator="equal">
      <formula>"&lt;1F"</formula>
    </cfRule>
    <cfRule type="cellIs" dxfId="1014" priority="45" operator="equal">
      <formula>"1F"</formula>
    </cfRule>
    <cfRule type="expression" dxfId="1013" priority="46" stopIfTrue="1">
      <formula>$L$3="ja"</formula>
    </cfRule>
  </conditionalFormatting>
  <conditionalFormatting sqref="AS54:AU54">
    <cfRule type="expression" dxfId="1012" priority="54" stopIfTrue="1">
      <formula>$L$3="ja"</formula>
    </cfRule>
  </conditionalFormatting>
  <conditionalFormatting sqref="AS54:AY54">
    <cfRule type="expression" dxfId="1011" priority="55" stopIfTrue="1">
      <formula>$J$3="ja"</formula>
    </cfRule>
  </conditionalFormatting>
  <conditionalFormatting sqref="AT11:AT13">
    <cfRule type="expression" dxfId="1010" priority="7">
      <formula>$L$2="ja"</formula>
    </cfRule>
  </conditionalFormatting>
  <conditionalFormatting sqref="AT11:AU13">
    <cfRule type="expression" dxfId="1009" priority="1">
      <formula>$K$2="ja"</formula>
    </cfRule>
  </conditionalFormatting>
  <conditionalFormatting sqref="AT11:AV13">
    <cfRule type="expression" dxfId="1008" priority="2">
      <formula>$J$3="ja"</formula>
    </cfRule>
  </conditionalFormatting>
  <conditionalFormatting sqref="AU11:AU13">
    <cfRule type="expression" dxfId="1007" priority="3" stopIfTrue="1">
      <formula>$L$2="ja"</formula>
    </cfRule>
    <cfRule type="expression" dxfId="1006" priority="4" stopIfTrue="1">
      <formula>$M$2="ja"</formula>
    </cfRule>
    <cfRule type="expression" dxfId="1005" priority="5" stopIfTrue="1">
      <formula>$S$2="ja"</formula>
    </cfRule>
  </conditionalFormatting>
  <conditionalFormatting sqref="AU18:AU53">
    <cfRule type="cellIs" dxfId="1004" priority="43" operator="equal">
      <formula>"1S"</formula>
    </cfRule>
  </conditionalFormatting>
  <conditionalFormatting sqref="AV11:AV13 AY11:AY13">
    <cfRule type="expression" dxfId="1003" priority="12" stopIfTrue="1">
      <formula>$L$3="ja"</formula>
    </cfRule>
  </conditionalFormatting>
  <conditionalFormatting sqref="AV18:AV53">
    <cfRule type="expression" dxfId="1002" priority="50">
      <formula>$AW18=""</formula>
    </cfRule>
    <cfRule type="expression" dxfId="1001" priority="51">
      <formula>$AW18&lt;$AR18</formula>
    </cfRule>
    <cfRule type="expression" dxfId="1000" priority="52">
      <formula>$AW18&gt;=$AR18</formula>
    </cfRule>
  </conditionalFormatting>
  <conditionalFormatting sqref="AV54:AY54">
    <cfRule type="expression" dxfId="999" priority="56" stopIfTrue="1">
      <formula>$L$3="ja"</formula>
    </cfRule>
  </conditionalFormatting>
  <conditionalFormatting sqref="AW18:AX53">
    <cfRule type="expression" dxfId="998" priority="53" stopIfTrue="1">
      <formula>$L$3="ja"</formula>
    </cfRule>
  </conditionalFormatting>
  <conditionalFormatting sqref="AY18:AY53">
    <cfRule type="expression" dxfId="997" priority="47">
      <formula>$AZ18=""</formula>
    </cfRule>
    <cfRule type="expression" dxfId="996" priority="48">
      <formula>$AZ18&lt;$AW18</formula>
    </cfRule>
    <cfRule type="expression" dxfId="995" priority="49">
      <formula>$AZ18&gt;=$AW18</formula>
    </cfRule>
  </conditionalFormatting>
  <conditionalFormatting sqref="AZ18:BA53">
    <cfRule type="expression" dxfId="994" priority="168" stopIfTrue="1">
      <formula>$L$3="ja"</formula>
    </cfRule>
  </conditionalFormatting>
  <conditionalFormatting sqref="BA54">
    <cfRule type="expression" dxfId="993" priority="165" stopIfTrue="1">
      <formula>$J$3="ja"</formula>
    </cfRule>
    <cfRule type="expression" dxfId="992" priority="166" stopIfTrue="1">
      <formula>$L$3="ja"</formula>
    </cfRule>
  </conditionalFormatting>
  <dataValidations xWindow="563" yWindow="627" count="5">
    <dataValidation type="list" allowBlank="1" showInputMessage="1" showErrorMessage="1" sqref="E2" xr:uid="{77AF899F-0C2D-4C16-8925-1851C47A1B77}">
      <formula1>"--,A,B,C,D,E,F,G,H,I,J,"</formula1>
    </dataValidation>
    <dataValidation type="list" allowBlank="1" showInputMessage="1" showErrorMessage="1" sqref="D2" xr:uid="{4B524BB3-95D0-41BB-9F83-11392B72CAD3}">
      <formula1>"3,4,5,6,7,8,"</formula1>
    </dataValidation>
    <dataValidation type="list" allowBlank="1" showInputMessage="1" showErrorMessage="1" sqref="E7" xr:uid="{AD9A1C2B-F6FA-49A6-9B1C-71D061231F1E}">
      <formula1>"ja,nee,"</formula1>
    </dataValidation>
    <dataValidation type="list" allowBlank="1" showInputMessage="1" showErrorMessage="1" sqref="AY18:AY53 AV18:AV53" xr:uid="{7BD103FA-713D-4712-8416-E8ABCB9CAF27}">
      <formula1>"PRO,LWOO,BBL,BBL/Kader,Kader,Kader/TL,TL,TL/Havo,Havo,Havo/Vwo,Vwo,"</formula1>
    </dataValidation>
    <dataValidation type="list" allowBlank="1" showInputMessage="1" showErrorMessage="1" sqref="G18:G53" xr:uid="{1106D43B-834B-49E4-998A-23C7499A77A9}">
      <formula1>"PRO,PRO/BBL,BBL,BBL/Kader,Kader,Kader/TL,TL,TL/Havo,Havo,Havo/Vwo,Vwo,"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1F09-B9EA-4D33-A0EA-DE10579C9F5F}">
  <sheetPr codeName="Blad31">
    <tabColor rgb="FFCCCCFF"/>
  </sheetPr>
  <dimension ref="A1:BA75"/>
  <sheetViews>
    <sheetView showGridLines="0" showRowColHeaders="0" zoomScale="85" zoomScaleNormal="85" workbookViewId="0">
      <selection activeCell="J36" sqref="J3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4" width="10.6640625" style="9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276">
        <v>5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str">
        <f>IF($D$2=5,"ja",IF($D$2="5A","ja",IF($D$2="5B","ja",IF($D$2="5C","ja"))))</f>
        <v>ja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46031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277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122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24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6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7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8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3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3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3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3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tr">
        <f>'M5'!B18</f>
        <v>leerling 1</v>
      </c>
      <c r="C18" s="235">
        <f>'M5'!C18</f>
        <v>0</v>
      </c>
      <c r="D18" s="235" t="str">
        <f>IF('M5'!D18="","",IF('M5'!D18&gt;0,'M5'!D18))</f>
        <v>C</v>
      </c>
      <c r="E18" s="139"/>
      <c r="F18" s="139"/>
      <c r="G18" s="140"/>
      <c r="H18" s="180"/>
      <c r="I18" s="179"/>
      <c r="J18" s="179"/>
      <c r="K18" s="148"/>
      <c r="L18" s="179" t="s">
        <v>81</v>
      </c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4">IF(D18="","",IF(L18="","",IF(L18=$D18,1,IF(L18&lt;$D18,1,IF(L18&gt;$D18,"",IF(L18="A+",1))))))</f>
        <v/>
      </c>
      <c r="X18" s="94" t="str">
        <f t="shared" ref="X18:X53" si="5">IF(D18="","",IF(M18="","",IF(M18=$D18,1,IF(M18&lt;$D18,1,IF(M18&gt;$D18,"",IF(M18="A+",1))))))</f>
        <v/>
      </c>
      <c r="Y18" s="94">
        <f t="shared" ref="Y18:Y53" si="6">SUM(S18:X18)</f>
        <v>0</v>
      </c>
      <c r="Z18" s="141" t="b">
        <f t="shared" ref="Z18:Z53" si="7">IF($D18="A",$AK18)</f>
        <v>0</v>
      </c>
      <c r="AA18" s="141" t="b">
        <f t="shared" ref="AA18:AA53" si="8">IF($D18="B",$AK18)</f>
        <v>0</v>
      </c>
      <c r="AB18" s="141">
        <f t="shared" ref="AB18:AB53" si="9">IF($D18="C",$AK18)</f>
        <v>0</v>
      </c>
      <c r="AC18" s="141" t="b">
        <f t="shared" ref="AC18:AC53" si="10">IF($D18="D",$AK18)</f>
        <v>0</v>
      </c>
      <c r="AD18" s="141" t="b">
        <f t="shared" ref="AD18:AD53" si="11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>
        <f t="shared" ref="AJ18:AJ53" si="12">IF(D18="","",IF(D18&gt;0,COUNTA(H18:M18)))</f>
        <v>1</v>
      </c>
      <c r="AK18" s="237">
        <f t="shared" ref="AK18:AK53" si="13">IF(AJ18=0,"",IF(AJ18="","",IF(AJ18&gt;0,Y18/AJ18)))</f>
        <v>0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4">IF(AZ18="",0,IF(AZ18&lt;AW18,0,IF(AZ18&gt;=AW18,1)))</f>
        <v>0</v>
      </c>
    </row>
    <row r="19" spans="1:53" ht="15" customHeight="1" x14ac:dyDescent="0.25">
      <c r="A19">
        <v>2</v>
      </c>
      <c r="B19" s="222" t="str">
        <f>'M5'!B19</f>
        <v>leerling 2</v>
      </c>
      <c r="C19" s="235">
        <f>'M5'!C19</f>
        <v>0</v>
      </c>
      <c r="D19" s="235" t="str">
        <f>IF('M5'!D19="","",IF('M5'!D19&gt;0,'M5'!D19))</f>
        <v>B</v>
      </c>
      <c r="E19" s="151"/>
      <c r="F19" s="151"/>
      <c r="G19" s="140"/>
      <c r="H19" s="180"/>
      <c r="I19" s="179"/>
      <c r="J19" s="179"/>
      <c r="K19" s="148"/>
      <c r="L19" s="179" t="s">
        <v>81</v>
      </c>
      <c r="M19" s="178"/>
      <c r="N19" s="290">
        <f t="shared" ref="N19:N53" si="15">COUNTA(I19,J19,M19)</f>
        <v>0</v>
      </c>
      <c r="O19" s="291" t="str">
        <f t="shared" ref="O19:O53" si="16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17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ref="V19:V53" si="18">IF(D19="","",IF(K19="","",IF(K19=$D19,1,IF(K19&lt;$D19,1,IF(K19&gt;$D19,"",IF(K19="A+",1))))))</f>
        <v/>
      </c>
      <c r="W19" s="94" t="str">
        <f t="shared" si="4"/>
        <v/>
      </c>
      <c r="X19" s="94" t="str">
        <f t="shared" si="5"/>
        <v/>
      </c>
      <c r="Y19" s="94">
        <f t="shared" si="6"/>
        <v>0</v>
      </c>
      <c r="Z19" s="141" t="b">
        <f t="shared" si="7"/>
        <v>0</v>
      </c>
      <c r="AA19" s="141">
        <f t="shared" si="8"/>
        <v>0</v>
      </c>
      <c r="AB19" s="141" t="b">
        <f t="shared" si="9"/>
        <v>0</v>
      </c>
      <c r="AC19" s="141" t="b">
        <f t="shared" si="10"/>
        <v>0</v>
      </c>
      <c r="AD19" s="141" t="b">
        <f t="shared" si="11"/>
        <v>0</v>
      </c>
      <c r="AE19" s="141" t="b">
        <f t="shared" ref="AE19:AE53" si="19">IF($D19="1",$AK19)</f>
        <v>0</v>
      </c>
      <c r="AF19" s="141" t="b">
        <f t="shared" ref="AF19:AF53" si="20">IF($D19=2,$AK19)</f>
        <v>0</v>
      </c>
      <c r="AG19" s="141" t="b">
        <f t="shared" ref="AG19:AG53" si="21">IF($D19=3,$AK19)</f>
        <v>0</v>
      </c>
      <c r="AH19" s="141" t="b">
        <f t="shared" ref="AH19:AH53" si="22">IF($D19=4,$AK19)</f>
        <v>0</v>
      </c>
      <c r="AI19" s="141" t="b">
        <f t="shared" ref="AI19:AI53" si="23">IF($D19=5,$AK19)</f>
        <v>0</v>
      </c>
      <c r="AJ19" s="146">
        <f t="shared" si="12"/>
        <v>1</v>
      </c>
      <c r="AK19" s="238">
        <f t="shared" si="13"/>
        <v>0</v>
      </c>
      <c r="AL19" s="217" t="str">
        <f t="shared" ref="AL19:AL53" si="24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5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6">IF(AM19="",0,IF(AM19&lt;AR19,0,IF(AM19&gt;=AR19,1)))</f>
        <v>0</v>
      </c>
      <c r="AO19" s="135" t="str">
        <f t="shared" ref="AO19:AO53" si="27">IF(F19="","",IF(F19="x",1))</f>
        <v/>
      </c>
      <c r="AP19" s="136" t="str">
        <f t="shared" ref="AP19:AP53" si="28">IF(E19="","",IF(E19="X",1))</f>
        <v/>
      </c>
      <c r="AQ19" s="126"/>
      <c r="AR19" s="144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0">IF($D$2&lt;6,"",IF(N19&lt;3,"",IF(P19=1,"&lt;1F",IF(P19&gt;3,"2F",IF(P19&gt;1,"1F")))))</f>
        <v/>
      </c>
      <c r="AT19" s="220" t="str">
        <f t="shared" ref="AT19:AT53" si="31">IF($D$2&lt;6,"",IF($N19&lt;3,"",IF(Q19=1,"&lt;1F",IF(Q19&gt;3,"2F",IF(Q19&gt;1,"1F")))))</f>
        <v/>
      </c>
      <c r="AU19" s="220" t="str">
        <f t="shared" ref="AU19:AU53" si="32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4"/>
        <v>0</v>
      </c>
    </row>
    <row r="20" spans="1:53" ht="15" customHeight="1" x14ac:dyDescent="0.25">
      <c r="A20">
        <v>3</v>
      </c>
      <c r="B20" s="222" t="str">
        <f>'M5'!B20</f>
        <v>leerling 3</v>
      </c>
      <c r="C20" s="235">
        <f>'M5'!C20</f>
        <v>0</v>
      </c>
      <c r="D20" s="235" t="str">
        <f>IF('M5'!D20="","",IF('M5'!D20&gt;0,'M5'!D20))</f>
        <v>B</v>
      </c>
      <c r="E20" s="151"/>
      <c r="F20" s="126"/>
      <c r="G20" s="140"/>
      <c r="H20" s="180"/>
      <c r="I20" s="179"/>
      <c r="J20" s="179"/>
      <c r="K20" s="148"/>
      <c r="L20" s="179" t="s">
        <v>78</v>
      </c>
      <c r="M20" s="178"/>
      <c r="N20" s="290">
        <f t="shared" si="15"/>
        <v>0</v>
      </c>
      <c r="O20" s="291" t="str">
        <f t="shared" si="16"/>
        <v/>
      </c>
      <c r="P20" s="291" t="str">
        <f t="shared" si="0"/>
        <v/>
      </c>
      <c r="Q20" s="291" t="str">
        <f t="shared" si="0"/>
        <v/>
      </c>
      <c r="R20" s="291">
        <f t="shared" si="17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18"/>
        <v/>
      </c>
      <c r="W20" s="94">
        <f t="shared" si="4"/>
        <v>1</v>
      </c>
      <c r="X20" s="94" t="str">
        <f t="shared" si="5"/>
        <v/>
      </c>
      <c r="Y20" s="94">
        <f t="shared" si="6"/>
        <v>1</v>
      </c>
      <c r="Z20" s="141" t="b">
        <f t="shared" si="7"/>
        <v>0</v>
      </c>
      <c r="AA20" s="141">
        <f t="shared" si="8"/>
        <v>1</v>
      </c>
      <c r="AB20" s="141" t="b">
        <f t="shared" si="9"/>
        <v>0</v>
      </c>
      <c r="AC20" s="141" t="b">
        <f t="shared" si="10"/>
        <v>0</v>
      </c>
      <c r="AD20" s="141" t="b">
        <f t="shared" si="11"/>
        <v>0</v>
      </c>
      <c r="AE20" s="141" t="b">
        <f t="shared" si="19"/>
        <v>0</v>
      </c>
      <c r="AF20" s="141" t="b">
        <f t="shared" si="20"/>
        <v>0</v>
      </c>
      <c r="AG20" s="141" t="b">
        <f t="shared" si="21"/>
        <v>0</v>
      </c>
      <c r="AH20" s="141" t="b">
        <f t="shared" si="22"/>
        <v>0</v>
      </c>
      <c r="AI20" s="141" t="b">
        <f t="shared" si="23"/>
        <v>0</v>
      </c>
      <c r="AJ20" s="146">
        <f t="shared" si="12"/>
        <v>1</v>
      </c>
      <c r="AK20" s="238">
        <f t="shared" si="13"/>
        <v>1</v>
      </c>
      <c r="AL20" s="217" t="str">
        <f t="shared" si="24"/>
        <v/>
      </c>
      <c r="AM20" s="144" t="str">
        <f t="shared" si="25"/>
        <v/>
      </c>
      <c r="AN20" s="145">
        <f t="shared" si="26"/>
        <v>0</v>
      </c>
      <c r="AO20" s="135" t="str">
        <f t="shared" si="27"/>
        <v/>
      </c>
      <c r="AP20" s="136" t="str">
        <f t="shared" si="28"/>
        <v/>
      </c>
      <c r="AQ20" s="126"/>
      <c r="AR20" s="144" t="str">
        <f t="shared" si="29"/>
        <v/>
      </c>
      <c r="AS20" s="220" t="str">
        <f t="shared" si="30"/>
        <v/>
      </c>
      <c r="AT20" s="220" t="str">
        <f t="shared" si="31"/>
        <v/>
      </c>
      <c r="AU20" s="220" t="str">
        <f t="shared" si="32"/>
        <v/>
      </c>
      <c r="AV20" s="219"/>
      <c r="AW20" s="220"/>
      <c r="AX20" s="220"/>
      <c r="AY20" s="219"/>
      <c r="AZ20" s="59" t="str">
        <f t="shared" si="33"/>
        <v/>
      </c>
      <c r="BA20" s="60">
        <f t="shared" si="14"/>
        <v>0</v>
      </c>
    </row>
    <row r="21" spans="1:53" ht="15" customHeight="1" x14ac:dyDescent="0.25">
      <c r="A21">
        <v>4</v>
      </c>
      <c r="B21" s="222" t="str">
        <f>'M5'!B21</f>
        <v>leerling 4</v>
      </c>
      <c r="C21" s="235">
        <f>'M5'!C21</f>
        <v>0</v>
      </c>
      <c r="D21" s="235" t="str">
        <f>IF('M5'!D21="","",IF('M5'!D21&gt;0,'M5'!D21))</f>
        <v>C</v>
      </c>
      <c r="E21" s="126"/>
      <c r="F21" s="126"/>
      <c r="G21" s="140"/>
      <c r="H21" s="180"/>
      <c r="I21" s="179"/>
      <c r="J21" s="179"/>
      <c r="K21" s="148"/>
      <c r="L21" s="179" t="s">
        <v>80</v>
      </c>
      <c r="M21" s="178"/>
      <c r="N21" s="290">
        <f t="shared" si="15"/>
        <v>0</v>
      </c>
      <c r="O21" s="291" t="str">
        <f t="shared" si="16"/>
        <v/>
      </c>
      <c r="P21" s="291" t="str">
        <f t="shared" si="0"/>
        <v/>
      </c>
      <c r="Q21" s="291" t="str">
        <f t="shared" si="0"/>
        <v/>
      </c>
      <c r="R21" s="291">
        <f t="shared" si="17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18"/>
        <v/>
      </c>
      <c r="W21" s="94">
        <f t="shared" si="4"/>
        <v>1</v>
      </c>
      <c r="X21" s="94" t="str">
        <f t="shared" si="5"/>
        <v/>
      </c>
      <c r="Y21" s="94">
        <f t="shared" si="6"/>
        <v>1</v>
      </c>
      <c r="Z21" s="141" t="b">
        <f t="shared" si="7"/>
        <v>0</v>
      </c>
      <c r="AA21" s="141" t="b">
        <f t="shared" si="8"/>
        <v>0</v>
      </c>
      <c r="AB21" s="141">
        <f t="shared" si="9"/>
        <v>1</v>
      </c>
      <c r="AC21" s="141" t="b">
        <f t="shared" si="10"/>
        <v>0</v>
      </c>
      <c r="AD21" s="141" t="b">
        <f t="shared" si="11"/>
        <v>0</v>
      </c>
      <c r="AE21" s="141" t="b">
        <f t="shared" si="19"/>
        <v>0</v>
      </c>
      <c r="AF21" s="141" t="b">
        <f t="shared" si="20"/>
        <v>0</v>
      </c>
      <c r="AG21" s="141" t="b">
        <f t="shared" si="21"/>
        <v>0</v>
      </c>
      <c r="AH21" s="141" t="b">
        <f t="shared" si="22"/>
        <v>0</v>
      </c>
      <c r="AI21" s="141" t="b">
        <f t="shared" si="23"/>
        <v>0</v>
      </c>
      <c r="AJ21" s="146">
        <f t="shared" si="12"/>
        <v>1</v>
      </c>
      <c r="AK21" s="238">
        <f t="shared" si="13"/>
        <v>1</v>
      </c>
      <c r="AL21" s="217" t="str">
        <f t="shared" si="24"/>
        <v/>
      </c>
      <c r="AM21" s="144" t="str">
        <f t="shared" si="25"/>
        <v/>
      </c>
      <c r="AN21" s="145">
        <f t="shared" si="26"/>
        <v>0</v>
      </c>
      <c r="AO21" s="135" t="str">
        <f t="shared" si="27"/>
        <v/>
      </c>
      <c r="AP21" s="136" t="str">
        <f t="shared" si="28"/>
        <v/>
      </c>
      <c r="AQ21" s="126"/>
      <c r="AR21" s="144" t="str">
        <f t="shared" si="29"/>
        <v/>
      </c>
      <c r="AS21" s="220" t="str">
        <f t="shared" si="30"/>
        <v/>
      </c>
      <c r="AT21" s="220" t="str">
        <f t="shared" si="31"/>
        <v/>
      </c>
      <c r="AU21" s="220" t="str">
        <f t="shared" si="32"/>
        <v/>
      </c>
      <c r="AV21" s="219"/>
      <c r="AW21" s="220"/>
      <c r="AX21" s="220"/>
      <c r="AY21" s="219"/>
      <c r="AZ21" s="59" t="str">
        <f t="shared" si="33"/>
        <v/>
      </c>
      <c r="BA21" s="60">
        <f t="shared" si="14"/>
        <v>0</v>
      </c>
    </row>
    <row r="22" spans="1:53" ht="15" customHeight="1" x14ac:dyDescent="0.25">
      <c r="A22">
        <v>5</v>
      </c>
      <c r="B22" s="222" t="str">
        <f>'M5'!B22</f>
        <v>leerling 5</v>
      </c>
      <c r="C22" s="235">
        <f>'M5'!C22</f>
        <v>0</v>
      </c>
      <c r="D22" s="235" t="str">
        <f>IF('M5'!D22="","",IF('M5'!D22&gt;0,'M5'!D22))</f>
        <v>B</v>
      </c>
      <c r="E22" s="126"/>
      <c r="F22" s="126"/>
      <c r="G22" s="140"/>
      <c r="H22" s="180"/>
      <c r="I22" s="179"/>
      <c r="J22" s="179"/>
      <c r="K22" s="148"/>
      <c r="L22" s="179" t="s">
        <v>78</v>
      </c>
      <c r="M22" s="178"/>
      <c r="N22" s="290">
        <f t="shared" si="15"/>
        <v>0</v>
      </c>
      <c r="O22" s="291" t="str">
        <f t="shared" si="16"/>
        <v/>
      </c>
      <c r="P22" s="291" t="str">
        <f t="shared" si="0"/>
        <v/>
      </c>
      <c r="Q22" s="291" t="str">
        <f t="shared" si="0"/>
        <v/>
      </c>
      <c r="R22" s="291">
        <f t="shared" si="17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18"/>
        <v/>
      </c>
      <c r="W22" s="94">
        <f t="shared" si="4"/>
        <v>1</v>
      </c>
      <c r="X22" s="94" t="str">
        <f t="shared" si="5"/>
        <v/>
      </c>
      <c r="Y22" s="94">
        <f t="shared" si="6"/>
        <v>1</v>
      </c>
      <c r="Z22" s="141" t="b">
        <f t="shared" si="7"/>
        <v>0</v>
      </c>
      <c r="AA22" s="141">
        <f t="shared" si="8"/>
        <v>1</v>
      </c>
      <c r="AB22" s="141" t="b">
        <f t="shared" si="9"/>
        <v>0</v>
      </c>
      <c r="AC22" s="141" t="b">
        <f t="shared" si="10"/>
        <v>0</v>
      </c>
      <c r="AD22" s="141" t="b">
        <f t="shared" si="11"/>
        <v>0</v>
      </c>
      <c r="AE22" s="141" t="b">
        <f t="shared" si="19"/>
        <v>0</v>
      </c>
      <c r="AF22" s="141" t="b">
        <f t="shared" si="20"/>
        <v>0</v>
      </c>
      <c r="AG22" s="141" t="b">
        <f t="shared" si="21"/>
        <v>0</v>
      </c>
      <c r="AH22" s="141" t="b">
        <f t="shared" si="22"/>
        <v>0</v>
      </c>
      <c r="AI22" s="141" t="b">
        <f t="shared" si="23"/>
        <v>0</v>
      </c>
      <c r="AJ22" s="146">
        <f t="shared" si="12"/>
        <v>1</v>
      </c>
      <c r="AK22" s="238">
        <f t="shared" si="13"/>
        <v>1</v>
      </c>
      <c r="AL22" s="217" t="str">
        <f t="shared" si="24"/>
        <v/>
      </c>
      <c r="AM22" s="144" t="str">
        <f t="shared" si="25"/>
        <v/>
      </c>
      <c r="AN22" s="145">
        <f t="shared" si="26"/>
        <v>0</v>
      </c>
      <c r="AO22" s="135" t="str">
        <f t="shared" si="27"/>
        <v/>
      </c>
      <c r="AP22" s="136" t="str">
        <f t="shared" si="28"/>
        <v/>
      </c>
      <c r="AQ22" s="126"/>
      <c r="AR22" s="144" t="str">
        <f t="shared" si="29"/>
        <v/>
      </c>
      <c r="AS22" s="220" t="str">
        <f t="shared" si="30"/>
        <v/>
      </c>
      <c r="AT22" s="220" t="str">
        <f t="shared" si="31"/>
        <v/>
      </c>
      <c r="AU22" s="220" t="str">
        <f t="shared" si="32"/>
        <v/>
      </c>
      <c r="AV22" s="219"/>
      <c r="AW22" s="220"/>
      <c r="AX22" s="220"/>
      <c r="AY22" s="219"/>
      <c r="AZ22" s="59" t="str">
        <f t="shared" si="33"/>
        <v/>
      </c>
      <c r="BA22" s="60">
        <f t="shared" si="14"/>
        <v>0</v>
      </c>
    </row>
    <row r="23" spans="1:53" ht="15" customHeight="1" x14ac:dyDescent="0.25">
      <c r="A23">
        <v>6</v>
      </c>
      <c r="B23" s="222" t="str">
        <f>'M5'!B23</f>
        <v>leerling 6</v>
      </c>
      <c r="C23" s="235">
        <f>'M5'!C23</f>
        <v>0</v>
      </c>
      <c r="D23" s="235" t="str">
        <f>IF('M5'!D23="","",IF('M5'!D23&gt;0,'M5'!D23))</f>
        <v>D</v>
      </c>
      <c r="E23" s="126"/>
      <c r="F23" s="126"/>
      <c r="G23" s="140"/>
      <c r="H23" s="180"/>
      <c r="I23" s="179"/>
      <c r="J23" s="179"/>
      <c r="K23" s="148"/>
      <c r="L23" s="179" t="s">
        <v>81</v>
      </c>
      <c r="M23" s="178"/>
      <c r="N23" s="290">
        <f t="shared" si="15"/>
        <v>0</v>
      </c>
      <c r="O23" s="291" t="str">
        <f t="shared" si="16"/>
        <v/>
      </c>
      <c r="P23" s="291" t="str">
        <f t="shared" si="0"/>
        <v/>
      </c>
      <c r="Q23" s="291" t="str">
        <f t="shared" si="0"/>
        <v/>
      </c>
      <c r="R23" s="291">
        <f t="shared" si="17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18"/>
        <v/>
      </c>
      <c r="W23" s="94">
        <f t="shared" si="4"/>
        <v>1</v>
      </c>
      <c r="X23" s="94" t="str">
        <f t="shared" si="5"/>
        <v/>
      </c>
      <c r="Y23" s="94">
        <f t="shared" si="6"/>
        <v>1</v>
      </c>
      <c r="Z23" s="141" t="b">
        <f t="shared" si="7"/>
        <v>0</v>
      </c>
      <c r="AA23" s="141" t="b">
        <f t="shared" si="8"/>
        <v>0</v>
      </c>
      <c r="AB23" s="141" t="b">
        <f t="shared" si="9"/>
        <v>0</v>
      </c>
      <c r="AC23" s="141">
        <f t="shared" si="10"/>
        <v>1</v>
      </c>
      <c r="AD23" s="141" t="b">
        <f t="shared" si="11"/>
        <v>0</v>
      </c>
      <c r="AE23" s="141" t="b">
        <f t="shared" si="19"/>
        <v>0</v>
      </c>
      <c r="AF23" s="141" t="b">
        <f t="shared" si="20"/>
        <v>0</v>
      </c>
      <c r="AG23" s="141" t="b">
        <f t="shared" si="21"/>
        <v>0</v>
      </c>
      <c r="AH23" s="141" t="b">
        <f t="shared" si="22"/>
        <v>0</v>
      </c>
      <c r="AI23" s="141" t="b">
        <f t="shared" si="23"/>
        <v>0</v>
      </c>
      <c r="AJ23" s="146">
        <f t="shared" si="12"/>
        <v>1</v>
      </c>
      <c r="AK23" s="238">
        <f t="shared" si="13"/>
        <v>1</v>
      </c>
      <c r="AL23" s="217" t="str">
        <f t="shared" si="24"/>
        <v/>
      </c>
      <c r="AM23" s="144" t="str">
        <f t="shared" si="25"/>
        <v/>
      </c>
      <c r="AN23" s="145">
        <f t="shared" si="26"/>
        <v>0</v>
      </c>
      <c r="AO23" s="135" t="str">
        <f t="shared" si="27"/>
        <v/>
      </c>
      <c r="AP23" s="136" t="str">
        <f t="shared" si="28"/>
        <v/>
      </c>
      <c r="AQ23" s="126"/>
      <c r="AR23" s="144" t="str">
        <f t="shared" si="29"/>
        <v/>
      </c>
      <c r="AS23" s="220" t="str">
        <f t="shared" si="30"/>
        <v/>
      </c>
      <c r="AT23" s="220" t="str">
        <f t="shared" si="31"/>
        <v/>
      </c>
      <c r="AU23" s="220" t="str">
        <f t="shared" si="32"/>
        <v/>
      </c>
      <c r="AV23" s="219"/>
      <c r="AW23" s="220"/>
      <c r="AX23" s="220"/>
      <c r="AY23" s="219"/>
      <c r="AZ23" s="59" t="str">
        <f t="shared" si="33"/>
        <v/>
      </c>
      <c r="BA23" s="60">
        <f t="shared" si="14"/>
        <v>0</v>
      </c>
    </row>
    <row r="24" spans="1:53" ht="15" customHeight="1" x14ac:dyDescent="0.25">
      <c r="A24">
        <v>7</v>
      </c>
      <c r="B24" s="222" t="str">
        <f>'M5'!B24</f>
        <v>leerling 7</v>
      </c>
      <c r="C24" s="235">
        <f>'M5'!C24</f>
        <v>0</v>
      </c>
      <c r="D24" s="235" t="str">
        <f>IF('M5'!D24="","",IF('M5'!D24&gt;0,'M5'!D24))</f>
        <v>B</v>
      </c>
      <c r="E24" s="151"/>
      <c r="F24" s="151"/>
      <c r="G24" s="140"/>
      <c r="H24" s="180"/>
      <c r="I24" s="179"/>
      <c r="J24" s="179"/>
      <c r="K24" s="148"/>
      <c r="L24" s="179" t="s">
        <v>80</v>
      </c>
      <c r="M24" s="178"/>
      <c r="N24" s="290">
        <f t="shared" si="15"/>
        <v>0</v>
      </c>
      <c r="O24" s="291" t="str">
        <f t="shared" si="16"/>
        <v/>
      </c>
      <c r="P24" s="291" t="str">
        <f t="shared" si="0"/>
        <v/>
      </c>
      <c r="Q24" s="291" t="str">
        <f t="shared" si="0"/>
        <v/>
      </c>
      <c r="R24" s="291">
        <f t="shared" si="17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18"/>
        <v/>
      </c>
      <c r="W24" s="94" t="str">
        <f t="shared" si="4"/>
        <v/>
      </c>
      <c r="X24" s="94" t="str">
        <f t="shared" si="5"/>
        <v/>
      </c>
      <c r="Y24" s="94">
        <f t="shared" si="6"/>
        <v>0</v>
      </c>
      <c r="Z24" s="141" t="b">
        <f t="shared" si="7"/>
        <v>0</v>
      </c>
      <c r="AA24" s="141">
        <f t="shared" si="8"/>
        <v>0</v>
      </c>
      <c r="AB24" s="141" t="b">
        <f t="shared" si="9"/>
        <v>0</v>
      </c>
      <c r="AC24" s="141" t="b">
        <f t="shared" si="10"/>
        <v>0</v>
      </c>
      <c r="AD24" s="141" t="b">
        <f t="shared" si="11"/>
        <v>0</v>
      </c>
      <c r="AE24" s="141" t="b">
        <f t="shared" si="19"/>
        <v>0</v>
      </c>
      <c r="AF24" s="141" t="b">
        <f t="shared" si="20"/>
        <v>0</v>
      </c>
      <c r="AG24" s="141" t="b">
        <f t="shared" si="21"/>
        <v>0</v>
      </c>
      <c r="AH24" s="141" t="b">
        <f t="shared" si="22"/>
        <v>0</v>
      </c>
      <c r="AI24" s="141" t="b">
        <f t="shared" si="23"/>
        <v>0</v>
      </c>
      <c r="AJ24" s="146">
        <f t="shared" si="12"/>
        <v>1</v>
      </c>
      <c r="AK24" s="238">
        <f t="shared" si="13"/>
        <v>0</v>
      </c>
      <c r="AL24" s="217" t="str">
        <f t="shared" si="24"/>
        <v/>
      </c>
      <c r="AM24" s="144" t="str">
        <f t="shared" si="25"/>
        <v/>
      </c>
      <c r="AN24" s="145">
        <f t="shared" si="26"/>
        <v>0</v>
      </c>
      <c r="AO24" s="135" t="str">
        <f t="shared" si="27"/>
        <v/>
      </c>
      <c r="AP24" s="136" t="str">
        <f t="shared" si="28"/>
        <v/>
      </c>
      <c r="AQ24" s="126"/>
      <c r="AR24" s="144" t="str">
        <f t="shared" si="29"/>
        <v/>
      </c>
      <c r="AS24" s="220" t="str">
        <f t="shared" si="30"/>
        <v/>
      </c>
      <c r="AT24" s="220" t="str">
        <f t="shared" si="31"/>
        <v/>
      </c>
      <c r="AU24" s="220" t="str">
        <f t="shared" si="32"/>
        <v/>
      </c>
      <c r="AV24" s="219"/>
      <c r="AW24" s="220"/>
      <c r="AX24" s="220"/>
      <c r="AY24" s="219"/>
      <c r="AZ24" s="59" t="str">
        <f t="shared" si="33"/>
        <v/>
      </c>
      <c r="BA24" s="60">
        <f t="shared" si="14"/>
        <v>0</v>
      </c>
    </row>
    <row r="25" spans="1:53" ht="15" customHeight="1" x14ac:dyDescent="0.25">
      <c r="A25">
        <v>8</v>
      </c>
      <c r="B25" s="222" t="str">
        <f>'M5'!B25</f>
        <v>leerling 8</v>
      </c>
      <c r="C25" s="235">
        <f>'M5'!C25</f>
        <v>0</v>
      </c>
      <c r="D25" s="235" t="str">
        <f>IF('M5'!D25="","",IF('M5'!D25&gt;0,'M5'!D25))</f>
        <v>B</v>
      </c>
      <c r="E25" s="126"/>
      <c r="F25" s="126"/>
      <c r="G25" s="140"/>
      <c r="H25" s="180"/>
      <c r="I25" s="179"/>
      <c r="J25" s="179"/>
      <c r="K25" s="148"/>
      <c r="L25" s="148" t="s">
        <v>78</v>
      </c>
      <c r="M25" s="178"/>
      <c r="N25" s="290">
        <f t="shared" si="15"/>
        <v>0</v>
      </c>
      <c r="O25" s="291" t="str">
        <f t="shared" si="16"/>
        <v/>
      </c>
      <c r="P25" s="291" t="str">
        <f t="shared" si="0"/>
        <v/>
      </c>
      <c r="Q25" s="291" t="str">
        <f t="shared" si="0"/>
        <v/>
      </c>
      <c r="R25" s="291">
        <f t="shared" si="17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18"/>
        <v/>
      </c>
      <c r="W25" s="94">
        <f t="shared" si="4"/>
        <v>1</v>
      </c>
      <c r="X25" s="94" t="str">
        <f t="shared" si="5"/>
        <v/>
      </c>
      <c r="Y25" s="94">
        <f t="shared" si="6"/>
        <v>1</v>
      </c>
      <c r="Z25" s="141" t="b">
        <f t="shared" si="7"/>
        <v>0</v>
      </c>
      <c r="AA25" s="141">
        <f t="shared" si="8"/>
        <v>1</v>
      </c>
      <c r="AB25" s="141" t="b">
        <f t="shared" si="9"/>
        <v>0</v>
      </c>
      <c r="AC25" s="141" t="b">
        <f t="shared" si="10"/>
        <v>0</v>
      </c>
      <c r="AD25" s="141" t="b">
        <f t="shared" si="11"/>
        <v>0</v>
      </c>
      <c r="AE25" s="141" t="b">
        <f t="shared" si="19"/>
        <v>0</v>
      </c>
      <c r="AF25" s="141" t="b">
        <f t="shared" si="20"/>
        <v>0</v>
      </c>
      <c r="AG25" s="141" t="b">
        <f t="shared" si="21"/>
        <v>0</v>
      </c>
      <c r="AH25" s="141" t="b">
        <f t="shared" si="22"/>
        <v>0</v>
      </c>
      <c r="AI25" s="141" t="b">
        <f t="shared" si="23"/>
        <v>0</v>
      </c>
      <c r="AJ25" s="146">
        <f t="shared" si="12"/>
        <v>1</v>
      </c>
      <c r="AK25" s="238">
        <f t="shared" si="13"/>
        <v>1</v>
      </c>
      <c r="AL25" s="217" t="str">
        <f t="shared" si="24"/>
        <v/>
      </c>
      <c r="AM25" s="144" t="str">
        <f t="shared" si="25"/>
        <v/>
      </c>
      <c r="AN25" s="145">
        <f t="shared" si="26"/>
        <v>0</v>
      </c>
      <c r="AO25" s="135" t="str">
        <f t="shared" si="27"/>
        <v/>
      </c>
      <c r="AP25" s="136" t="str">
        <f t="shared" si="28"/>
        <v/>
      </c>
      <c r="AQ25" s="126"/>
      <c r="AR25" s="144" t="str">
        <f t="shared" si="29"/>
        <v/>
      </c>
      <c r="AS25" s="220" t="str">
        <f t="shared" si="30"/>
        <v/>
      </c>
      <c r="AT25" s="220" t="str">
        <f t="shared" si="31"/>
        <v/>
      </c>
      <c r="AU25" s="220" t="str">
        <f t="shared" si="32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59" t="str">
        <f t="shared" si="33"/>
        <v/>
      </c>
      <c r="BA25" s="60">
        <f t="shared" si="14"/>
        <v>0</v>
      </c>
    </row>
    <row r="26" spans="1:53" ht="15" customHeight="1" x14ac:dyDescent="0.25">
      <c r="A26">
        <v>9</v>
      </c>
      <c r="B26" s="222" t="str">
        <f>'M5'!B26</f>
        <v>leerling 9</v>
      </c>
      <c r="C26" s="235">
        <f>'M5'!C26</f>
        <v>0</v>
      </c>
      <c r="D26" s="235" t="str">
        <f>IF('M5'!D26="","",IF('M5'!D26&gt;0,'M5'!D26))</f>
        <v>C</v>
      </c>
      <c r="E26" s="126"/>
      <c r="F26" s="126"/>
      <c r="G26" s="140"/>
      <c r="H26" s="149"/>
      <c r="I26" s="148"/>
      <c r="J26" s="148"/>
      <c r="K26" s="148"/>
      <c r="L26" s="148" t="s">
        <v>79</v>
      </c>
      <c r="M26" s="150"/>
      <c r="N26" s="290">
        <f t="shared" si="15"/>
        <v>0</v>
      </c>
      <c r="O26" s="291" t="str">
        <f t="shared" si="16"/>
        <v/>
      </c>
      <c r="P26" s="291" t="str">
        <f t="shared" si="0"/>
        <v/>
      </c>
      <c r="Q26" s="291" t="str">
        <f t="shared" si="0"/>
        <v/>
      </c>
      <c r="R26" s="291">
        <f t="shared" si="17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18"/>
        <v/>
      </c>
      <c r="W26" s="94">
        <f t="shared" si="4"/>
        <v>1</v>
      </c>
      <c r="X26" s="94" t="str">
        <f t="shared" si="5"/>
        <v/>
      </c>
      <c r="Y26" s="94">
        <f t="shared" si="6"/>
        <v>1</v>
      </c>
      <c r="Z26" s="141" t="b">
        <f t="shared" si="7"/>
        <v>0</v>
      </c>
      <c r="AA26" s="141" t="b">
        <f t="shared" si="8"/>
        <v>0</v>
      </c>
      <c r="AB26" s="141">
        <f t="shared" si="9"/>
        <v>1</v>
      </c>
      <c r="AC26" s="141" t="b">
        <f t="shared" si="10"/>
        <v>0</v>
      </c>
      <c r="AD26" s="141" t="b">
        <f t="shared" si="11"/>
        <v>0</v>
      </c>
      <c r="AE26" s="141" t="b">
        <f t="shared" si="19"/>
        <v>0</v>
      </c>
      <c r="AF26" s="141" t="b">
        <f t="shared" si="20"/>
        <v>0</v>
      </c>
      <c r="AG26" s="141" t="b">
        <f t="shared" si="21"/>
        <v>0</v>
      </c>
      <c r="AH26" s="141" t="b">
        <f t="shared" si="22"/>
        <v>0</v>
      </c>
      <c r="AI26" s="141" t="b">
        <f t="shared" si="23"/>
        <v>0</v>
      </c>
      <c r="AJ26" s="146">
        <f t="shared" si="12"/>
        <v>1</v>
      </c>
      <c r="AK26" s="238">
        <f t="shared" si="13"/>
        <v>1</v>
      </c>
      <c r="AL26" s="217" t="str">
        <f t="shared" si="24"/>
        <v/>
      </c>
      <c r="AM26" s="144" t="str">
        <f t="shared" si="25"/>
        <v/>
      </c>
      <c r="AN26" s="145">
        <f t="shared" si="26"/>
        <v>0</v>
      </c>
      <c r="AO26" s="135" t="str">
        <f t="shared" si="27"/>
        <v/>
      </c>
      <c r="AP26" s="136" t="str">
        <f t="shared" si="28"/>
        <v/>
      </c>
      <c r="AQ26" s="126"/>
      <c r="AR26" s="144" t="str">
        <f t="shared" si="29"/>
        <v/>
      </c>
      <c r="AS26" s="220" t="str">
        <f t="shared" si="30"/>
        <v/>
      </c>
      <c r="AT26" s="220" t="str">
        <f t="shared" si="31"/>
        <v/>
      </c>
      <c r="AU26" s="220" t="str">
        <f t="shared" si="32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59" t="str">
        <f t="shared" si="33"/>
        <v/>
      </c>
      <c r="BA26" s="60">
        <f t="shared" si="14"/>
        <v>0</v>
      </c>
    </row>
    <row r="27" spans="1:53" ht="15" customHeight="1" x14ac:dyDescent="0.25">
      <c r="A27">
        <v>10</v>
      </c>
      <c r="B27" s="222" t="str">
        <f>'M5'!B27</f>
        <v>leerling 10</v>
      </c>
      <c r="C27" s="235">
        <f>'M5'!C27</f>
        <v>0</v>
      </c>
      <c r="D27" s="235" t="str">
        <f>IF('M5'!D27="","",IF('M5'!D27&gt;0,'M5'!D27))</f>
        <v>C</v>
      </c>
      <c r="E27" s="126"/>
      <c r="F27" s="126"/>
      <c r="G27" s="140"/>
      <c r="H27" s="149"/>
      <c r="I27" s="148"/>
      <c r="J27" s="148"/>
      <c r="K27" s="148"/>
      <c r="L27" s="148" t="s">
        <v>80</v>
      </c>
      <c r="M27" s="150"/>
      <c r="N27" s="290">
        <f t="shared" si="15"/>
        <v>0</v>
      </c>
      <c r="O27" s="291" t="str">
        <f t="shared" si="16"/>
        <v/>
      </c>
      <c r="P27" s="291" t="str">
        <f t="shared" si="0"/>
        <v/>
      </c>
      <c r="Q27" s="291" t="str">
        <f t="shared" si="0"/>
        <v/>
      </c>
      <c r="R27" s="291">
        <f t="shared" si="17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18"/>
        <v/>
      </c>
      <c r="W27" s="94">
        <f t="shared" si="4"/>
        <v>1</v>
      </c>
      <c r="X27" s="94" t="str">
        <f t="shared" si="5"/>
        <v/>
      </c>
      <c r="Y27" s="94">
        <f t="shared" si="6"/>
        <v>1</v>
      </c>
      <c r="Z27" s="141" t="b">
        <f t="shared" si="7"/>
        <v>0</v>
      </c>
      <c r="AA27" s="141" t="b">
        <f t="shared" si="8"/>
        <v>0</v>
      </c>
      <c r="AB27" s="141">
        <f t="shared" si="9"/>
        <v>1</v>
      </c>
      <c r="AC27" s="141" t="b">
        <f t="shared" si="10"/>
        <v>0</v>
      </c>
      <c r="AD27" s="141" t="b">
        <f t="shared" si="11"/>
        <v>0</v>
      </c>
      <c r="AE27" s="141" t="b">
        <f t="shared" si="19"/>
        <v>0</v>
      </c>
      <c r="AF27" s="141" t="b">
        <f t="shared" si="20"/>
        <v>0</v>
      </c>
      <c r="AG27" s="141" t="b">
        <f t="shared" si="21"/>
        <v>0</v>
      </c>
      <c r="AH27" s="141" t="b">
        <f t="shared" si="22"/>
        <v>0</v>
      </c>
      <c r="AI27" s="141" t="b">
        <f t="shared" si="23"/>
        <v>0</v>
      </c>
      <c r="AJ27" s="146">
        <f t="shared" si="12"/>
        <v>1</v>
      </c>
      <c r="AK27" s="238">
        <f t="shared" si="13"/>
        <v>1</v>
      </c>
      <c r="AL27" s="217" t="str">
        <f t="shared" si="24"/>
        <v/>
      </c>
      <c r="AM27" s="144" t="str">
        <f t="shared" si="25"/>
        <v/>
      </c>
      <c r="AN27" s="145">
        <f t="shared" si="26"/>
        <v>0</v>
      </c>
      <c r="AO27" s="135" t="str">
        <f t="shared" si="27"/>
        <v/>
      </c>
      <c r="AP27" s="136" t="str">
        <f t="shared" si="28"/>
        <v/>
      </c>
      <c r="AQ27" s="126"/>
      <c r="AR27" s="144" t="str">
        <f t="shared" si="29"/>
        <v/>
      </c>
      <c r="AS27" s="220" t="str">
        <f t="shared" si="30"/>
        <v/>
      </c>
      <c r="AT27" s="220" t="str">
        <f t="shared" si="31"/>
        <v/>
      </c>
      <c r="AU27" s="220" t="str">
        <f t="shared" si="32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59" t="str">
        <f t="shared" si="33"/>
        <v/>
      </c>
      <c r="BA27" s="60">
        <f t="shared" si="14"/>
        <v>0</v>
      </c>
    </row>
    <row r="28" spans="1:53" ht="15" customHeight="1" x14ac:dyDescent="0.25">
      <c r="A28">
        <v>11</v>
      </c>
      <c r="B28" s="222" t="str">
        <f>'M5'!B28</f>
        <v>leerling 11</v>
      </c>
      <c r="C28" s="235">
        <f>'M5'!C28</f>
        <v>0</v>
      </c>
      <c r="D28" s="235" t="str">
        <f>IF('M5'!D28="","",IF('M5'!D28&gt;0,'M5'!D28))</f>
        <v>C</v>
      </c>
      <c r="E28" s="126"/>
      <c r="F28" s="126"/>
      <c r="G28" s="140"/>
      <c r="H28" s="149"/>
      <c r="I28" s="148"/>
      <c r="J28" s="148"/>
      <c r="K28" s="148"/>
      <c r="L28" s="148" t="s">
        <v>81</v>
      </c>
      <c r="M28" s="150"/>
      <c r="N28" s="290">
        <f t="shared" si="15"/>
        <v>0</v>
      </c>
      <c r="O28" s="291" t="str">
        <f t="shared" si="16"/>
        <v/>
      </c>
      <c r="P28" s="291" t="str">
        <f t="shared" si="0"/>
        <v/>
      </c>
      <c r="Q28" s="291" t="str">
        <f t="shared" si="0"/>
        <v/>
      </c>
      <c r="R28" s="291">
        <f t="shared" si="17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18"/>
        <v/>
      </c>
      <c r="W28" s="94" t="str">
        <f t="shared" si="4"/>
        <v/>
      </c>
      <c r="X28" s="94" t="str">
        <f t="shared" si="5"/>
        <v/>
      </c>
      <c r="Y28" s="94">
        <f t="shared" si="6"/>
        <v>0</v>
      </c>
      <c r="Z28" s="141" t="b">
        <f t="shared" si="7"/>
        <v>0</v>
      </c>
      <c r="AA28" s="141" t="b">
        <f t="shared" si="8"/>
        <v>0</v>
      </c>
      <c r="AB28" s="141">
        <f t="shared" si="9"/>
        <v>0</v>
      </c>
      <c r="AC28" s="141" t="b">
        <f t="shared" si="10"/>
        <v>0</v>
      </c>
      <c r="AD28" s="141" t="b">
        <f t="shared" si="11"/>
        <v>0</v>
      </c>
      <c r="AE28" s="141" t="b">
        <f t="shared" si="19"/>
        <v>0</v>
      </c>
      <c r="AF28" s="141" t="b">
        <f t="shared" si="20"/>
        <v>0</v>
      </c>
      <c r="AG28" s="141" t="b">
        <f t="shared" si="21"/>
        <v>0</v>
      </c>
      <c r="AH28" s="141" t="b">
        <f t="shared" si="22"/>
        <v>0</v>
      </c>
      <c r="AI28" s="141" t="b">
        <f t="shared" si="23"/>
        <v>0</v>
      </c>
      <c r="AJ28" s="146">
        <f t="shared" si="12"/>
        <v>1</v>
      </c>
      <c r="AK28" s="238">
        <f t="shared" si="13"/>
        <v>0</v>
      </c>
      <c r="AL28" s="217" t="str">
        <f t="shared" si="24"/>
        <v/>
      </c>
      <c r="AM28" s="144" t="str">
        <f t="shared" si="25"/>
        <v/>
      </c>
      <c r="AN28" s="145">
        <f t="shared" si="26"/>
        <v>0</v>
      </c>
      <c r="AO28" s="135" t="str">
        <f t="shared" si="27"/>
        <v/>
      </c>
      <c r="AP28" s="136" t="str">
        <f t="shared" si="28"/>
        <v/>
      </c>
      <c r="AQ28" s="126"/>
      <c r="AR28" s="144" t="str">
        <f t="shared" si="29"/>
        <v/>
      </c>
      <c r="AS28" s="220" t="str">
        <f t="shared" si="30"/>
        <v/>
      </c>
      <c r="AT28" s="220" t="str">
        <f t="shared" si="31"/>
        <v/>
      </c>
      <c r="AU28" s="220" t="str">
        <f t="shared" si="32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59" t="str">
        <f t="shared" si="33"/>
        <v/>
      </c>
      <c r="BA28" s="60">
        <f t="shared" si="14"/>
        <v>0</v>
      </c>
    </row>
    <row r="29" spans="1:53" ht="15" customHeight="1" x14ac:dyDescent="0.25">
      <c r="A29">
        <v>12</v>
      </c>
      <c r="B29" s="222" t="str">
        <f>'M5'!B29</f>
        <v>leerling 12</v>
      </c>
      <c r="C29" s="235">
        <f>'M5'!C29</f>
        <v>0</v>
      </c>
      <c r="D29" s="235" t="str">
        <f>IF('M5'!D29="","",IF('M5'!D29&gt;0,'M5'!D29))</f>
        <v>B</v>
      </c>
      <c r="E29" s="126"/>
      <c r="F29" s="126"/>
      <c r="G29" s="140"/>
      <c r="H29" s="149"/>
      <c r="I29" s="148"/>
      <c r="J29" s="148"/>
      <c r="K29" s="148"/>
      <c r="L29" s="148" t="s">
        <v>80</v>
      </c>
      <c r="M29" s="150"/>
      <c r="N29" s="290">
        <f t="shared" si="15"/>
        <v>0</v>
      </c>
      <c r="O29" s="291" t="str">
        <f t="shared" si="16"/>
        <v/>
      </c>
      <c r="P29" s="291" t="str">
        <f t="shared" si="0"/>
        <v/>
      </c>
      <c r="Q29" s="291" t="str">
        <f t="shared" si="0"/>
        <v/>
      </c>
      <c r="R29" s="291">
        <f t="shared" si="17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18"/>
        <v/>
      </c>
      <c r="W29" s="94" t="str">
        <f t="shared" si="4"/>
        <v/>
      </c>
      <c r="X29" s="94" t="str">
        <f t="shared" si="5"/>
        <v/>
      </c>
      <c r="Y29" s="94">
        <f t="shared" si="6"/>
        <v>0</v>
      </c>
      <c r="Z29" s="141" t="b">
        <f t="shared" si="7"/>
        <v>0</v>
      </c>
      <c r="AA29" s="141">
        <f t="shared" si="8"/>
        <v>0</v>
      </c>
      <c r="AB29" s="141" t="b">
        <f t="shared" si="9"/>
        <v>0</v>
      </c>
      <c r="AC29" s="141" t="b">
        <f t="shared" si="10"/>
        <v>0</v>
      </c>
      <c r="AD29" s="141" t="b">
        <f t="shared" si="11"/>
        <v>0</v>
      </c>
      <c r="AE29" s="141" t="b">
        <f t="shared" si="19"/>
        <v>0</v>
      </c>
      <c r="AF29" s="141" t="b">
        <f t="shared" si="20"/>
        <v>0</v>
      </c>
      <c r="AG29" s="141" t="b">
        <f t="shared" si="21"/>
        <v>0</v>
      </c>
      <c r="AH29" s="141" t="b">
        <f t="shared" si="22"/>
        <v>0</v>
      </c>
      <c r="AI29" s="141" t="b">
        <f t="shared" si="23"/>
        <v>0</v>
      </c>
      <c r="AJ29" s="146">
        <f t="shared" si="12"/>
        <v>1</v>
      </c>
      <c r="AK29" s="238">
        <f t="shared" si="13"/>
        <v>0</v>
      </c>
      <c r="AL29" s="217" t="str">
        <f t="shared" si="24"/>
        <v/>
      </c>
      <c r="AM29" s="144" t="str">
        <f t="shared" si="25"/>
        <v/>
      </c>
      <c r="AN29" s="145">
        <f t="shared" si="26"/>
        <v>0</v>
      </c>
      <c r="AO29" s="135" t="str">
        <f t="shared" si="27"/>
        <v/>
      </c>
      <c r="AP29" s="136" t="str">
        <f t="shared" si="28"/>
        <v/>
      </c>
      <c r="AQ29" s="126"/>
      <c r="AR29" s="144" t="str">
        <f t="shared" si="29"/>
        <v/>
      </c>
      <c r="AS29" s="220" t="str">
        <f t="shared" si="30"/>
        <v/>
      </c>
      <c r="AT29" s="220" t="str">
        <f t="shared" si="31"/>
        <v/>
      </c>
      <c r="AU29" s="220" t="str">
        <f t="shared" si="32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59" t="str">
        <f t="shared" si="33"/>
        <v/>
      </c>
      <c r="BA29" s="60">
        <f t="shared" si="14"/>
        <v>0</v>
      </c>
    </row>
    <row r="30" spans="1:53" ht="15" customHeight="1" x14ac:dyDescent="0.25">
      <c r="A30">
        <v>13</v>
      </c>
      <c r="B30" s="222">
        <f>'M5'!B30</f>
        <v>0</v>
      </c>
      <c r="C30" s="235">
        <f>'M5'!C30</f>
        <v>0</v>
      </c>
      <c r="D30" s="235" t="str">
        <f>IF('M5'!D30="","",IF('M5'!D30&gt;0,'M5'!D30))</f>
        <v/>
      </c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15"/>
        <v>0</v>
      </c>
      <c r="O30" s="291" t="str">
        <f t="shared" si="16"/>
        <v/>
      </c>
      <c r="P30" s="291" t="str">
        <f t="shared" si="0"/>
        <v/>
      </c>
      <c r="Q30" s="291" t="str">
        <f t="shared" si="0"/>
        <v/>
      </c>
      <c r="R30" s="291">
        <f t="shared" si="17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18"/>
        <v/>
      </c>
      <c r="W30" s="94" t="str">
        <f t="shared" si="4"/>
        <v/>
      </c>
      <c r="X30" s="94" t="str">
        <f t="shared" si="5"/>
        <v/>
      </c>
      <c r="Y30" s="94">
        <f t="shared" si="6"/>
        <v>0</v>
      </c>
      <c r="Z30" s="141" t="b">
        <f t="shared" si="7"/>
        <v>0</v>
      </c>
      <c r="AA30" s="141" t="b">
        <f t="shared" si="8"/>
        <v>0</v>
      </c>
      <c r="AB30" s="141" t="b">
        <f t="shared" si="9"/>
        <v>0</v>
      </c>
      <c r="AC30" s="141" t="b">
        <f t="shared" si="10"/>
        <v>0</v>
      </c>
      <c r="AD30" s="141" t="b">
        <f t="shared" si="11"/>
        <v>0</v>
      </c>
      <c r="AE30" s="141" t="b">
        <f t="shared" si="19"/>
        <v>0</v>
      </c>
      <c r="AF30" s="141" t="b">
        <f t="shared" si="20"/>
        <v>0</v>
      </c>
      <c r="AG30" s="141" t="b">
        <f t="shared" si="21"/>
        <v>0</v>
      </c>
      <c r="AH30" s="141" t="b">
        <f t="shared" si="22"/>
        <v>0</v>
      </c>
      <c r="AI30" s="141" t="b">
        <f t="shared" si="23"/>
        <v>0</v>
      </c>
      <c r="AJ30" s="146" t="str">
        <f t="shared" si="12"/>
        <v/>
      </c>
      <c r="AK30" s="238" t="str">
        <f t="shared" si="13"/>
        <v/>
      </c>
      <c r="AL30" s="217" t="str">
        <f t="shared" si="24"/>
        <v/>
      </c>
      <c r="AM30" s="144" t="str">
        <f t="shared" si="25"/>
        <v/>
      </c>
      <c r="AN30" s="145">
        <f t="shared" si="26"/>
        <v>0</v>
      </c>
      <c r="AO30" s="135" t="str">
        <f t="shared" si="27"/>
        <v/>
      </c>
      <c r="AP30" s="136" t="str">
        <f t="shared" si="28"/>
        <v/>
      </c>
      <c r="AQ30" s="126"/>
      <c r="AR30" s="144" t="str">
        <f t="shared" si="29"/>
        <v/>
      </c>
      <c r="AS30" s="220" t="str">
        <f t="shared" si="30"/>
        <v/>
      </c>
      <c r="AT30" s="220" t="str">
        <f t="shared" si="31"/>
        <v/>
      </c>
      <c r="AU30" s="220" t="str">
        <f t="shared" si="32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59" t="str">
        <f t="shared" si="33"/>
        <v/>
      </c>
      <c r="BA30" s="60">
        <f t="shared" si="14"/>
        <v>0</v>
      </c>
    </row>
    <row r="31" spans="1:53" ht="15" customHeight="1" x14ac:dyDescent="0.25">
      <c r="A31">
        <v>14</v>
      </c>
      <c r="B31" s="222">
        <f>'M5'!B31</f>
        <v>0</v>
      </c>
      <c r="C31" s="235">
        <f>'M5'!C31</f>
        <v>0</v>
      </c>
      <c r="D31" s="235" t="str">
        <f>IF('M5'!D31="","",IF('M5'!D31&gt;0,'M5'!D31))</f>
        <v/>
      </c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5"/>
        <v>0</v>
      </c>
      <c r="O31" s="291" t="str">
        <f t="shared" si="16"/>
        <v/>
      </c>
      <c r="P31" s="291" t="str">
        <f t="shared" si="0"/>
        <v/>
      </c>
      <c r="Q31" s="291" t="str">
        <f t="shared" si="0"/>
        <v/>
      </c>
      <c r="R31" s="291">
        <f t="shared" si="17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18"/>
        <v/>
      </c>
      <c r="W31" s="94" t="str">
        <f t="shared" si="4"/>
        <v/>
      </c>
      <c r="X31" s="94" t="str">
        <f t="shared" si="5"/>
        <v/>
      </c>
      <c r="Y31" s="94">
        <f t="shared" si="6"/>
        <v>0</v>
      </c>
      <c r="Z31" s="141" t="b">
        <f t="shared" si="7"/>
        <v>0</v>
      </c>
      <c r="AA31" s="141" t="b">
        <f t="shared" si="8"/>
        <v>0</v>
      </c>
      <c r="AB31" s="141" t="b">
        <f t="shared" si="9"/>
        <v>0</v>
      </c>
      <c r="AC31" s="141" t="b">
        <f t="shared" si="10"/>
        <v>0</v>
      </c>
      <c r="AD31" s="141" t="b">
        <f t="shared" si="11"/>
        <v>0</v>
      </c>
      <c r="AE31" s="141" t="b">
        <f t="shared" si="19"/>
        <v>0</v>
      </c>
      <c r="AF31" s="141" t="b">
        <f t="shared" si="20"/>
        <v>0</v>
      </c>
      <c r="AG31" s="141" t="b">
        <f t="shared" si="21"/>
        <v>0</v>
      </c>
      <c r="AH31" s="141" t="b">
        <f t="shared" si="22"/>
        <v>0</v>
      </c>
      <c r="AI31" s="141" t="b">
        <f t="shared" si="23"/>
        <v>0</v>
      </c>
      <c r="AJ31" s="146" t="str">
        <f t="shared" si="12"/>
        <v/>
      </c>
      <c r="AK31" s="238" t="str">
        <f t="shared" si="13"/>
        <v/>
      </c>
      <c r="AL31" s="217" t="str">
        <f t="shared" si="24"/>
        <v/>
      </c>
      <c r="AM31" s="144" t="str">
        <f t="shared" si="25"/>
        <v/>
      </c>
      <c r="AN31" s="145">
        <f t="shared" si="26"/>
        <v>0</v>
      </c>
      <c r="AO31" s="135" t="str">
        <f t="shared" si="27"/>
        <v/>
      </c>
      <c r="AP31" s="136" t="str">
        <f t="shared" si="28"/>
        <v/>
      </c>
      <c r="AQ31" s="126"/>
      <c r="AR31" s="144" t="str">
        <f t="shared" si="29"/>
        <v/>
      </c>
      <c r="AS31" s="220" t="str">
        <f t="shared" si="30"/>
        <v/>
      </c>
      <c r="AT31" s="220" t="str">
        <f t="shared" si="31"/>
        <v/>
      </c>
      <c r="AU31" s="220" t="str">
        <f t="shared" si="32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59" t="str">
        <f t="shared" si="33"/>
        <v/>
      </c>
      <c r="BA31" s="60">
        <f t="shared" si="14"/>
        <v>0</v>
      </c>
    </row>
    <row r="32" spans="1:53" ht="15" customHeight="1" x14ac:dyDescent="0.25">
      <c r="A32">
        <v>15</v>
      </c>
      <c r="B32" s="222">
        <f>'M5'!B32</f>
        <v>0</v>
      </c>
      <c r="C32" s="235">
        <f>'M5'!C32</f>
        <v>0</v>
      </c>
      <c r="D32" s="235" t="str">
        <f>IF('M5'!D32="","",IF('M5'!D32&gt;0,'M5'!D32))</f>
        <v/>
      </c>
      <c r="E32" s="126"/>
      <c r="F32" s="126"/>
      <c r="G32" s="140"/>
      <c r="H32" s="149"/>
      <c r="I32" s="148"/>
      <c r="J32" s="148"/>
      <c r="K32" s="148"/>
      <c r="L32" s="148"/>
      <c r="M32" s="150"/>
      <c r="N32" s="290">
        <f t="shared" si="15"/>
        <v>0</v>
      </c>
      <c r="O32" s="291" t="str">
        <f t="shared" si="16"/>
        <v/>
      </c>
      <c r="P32" s="291" t="str">
        <f t="shared" si="0"/>
        <v/>
      </c>
      <c r="Q32" s="291" t="str">
        <f t="shared" si="0"/>
        <v/>
      </c>
      <c r="R32" s="291">
        <f t="shared" si="17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18"/>
        <v/>
      </c>
      <c r="W32" s="94" t="str">
        <f t="shared" si="4"/>
        <v/>
      </c>
      <c r="X32" s="94" t="str">
        <f t="shared" si="5"/>
        <v/>
      </c>
      <c r="Y32" s="94">
        <f t="shared" si="6"/>
        <v>0</v>
      </c>
      <c r="Z32" s="141" t="b">
        <f t="shared" si="7"/>
        <v>0</v>
      </c>
      <c r="AA32" s="141" t="b">
        <f t="shared" si="8"/>
        <v>0</v>
      </c>
      <c r="AB32" s="141" t="b">
        <f t="shared" si="9"/>
        <v>0</v>
      </c>
      <c r="AC32" s="141" t="b">
        <f t="shared" si="10"/>
        <v>0</v>
      </c>
      <c r="AD32" s="141" t="b">
        <f t="shared" si="11"/>
        <v>0</v>
      </c>
      <c r="AE32" s="141" t="b">
        <f t="shared" si="19"/>
        <v>0</v>
      </c>
      <c r="AF32" s="141" t="b">
        <f t="shared" si="20"/>
        <v>0</v>
      </c>
      <c r="AG32" s="141" t="b">
        <f t="shared" si="21"/>
        <v>0</v>
      </c>
      <c r="AH32" s="141" t="b">
        <f t="shared" si="22"/>
        <v>0</v>
      </c>
      <c r="AI32" s="141" t="b">
        <f t="shared" si="23"/>
        <v>0</v>
      </c>
      <c r="AJ32" s="146" t="str">
        <f t="shared" si="12"/>
        <v/>
      </c>
      <c r="AK32" s="238" t="str">
        <f t="shared" si="13"/>
        <v/>
      </c>
      <c r="AL32" s="217" t="str">
        <f t="shared" si="24"/>
        <v/>
      </c>
      <c r="AM32" s="144" t="str">
        <f t="shared" si="25"/>
        <v/>
      </c>
      <c r="AN32" s="145">
        <f t="shared" si="26"/>
        <v>0</v>
      </c>
      <c r="AO32" s="135" t="str">
        <f t="shared" si="27"/>
        <v/>
      </c>
      <c r="AP32" s="136" t="str">
        <f t="shared" si="28"/>
        <v/>
      </c>
      <c r="AQ32" s="126"/>
      <c r="AR32" s="144" t="str">
        <f t="shared" si="29"/>
        <v/>
      </c>
      <c r="AS32" s="220" t="str">
        <f t="shared" si="30"/>
        <v/>
      </c>
      <c r="AT32" s="220" t="str">
        <f t="shared" si="31"/>
        <v/>
      </c>
      <c r="AU32" s="220" t="str">
        <f t="shared" si="32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59" t="str">
        <f t="shared" si="33"/>
        <v/>
      </c>
      <c r="BA32" s="60">
        <f t="shared" si="14"/>
        <v>0</v>
      </c>
    </row>
    <row r="33" spans="1:53" ht="15" customHeight="1" x14ac:dyDescent="0.25">
      <c r="A33">
        <v>16</v>
      </c>
      <c r="B33" s="222">
        <f>'M5'!B33</f>
        <v>0</v>
      </c>
      <c r="C33" s="235">
        <f>'M5'!C33</f>
        <v>0</v>
      </c>
      <c r="D33" s="235" t="str">
        <f>IF('M5'!D33="","",IF('M5'!D33&gt;0,'M5'!D33))</f>
        <v/>
      </c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5"/>
        <v>0</v>
      </c>
      <c r="O33" s="291" t="str">
        <f t="shared" si="16"/>
        <v/>
      </c>
      <c r="P33" s="291" t="str">
        <f t="shared" si="0"/>
        <v/>
      </c>
      <c r="Q33" s="291" t="str">
        <f t="shared" si="0"/>
        <v/>
      </c>
      <c r="R33" s="291">
        <f t="shared" si="17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18"/>
        <v/>
      </c>
      <c r="W33" s="94" t="str">
        <f t="shared" si="4"/>
        <v/>
      </c>
      <c r="X33" s="94" t="str">
        <f t="shared" si="5"/>
        <v/>
      </c>
      <c r="Y33" s="94">
        <f t="shared" si="6"/>
        <v>0</v>
      </c>
      <c r="Z33" s="141" t="b">
        <f t="shared" si="7"/>
        <v>0</v>
      </c>
      <c r="AA33" s="141" t="b">
        <f t="shared" si="8"/>
        <v>0</v>
      </c>
      <c r="AB33" s="141" t="b">
        <f t="shared" si="9"/>
        <v>0</v>
      </c>
      <c r="AC33" s="141" t="b">
        <f t="shared" si="10"/>
        <v>0</v>
      </c>
      <c r="AD33" s="141" t="b">
        <f t="shared" si="11"/>
        <v>0</v>
      </c>
      <c r="AE33" s="141" t="b">
        <f t="shared" si="19"/>
        <v>0</v>
      </c>
      <c r="AF33" s="141" t="b">
        <f t="shared" si="20"/>
        <v>0</v>
      </c>
      <c r="AG33" s="141" t="b">
        <f t="shared" si="21"/>
        <v>0</v>
      </c>
      <c r="AH33" s="141" t="b">
        <f t="shared" si="22"/>
        <v>0</v>
      </c>
      <c r="AI33" s="141" t="b">
        <f t="shared" si="23"/>
        <v>0</v>
      </c>
      <c r="AJ33" s="146" t="str">
        <f t="shared" si="12"/>
        <v/>
      </c>
      <c r="AK33" s="238" t="str">
        <f t="shared" si="13"/>
        <v/>
      </c>
      <c r="AL33" s="217" t="str">
        <f t="shared" si="24"/>
        <v/>
      </c>
      <c r="AM33" s="144" t="str">
        <f t="shared" si="25"/>
        <v/>
      </c>
      <c r="AN33" s="145">
        <f t="shared" si="26"/>
        <v>0</v>
      </c>
      <c r="AO33" s="135" t="str">
        <f t="shared" si="27"/>
        <v/>
      </c>
      <c r="AP33" s="136" t="str">
        <f t="shared" si="28"/>
        <v/>
      </c>
      <c r="AQ33" s="126"/>
      <c r="AR33" s="144" t="str">
        <f t="shared" si="29"/>
        <v/>
      </c>
      <c r="AS33" s="220" t="str">
        <f t="shared" si="30"/>
        <v/>
      </c>
      <c r="AT33" s="220" t="str">
        <f t="shared" si="31"/>
        <v/>
      </c>
      <c r="AU33" s="220" t="str">
        <f t="shared" si="32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59" t="str">
        <f t="shared" si="33"/>
        <v/>
      </c>
      <c r="BA33" s="60">
        <f t="shared" si="14"/>
        <v>0</v>
      </c>
    </row>
    <row r="34" spans="1:53" ht="15" customHeight="1" x14ac:dyDescent="0.25">
      <c r="A34">
        <v>17</v>
      </c>
      <c r="B34" s="222">
        <f>'M5'!B34</f>
        <v>0</v>
      </c>
      <c r="C34" s="235">
        <f>'M5'!C34</f>
        <v>0</v>
      </c>
      <c r="D34" s="235" t="str">
        <f>IF('M5'!D34="","",IF('M5'!D34&gt;0,'M5'!D34))</f>
        <v/>
      </c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5"/>
        <v>0</v>
      </c>
      <c r="O34" s="291" t="str">
        <f t="shared" si="16"/>
        <v/>
      </c>
      <c r="P34" s="291" t="str">
        <f t="shared" si="0"/>
        <v/>
      </c>
      <c r="Q34" s="291" t="str">
        <f t="shared" si="0"/>
        <v/>
      </c>
      <c r="R34" s="291">
        <f t="shared" si="17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18"/>
        <v/>
      </c>
      <c r="W34" s="94" t="str">
        <f t="shared" si="4"/>
        <v/>
      </c>
      <c r="X34" s="94" t="str">
        <f t="shared" si="5"/>
        <v/>
      </c>
      <c r="Y34" s="94">
        <f t="shared" si="6"/>
        <v>0</v>
      </c>
      <c r="Z34" s="141" t="b">
        <f t="shared" si="7"/>
        <v>0</v>
      </c>
      <c r="AA34" s="141" t="b">
        <f t="shared" si="8"/>
        <v>0</v>
      </c>
      <c r="AB34" s="141" t="b">
        <f t="shared" si="9"/>
        <v>0</v>
      </c>
      <c r="AC34" s="141" t="b">
        <f t="shared" si="10"/>
        <v>0</v>
      </c>
      <c r="AD34" s="141" t="b">
        <f t="shared" si="11"/>
        <v>0</v>
      </c>
      <c r="AE34" s="141" t="b">
        <f t="shared" si="19"/>
        <v>0</v>
      </c>
      <c r="AF34" s="141" t="b">
        <f t="shared" si="20"/>
        <v>0</v>
      </c>
      <c r="AG34" s="141" t="b">
        <f t="shared" si="21"/>
        <v>0</v>
      </c>
      <c r="AH34" s="141" t="b">
        <f t="shared" si="22"/>
        <v>0</v>
      </c>
      <c r="AI34" s="141" t="b">
        <f t="shared" si="23"/>
        <v>0</v>
      </c>
      <c r="AJ34" s="146" t="str">
        <f t="shared" si="12"/>
        <v/>
      </c>
      <c r="AK34" s="238" t="str">
        <f t="shared" si="13"/>
        <v/>
      </c>
      <c r="AL34" s="217" t="str">
        <f t="shared" si="24"/>
        <v/>
      </c>
      <c r="AM34" s="144" t="str">
        <f t="shared" si="25"/>
        <v/>
      </c>
      <c r="AN34" s="145">
        <f t="shared" si="26"/>
        <v>0</v>
      </c>
      <c r="AO34" s="135" t="str">
        <f t="shared" si="27"/>
        <v/>
      </c>
      <c r="AP34" s="136" t="str">
        <f t="shared" si="28"/>
        <v/>
      </c>
      <c r="AQ34" s="126"/>
      <c r="AR34" s="144" t="str">
        <f t="shared" si="29"/>
        <v/>
      </c>
      <c r="AS34" s="220" t="str">
        <f t="shared" si="30"/>
        <v/>
      </c>
      <c r="AT34" s="220" t="str">
        <f t="shared" si="31"/>
        <v/>
      </c>
      <c r="AU34" s="220" t="str">
        <f t="shared" si="32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59" t="str">
        <f t="shared" si="33"/>
        <v/>
      </c>
      <c r="BA34" s="60">
        <f t="shared" si="14"/>
        <v>0</v>
      </c>
    </row>
    <row r="35" spans="1:53" ht="15" customHeight="1" x14ac:dyDescent="0.25">
      <c r="A35">
        <v>18</v>
      </c>
      <c r="B35" s="222">
        <f>'M5'!B35</f>
        <v>0</v>
      </c>
      <c r="C35" s="235">
        <f>'M5'!C35</f>
        <v>0</v>
      </c>
      <c r="D35" s="235" t="str">
        <f>IF('M5'!D35="","",IF('M5'!D35&gt;0,'M5'!D35))</f>
        <v/>
      </c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5"/>
        <v>0</v>
      </c>
      <c r="O35" s="291" t="str">
        <f t="shared" si="16"/>
        <v/>
      </c>
      <c r="P35" s="291" t="str">
        <f t="shared" si="0"/>
        <v/>
      </c>
      <c r="Q35" s="291" t="str">
        <f t="shared" si="0"/>
        <v/>
      </c>
      <c r="R35" s="291">
        <f t="shared" si="17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18"/>
        <v/>
      </c>
      <c r="W35" s="94" t="str">
        <f t="shared" si="4"/>
        <v/>
      </c>
      <c r="X35" s="94" t="str">
        <f t="shared" si="5"/>
        <v/>
      </c>
      <c r="Y35" s="94">
        <f t="shared" si="6"/>
        <v>0</v>
      </c>
      <c r="Z35" s="141" t="b">
        <f t="shared" si="7"/>
        <v>0</v>
      </c>
      <c r="AA35" s="141" t="b">
        <f t="shared" si="8"/>
        <v>0</v>
      </c>
      <c r="AB35" s="141" t="b">
        <f t="shared" si="9"/>
        <v>0</v>
      </c>
      <c r="AC35" s="141" t="b">
        <f t="shared" si="10"/>
        <v>0</v>
      </c>
      <c r="AD35" s="141" t="b">
        <f t="shared" si="11"/>
        <v>0</v>
      </c>
      <c r="AE35" s="141" t="b">
        <f t="shared" si="19"/>
        <v>0</v>
      </c>
      <c r="AF35" s="141" t="b">
        <f t="shared" si="20"/>
        <v>0</v>
      </c>
      <c r="AG35" s="141" t="b">
        <f t="shared" si="21"/>
        <v>0</v>
      </c>
      <c r="AH35" s="141" t="b">
        <f t="shared" si="22"/>
        <v>0</v>
      </c>
      <c r="AI35" s="141" t="b">
        <f t="shared" si="23"/>
        <v>0</v>
      </c>
      <c r="AJ35" s="146" t="str">
        <f t="shared" si="12"/>
        <v/>
      </c>
      <c r="AK35" s="238" t="str">
        <f t="shared" si="13"/>
        <v/>
      </c>
      <c r="AL35" s="217" t="str">
        <f t="shared" si="24"/>
        <v/>
      </c>
      <c r="AM35" s="144" t="str">
        <f t="shared" si="25"/>
        <v/>
      </c>
      <c r="AN35" s="145">
        <f t="shared" si="26"/>
        <v>0</v>
      </c>
      <c r="AO35" s="135" t="str">
        <f t="shared" si="27"/>
        <v/>
      </c>
      <c r="AP35" s="136" t="str">
        <f t="shared" si="28"/>
        <v/>
      </c>
      <c r="AQ35" s="126"/>
      <c r="AR35" s="144" t="str">
        <f t="shared" si="29"/>
        <v/>
      </c>
      <c r="AS35" s="220" t="str">
        <f t="shared" si="30"/>
        <v/>
      </c>
      <c r="AT35" s="220" t="str">
        <f t="shared" si="31"/>
        <v/>
      </c>
      <c r="AU35" s="220" t="str">
        <f t="shared" si="32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59" t="str">
        <f t="shared" si="33"/>
        <v/>
      </c>
      <c r="BA35" s="60">
        <f t="shared" si="14"/>
        <v>0</v>
      </c>
    </row>
    <row r="36" spans="1:53" ht="15" customHeight="1" x14ac:dyDescent="0.25">
      <c r="A36">
        <v>19</v>
      </c>
      <c r="B36" s="222">
        <f>'M5'!B36</f>
        <v>0</v>
      </c>
      <c r="C36" s="235">
        <f>'M5'!C36</f>
        <v>0</v>
      </c>
      <c r="D36" s="235" t="str">
        <f>IF('M5'!D36="","",IF('M5'!D36&gt;0,'M5'!D36))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5"/>
        <v>0</v>
      </c>
      <c r="O36" s="291" t="str">
        <f t="shared" si="16"/>
        <v/>
      </c>
      <c r="P36" s="291" t="str">
        <f t="shared" si="0"/>
        <v/>
      </c>
      <c r="Q36" s="291" t="str">
        <f t="shared" si="0"/>
        <v/>
      </c>
      <c r="R36" s="291">
        <f t="shared" si="17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18"/>
        <v/>
      </c>
      <c r="W36" s="94" t="str">
        <f t="shared" si="4"/>
        <v/>
      </c>
      <c r="X36" s="94" t="str">
        <f t="shared" si="5"/>
        <v/>
      </c>
      <c r="Y36" s="94">
        <f t="shared" si="6"/>
        <v>0</v>
      </c>
      <c r="Z36" s="141" t="b">
        <f t="shared" si="7"/>
        <v>0</v>
      </c>
      <c r="AA36" s="141" t="b">
        <f t="shared" si="8"/>
        <v>0</v>
      </c>
      <c r="AB36" s="141" t="b">
        <f t="shared" si="9"/>
        <v>0</v>
      </c>
      <c r="AC36" s="141" t="b">
        <f t="shared" si="10"/>
        <v>0</v>
      </c>
      <c r="AD36" s="141" t="b">
        <f t="shared" si="11"/>
        <v>0</v>
      </c>
      <c r="AE36" s="141" t="b">
        <f t="shared" si="19"/>
        <v>0</v>
      </c>
      <c r="AF36" s="141" t="b">
        <f t="shared" si="20"/>
        <v>0</v>
      </c>
      <c r="AG36" s="141" t="b">
        <f t="shared" si="21"/>
        <v>0</v>
      </c>
      <c r="AH36" s="141" t="b">
        <f t="shared" si="22"/>
        <v>0</v>
      </c>
      <c r="AI36" s="141" t="b">
        <f t="shared" si="23"/>
        <v>0</v>
      </c>
      <c r="AJ36" s="146" t="str">
        <f t="shared" si="12"/>
        <v/>
      </c>
      <c r="AK36" s="238" t="str">
        <f t="shared" si="13"/>
        <v/>
      </c>
      <c r="AL36" s="217" t="str">
        <f t="shared" si="24"/>
        <v/>
      </c>
      <c r="AM36" s="144" t="str">
        <f t="shared" si="25"/>
        <v/>
      </c>
      <c r="AN36" s="145">
        <f t="shared" si="26"/>
        <v>0</v>
      </c>
      <c r="AO36" s="135" t="str">
        <f t="shared" si="27"/>
        <v/>
      </c>
      <c r="AP36" s="136" t="str">
        <f t="shared" si="28"/>
        <v/>
      </c>
      <c r="AQ36" s="126"/>
      <c r="AR36" s="144" t="str">
        <f t="shared" si="29"/>
        <v/>
      </c>
      <c r="AS36" s="220" t="str">
        <f t="shared" si="30"/>
        <v/>
      </c>
      <c r="AT36" s="220" t="str">
        <f t="shared" si="31"/>
        <v/>
      </c>
      <c r="AU36" s="220" t="str">
        <f t="shared" si="32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59" t="str">
        <f t="shared" si="33"/>
        <v/>
      </c>
      <c r="BA36" s="60">
        <f t="shared" si="14"/>
        <v>0</v>
      </c>
    </row>
    <row r="37" spans="1:53" ht="15" customHeight="1" x14ac:dyDescent="0.25">
      <c r="A37">
        <v>20</v>
      </c>
      <c r="B37" s="222">
        <f>'M5'!B37</f>
        <v>0</v>
      </c>
      <c r="C37" s="235">
        <f>'M5'!C37</f>
        <v>0</v>
      </c>
      <c r="D37" s="235" t="str">
        <f>IF('M5'!D37="","",IF('M5'!D37&gt;0,'M5'!D37))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5"/>
        <v>0</v>
      </c>
      <c r="O37" s="291" t="str">
        <f t="shared" si="16"/>
        <v/>
      </c>
      <c r="P37" s="291" t="str">
        <f t="shared" si="0"/>
        <v/>
      </c>
      <c r="Q37" s="291" t="str">
        <f t="shared" si="0"/>
        <v/>
      </c>
      <c r="R37" s="291">
        <f t="shared" si="17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18"/>
        <v/>
      </c>
      <c r="W37" s="94" t="str">
        <f t="shared" si="4"/>
        <v/>
      </c>
      <c r="X37" s="94" t="str">
        <f t="shared" si="5"/>
        <v/>
      </c>
      <c r="Y37" s="94">
        <f t="shared" si="6"/>
        <v>0</v>
      </c>
      <c r="Z37" s="141" t="b">
        <f t="shared" si="7"/>
        <v>0</v>
      </c>
      <c r="AA37" s="141" t="b">
        <f t="shared" si="8"/>
        <v>0</v>
      </c>
      <c r="AB37" s="141" t="b">
        <f t="shared" si="9"/>
        <v>0</v>
      </c>
      <c r="AC37" s="141" t="b">
        <f t="shared" si="10"/>
        <v>0</v>
      </c>
      <c r="AD37" s="141" t="b">
        <f t="shared" si="11"/>
        <v>0</v>
      </c>
      <c r="AE37" s="141" t="b">
        <f t="shared" si="19"/>
        <v>0</v>
      </c>
      <c r="AF37" s="141" t="b">
        <f t="shared" si="20"/>
        <v>0</v>
      </c>
      <c r="AG37" s="141" t="b">
        <f t="shared" si="21"/>
        <v>0</v>
      </c>
      <c r="AH37" s="141" t="b">
        <f t="shared" si="22"/>
        <v>0</v>
      </c>
      <c r="AI37" s="141" t="b">
        <f t="shared" si="23"/>
        <v>0</v>
      </c>
      <c r="AJ37" s="146" t="str">
        <f t="shared" si="12"/>
        <v/>
      </c>
      <c r="AK37" s="238" t="str">
        <f t="shared" si="13"/>
        <v/>
      </c>
      <c r="AL37" s="217" t="str">
        <f t="shared" si="24"/>
        <v/>
      </c>
      <c r="AM37" s="144" t="str">
        <f t="shared" si="25"/>
        <v/>
      </c>
      <c r="AN37" s="145">
        <f t="shared" si="26"/>
        <v>0</v>
      </c>
      <c r="AO37" s="135" t="str">
        <f t="shared" si="27"/>
        <v/>
      </c>
      <c r="AP37" s="136" t="str">
        <f t="shared" si="28"/>
        <v/>
      </c>
      <c r="AQ37" s="126"/>
      <c r="AR37" s="144" t="str">
        <f t="shared" si="29"/>
        <v/>
      </c>
      <c r="AS37" s="220" t="str">
        <f t="shared" si="30"/>
        <v/>
      </c>
      <c r="AT37" s="220" t="str">
        <f t="shared" si="31"/>
        <v/>
      </c>
      <c r="AU37" s="220" t="str">
        <f t="shared" si="32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59" t="str">
        <f t="shared" si="33"/>
        <v/>
      </c>
      <c r="BA37" s="60">
        <f t="shared" si="14"/>
        <v>0</v>
      </c>
    </row>
    <row r="38" spans="1:53" ht="15" customHeight="1" x14ac:dyDescent="0.25">
      <c r="A38">
        <v>21</v>
      </c>
      <c r="B38" s="17">
        <f>'M5'!B38</f>
        <v>0</v>
      </c>
      <c r="C38" s="275">
        <f>'M5'!C38</f>
        <v>0</v>
      </c>
      <c r="D38" s="235" t="str">
        <f>IF('M5'!D38="","",IF('M5'!D38&gt;0,'M5'!D38))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5"/>
        <v>0</v>
      </c>
      <c r="O38" s="291" t="str">
        <f t="shared" si="16"/>
        <v/>
      </c>
      <c r="P38" s="291" t="str">
        <f t="shared" si="0"/>
        <v/>
      </c>
      <c r="Q38" s="291" t="str">
        <f t="shared" si="0"/>
        <v/>
      </c>
      <c r="R38" s="291">
        <f t="shared" si="17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18"/>
        <v/>
      </c>
      <c r="W38" s="94" t="str">
        <f t="shared" si="4"/>
        <v/>
      </c>
      <c r="X38" s="94" t="str">
        <f t="shared" si="5"/>
        <v/>
      </c>
      <c r="Y38" s="94">
        <f t="shared" si="6"/>
        <v>0</v>
      </c>
      <c r="Z38" s="141" t="b">
        <f t="shared" si="7"/>
        <v>0</v>
      </c>
      <c r="AA38" s="141" t="b">
        <f t="shared" si="8"/>
        <v>0</v>
      </c>
      <c r="AB38" s="141" t="b">
        <f t="shared" si="9"/>
        <v>0</v>
      </c>
      <c r="AC38" s="141" t="b">
        <f t="shared" si="10"/>
        <v>0</v>
      </c>
      <c r="AD38" s="141" t="b">
        <f t="shared" si="11"/>
        <v>0</v>
      </c>
      <c r="AE38" s="141" t="b">
        <f t="shared" si="19"/>
        <v>0</v>
      </c>
      <c r="AF38" s="141" t="b">
        <f t="shared" si="20"/>
        <v>0</v>
      </c>
      <c r="AG38" s="141" t="b">
        <f t="shared" si="21"/>
        <v>0</v>
      </c>
      <c r="AH38" s="141" t="b">
        <f t="shared" si="22"/>
        <v>0</v>
      </c>
      <c r="AI38" s="141" t="b">
        <f t="shared" si="23"/>
        <v>0</v>
      </c>
      <c r="AJ38" s="146" t="str">
        <f t="shared" si="12"/>
        <v/>
      </c>
      <c r="AK38" s="238" t="str">
        <f t="shared" si="13"/>
        <v/>
      </c>
      <c r="AL38" s="217" t="str">
        <f t="shared" si="24"/>
        <v/>
      </c>
      <c r="AM38" s="144" t="str">
        <f t="shared" si="25"/>
        <v/>
      </c>
      <c r="AN38" s="145">
        <f t="shared" si="26"/>
        <v>0</v>
      </c>
      <c r="AO38" s="135" t="str">
        <f t="shared" si="27"/>
        <v/>
      </c>
      <c r="AP38" s="136" t="str">
        <f t="shared" si="28"/>
        <v/>
      </c>
      <c r="AQ38" s="126"/>
      <c r="AR38" s="144" t="str">
        <f t="shared" si="29"/>
        <v/>
      </c>
      <c r="AS38" s="220" t="str">
        <f t="shared" si="30"/>
        <v/>
      </c>
      <c r="AT38" s="220" t="str">
        <f t="shared" si="31"/>
        <v/>
      </c>
      <c r="AU38" s="220" t="str">
        <f t="shared" si="32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59" t="str">
        <f t="shared" si="33"/>
        <v/>
      </c>
      <c r="BA38" s="60">
        <f t="shared" si="14"/>
        <v>0</v>
      </c>
    </row>
    <row r="39" spans="1:53" ht="15" customHeight="1" x14ac:dyDescent="0.25">
      <c r="A39">
        <v>22</v>
      </c>
      <c r="B39" s="17">
        <f>'M5'!B39</f>
        <v>0</v>
      </c>
      <c r="C39" s="275">
        <f>'M5'!C39</f>
        <v>0</v>
      </c>
      <c r="D39" s="235" t="str">
        <f>IF('M5'!D39="","",IF('M5'!D39&gt;0,'M5'!D39))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5"/>
        <v>0</v>
      </c>
      <c r="O39" s="291" t="str">
        <f t="shared" si="16"/>
        <v/>
      </c>
      <c r="P39" s="291" t="str">
        <f t="shared" si="0"/>
        <v/>
      </c>
      <c r="Q39" s="291" t="str">
        <f t="shared" si="0"/>
        <v/>
      </c>
      <c r="R39" s="291">
        <f t="shared" si="17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18"/>
        <v/>
      </c>
      <c r="W39" s="94" t="str">
        <f t="shared" si="4"/>
        <v/>
      </c>
      <c r="X39" s="94" t="str">
        <f t="shared" si="5"/>
        <v/>
      </c>
      <c r="Y39" s="94">
        <f t="shared" si="6"/>
        <v>0</v>
      </c>
      <c r="Z39" s="141" t="b">
        <f t="shared" si="7"/>
        <v>0</v>
      </c>
      <c r="AA39" s="141" t="b">
        <f t="shared" si="8"/>
        <v>0</v>
      </c>
      <c r="AB39" s="141" t="b">
        <f t="shared" si="9"/>
        <v>0</v>
      </c>
      <c r="AC39" s="141" t="b">
        <f t="shared" si="10"/>
        <v>0</v>
      </c>
      <c r="AD39" s="141" t="b">
        <f t="shared" si="11"/>
        <v>0</v>
      </c>
      <c r="AE39" s="141" t="b">
        <f t="shared" si="19"/>
        <v>0</v>
      </c>
      <c r="AF39" s="141" t="b">
        <f t="shared" si="20"/>
        <v>0</v>
      </c>
      <c r="AG39" s="141" t="b">
        <f t="shared" si="21"/>
        <v>0</v>
      </c>
      <c r="AH39" s="141" t="b">
        <f t="shared" si="22"/>
        <v>0</v>
      </c>
      <c r="AI39" s="141" t="b">
        <f t="shared" si="23"/>
        <v>0</v>
      </c>
      <c r="AJ39" s="146" t="str">
        <f t="shared" si="12"/>
        <v/>
      </c>
      <c r="AK39" s="238" t="str">
        <f t="shared" si="13"/>
        <v/>
      </c>
      <c r="AL39" s="217" t="str">
        <f t="shared" si="24"/>
        <v/>
      </c>
      <c r="AM39" s="144" t="str">
        <f t="shared" si="25"/>
        <v/>
      </c>
      <c r="AN39" s="145">
        <f t="shared" si="26"/>
        <v>0</v>
      </c>
      <c r="AO39" s="135" t="str">
        <f t="shared" si="27"/>
        <v/>
      </c>
      <c r="AP39" s="136" t="str">
        <f t="shared" si="28"/>
        <v/>
      </c>
      <c r="AQ39" s="126"/>
      <c r="AR39" s="144" t="str">
        <f t="shared" si="29"/>
        <v/>
      </c>
      <c r="AS39" s="220" t="str">
        <f t="shared" si="30"/>
        <v/>
      </c>
      <c r="AT39" s="220" t="str">
        <f t="shared" si="31"/>
        <v/>
      </c>
      <c r="AU39" s="220" t="str">
        <f t="shared" si="32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59" t="str">
        <f t="shared" si="33"/>
        <v/>
      </c>
      <c r="BA39" s="60">
        <f t="shared" si="14"/>
        <v>0</v>
      </c>
    </row>
    <row r="40" spans="1:53" ht="15" customHeight="1" x14ac:dyDescent="0.25">
      <c r="A40">
        <v>23</v>
      </c>
      <c r="B40" s="17">
        <f>'M5'!B40</f>
        <v>0</v>
      </c>
      <c r="C40" s="275">
        <f>'M5'!C40</f>
        <v>0</v>
      </c>
      <c r="D40" s="235" t="str">
        <f>IF('M5'!D40="","",IF('M5'!D40&gt;0,'M5'!D40))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5"/>
        <v>0</v>
      </c>
      <c r="O40" s="291" t="str">
        <f t="shared" si="16"/>
        <v/>
      </c>
      <c r="P40" s="291" t="str">
        <f t="shared" si="0"/>
        <v/>
      </c>
      <c r="Q40" s="291" t="str">
        <f t="shared" si="0"/>
        <v/>
      </c>
      <c r="R40" s="291">
        <f t="shared" si="17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18"/>
        <v/>
      </c>
      <c r="W40" s="94" t="str">
        <f t="shared" si="4"/>
        <v/>
      </c>
      <c r="X40" s="94" t="str">
        <f t="shared" si="5"/>
        <v/>
      </c>
      <c r="Y40" s="94">
        <f t="shared" si="6"/>
        <v>0</v>
      </c>
      <c r="Z40" s="141" t="b">
        <f t="shared" si="7"/>
        <v>0</v>
      </c>
      <c r="AA40" s="141" t="b">
        <f t="shared" si="8"/>
        <v>0</v>
      </c>
      <c r="AB40" s="141" t="b">
        <f t="shared" si="9"/>
        <v>0</v>
      </c>
      <c r="AC40" s="141" t="b">
        <f t="shared" si="10"/>
        <v>0</v>
      </c>
      <c r="AD40" s="141" t="b">
        <f t="shared" si="11"/>
        <v>0</v>
      </c>
      <c r="AE40" s="141" t="b">
        <f t="shared" si="19"/>
        <v>0</v>
      </c>
      <c r="AF40" s="141" t="b">
        <f t="shared" si="20"/>
        <v>0</v>
      </c>
      <c r="AG40" s="141" t="b">
        <f t="shared" si="21"/>
        <v>0</v>
      </c>
      <c r="AH40" s="141" t="b">
        <f t="shared" si="22"/>
        <v>0</v>
      </c>
      <c r="AI40" s="141" t="b">
        <f t="shared" si="23"/>
        <v>0</v>
      </c>
      <c r="AJ40" s="146" t="str">
        <f t="shared" si="12"/>
        <v/>
      </c>
      <c r="AK40" s="238" t="str">
        <f t="shared" si="13"/>
        <v/>
      </c>
      <c r="AL40" s="217" t="str">
        <f t="shared" si="24"/>
        <v/>
      </c>
      <c r="AM40" s="144" t="str">
        <f t="shared" si="25"/>
        <v/>
      </c>
      <c r="AN40" s="145">
        <f t="shared" si="26"/>
        <v>0</v>
      </c>
      <c r="AO40" s="135" t="str">
        <f t="shared" si="27"/>
        <v/>
      </c>
      <c r="AP40" s="136" t="str">
        <f t="shared" si="28"/>
        <v/>
      </c>
      <c r="AQ40" s="126"/>
      <c r="AR40" s="144" t="str">
        <f t="shared" si="29"/>
        <v/>
      </c>
      <c r="AS40" s="220" t="str">
        <f t="shared" si="30"/>
        <v/>
      </c>
      <c r="AT40" s="220" t="str">
        <f t="shared" si="31"/>
        <v/>
      </c>
      <c r="AU40" s="220" t="str">
        <f t="shared" si="32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59" t="str">
        <f t="shared" si="33"/>
        <v/>
      </c>
      <c r="BA40" s="60">
        <f t="shared" si="14"/>
        <v>0</v>
      </c>
    </row>
    <row r="41" spans="1:53" ht="15" customHeight="1" x14ac:dyDescent="0.25">
      <c r="A41">
        <v>24</v>
      </c>
      <c r="B41" s="17">
        <f>'M5'!B41</f>
        <v>0</v>
      </c>
      <c r="C41" s="275">
        <f>'M5'!C41</f>
        <v>0</v>
      </c>
      <c r="D41" s="235" t="str">
        <f>IF('M5'!D41="","",IF('M5'!D41&gt;0,'M5'!D41))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5"/>
        <v>0</v>
      </c>
      <c r="O41" s="291" t="str">
        <f t="shared" si="16"/>
        <v/>
      </c>
      <c r="P41" s="291" t="str">
        <f t="shared" si="0"/>
        <v/>
      </c>
      <c r="Q41" s="291" t="str">
        <f t="shared" si="0"/>
        <v/>
      </c>
      <c r="R41" s="291">
        <f t="shared" si="17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18"/>
        <v/>
      </c>
      <c r="W41" s="94" t="str">
        <f t="shared" si="4"/>
        <v/>
      </c>
      <c r="X41" s="94" t="str">
        <f t="shared" si="5"/>
        <v/>
      </c>
      <c r="Y41" s="94">
        <f t="shared" si="6"/>
        <v>0</v>
      </c>
      <c r="Z41" s="141" t="b">
        <f t="shared" si="7"/>
        <v>0</v>
      </c>
      <c r="AA41" s="141" t="b">
        <f t="shared" si="8"/>
        <v>0</v>
      </c>
      <c r="AB41" s="141" t="b">
        <f t="shared" si="9"/>
        <v>0</v>
      </c>
      <c r="AC41" s="141" t="b">
        <f t="shared" si="10"/>
        <v>0</v>
      </c>
      <c r="AD41" s="141" t="b">
        <f t="shared" si="11"/>
        <v>0</v>
      </c>
      <c r="AE41" s="141" t="b">
        <f t="shared" si="19"/>
        <v>0</v>
      </c>
      <c r="AF41" s="141" t="b">
        <f t="shared" si="20"/>
        <v>0</v>
      </c>
      <c r="AG41" s="141" t="b">
        <f t="shared" si="21"/>
        <v>0</v>
      </c>
      <c r="AH41" s="141" t="b">
        <f t="shared" si="22"/>
        <v>0</v>
      </c>
      <c r="AI41" s="141" t="b">
        <f t="shared" si="23"/>
        <v>0</v>
      </c>
      <c r="AJ41" s="146" t="str">
        <f t="shared" si="12"/>
        <v/>
      </c>
      <c r="AK41" s="238" t="str">
        <f t="shared" si="13"/>
        <v/>
      </c>
      <c r="AL41" s="217" t="str">
        <f t="shared" si="24"/>
        <v/>
      </c>
      <c r="AM41" s="144" t="str">
        <f t="shared" si="25"/>
        <v/>
      </c>
      <c r="AN41" s="145">
        <f t="shared" si="26"/>
        <v>0</v>
      </c>
      <c r="AO41" s="135" t="str">
        <f t="shared" si="27"/>
        <v/>
      </c>
      <c r="AP41" s="136" t="str">
        <f t="shared" si="28"/>
        <v/>
      </c>
      <c r="AQ41" s="126"/>
      <c r="AR41" s="144" t="str">
        <f t="shared" si="29"/>
        <v/>
      </c>
      <c r="AS41" s="220" t="str">
        <f t="shared" si="30"/>
        <v/>
      </c>
      <c r="AT41" s="220" t="str">
        <f t="shared" si="31"/>
        <v/>
      </c>
      <c r="AU41" s="220" t="str">
        <f t="shared" si="32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59" t="str">
        <f t="shared" si="33"/>
        <v/>
      </c>
      <c r="BA41" s="60">
        <f t="shared" si="14"/>
        <v>0</v>
      </c>
    </row>
    <row r="42" spans="1:53" ht="15" customHeight="1" x14ac:dyDescent="0.25">
      <c r="A42">
        <v>25</v>
      </c>
      <c r="B42" s="17">
        <f>'M5'!B42</f>
        <v>0</v>
      </c>
      <c r="C42" s="275">
        <f>'M5'!C42</f>
        <v>0</v>
      </c>
      <c r="D42" s="235" t="str">
        <f>IF('M5'!D42="","",IF('M5'!D42&gt;0,'M5'!D42))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5"/>
        <v>0</v>
      </c>
      <c r="O42" s="291" t="str">
        <f t="shared" si="16"/>
        <v/>
      </c>
      <c r="P42" s="291" t="str">
        <f t="shared" si="0"/>
        <v/>
      </c>
      <c r="Q42" s="291" t="str">
        <f t="shared" si="0"/>
        <v/>
      </c>
      <c r="R42" s="291">
        <f t="shared" si="17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18"/>
        <v/>
      </c>
      <c r="W42" s="94" t="str">
        <f t="shared" si="4"/>
        <v/>
      </c>
      <c r="X42" s="94" t="str">
        <f t="shared" si="5"/>
        <v/>
      </c>
      <c r="Y42" s="94">
        <f t="shared" si="6"/>
        <v>0</v>
      </c>
      <c r="Z42" s="141" t="b">
        <f t="shared" si="7"/>
        <v>0</v>
      </c>
      <c r="AA42" s="141" t="b">
        <f t="shared" si="8"/>
        <v>0</v>
      </c>
      <c r="AB42" s="141" t="b">
        <f t="shared" si="9"/>
        <v>0</v>
      </c>
      <c r="AC42" s="141" t="b">
        <f t="shared" si="10"/>
        <v>0</v>
      </c>
      <c r="AD42" s="141" t="b">
        <f t="shared" si="11"/>
        <v>0</v>
      </c>
      <c r="AE42" s="141" t="b">
        <f t="shared" si="19"/>
        <v>0</v>
      </c>
      <c r="AF42" s="141" t="b">
        <f t="shared" si="20"/>
        <v>0</v>
      </c>
      <c r="AG42" s="141" t="b">
        <f t="shared" si="21"/>
        <v>0</v>
      </c>
      <c r="AH42" s="141" t="b">
        <f t="shared" si="22"/>
        <v>0</v>
      </c>
      <c r="AI42" s="141" t="b">
        <f t="shared" si="23"/>
        <v>0</v>
      </c>
      <c r="AJ42" s="146" t="str">
        <f t="shared" si="12"/>
        <v/>
      </c>
      <c r="AK42" s="238" t="str">
        <f t="shared" si="13"/>
        <v/>
      </c>
      <c r="AL42" s="217" t="str">
        <f t="shared" si="24"/>
        <v/>
      </c>
      <c r="AM42" s="144" t="str">
        <f t="shared" si="25"/>
        <v/>
      </c>
      <c r="AN42" s="145">
        <f t="shared" si="26"/>
        <v>0</v>
      </c>
      <c r="AO42" s="135" t="str">
        <f t="shared" si="27"/>
        <v/>
      </c>
      <c r="AP42" s="136" t="str">
        <f t="shared" si="28"/>
        <v/>
      </c>
      <c r="AQ42" s="126"/>
      <c r="AR42" s="144" t="str">
        <f t="shared" si="29"/>
        <v/>
      </c>
      <c r="AS42" s="220" t="str">
        <f t="shared" si="30"/>
        <v/>
      </c>
      <c r="AT42" s="220" t="str">
        <f t="shared" si="31"/>
        <v/>
      </c>
      <c r="AU42" s="220" t="str">
        <f t="shared" si="32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59" t="str">
        <f t="shared" si="33"/>
        <v/>
      </c>
      <c r="BA42" s="60">
        <f t="shared" si="14"/>
        <v>0</v>
      </c>
    </row>
    <row r="43" spans="1:53" ht="15" customHeight="1" x14ac:dyDescent="0.25">
      <c r="A43">
        <v>26</v>
      </c>
      <c r="B43" s="17">
        <f>'M5'!B43</f>
        <v>0</v>
      </c>
      <c r="C43" s="275">
        <f>'M5'!C43</f>
        <v>0</v>
      </c>
      <c r="D43" s="235" t="str">
        <f>IF('M5'!D43="","",IF('M5'!D43&gt;0,'M5'!D43))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5"/>
        <v>0</v>
      </c>
      <c r="O43" s="291" t="str">
        <f t="shared" si="16"/>
        <v/>
      </c>
      <c r="P43" s="291" t="str">
        <f t="shared" si="0"/>
        <v/>
      </c>
      <c r="Q43" s="291" t="str">
        <f t="shared" si="0"/>
        <v/>
      </c>
      <c r="R43" s="291">
        <f t="shared" si="17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18"/>
        <v/>
      </c>
      <c r="W43" s="94" t="str">
        <f t="shared" si="4"/>
        <v/>
      </c>
      <c r="X43" s="94" t="str">
        <f t="shared" si="5"/>
        <v/>
      </c>
      <c r="Y43" s="94">
        <f t="shared" si="6"/>
        <v>0</v>
      </c>
      <c r="Z43" s="141" t="b">
        <f t="shared" si="7"/>
        <v>0</v>
      </c>
      <c r="AA43" s="141" t="b">
        <f t="shared" si="8"/>
        <v>0</v>
      </c>
      <c r="AB43" s="141" t="b">
        <f t="shared" si="9"/>
        <v>0</v>
      </c>
      <c r="AC43" s="141" t="b">
        <f t="shared" si="10"/>
        <v>0</v>
      </c>
      <c r="AD43" s="141" t="b">
        <f t="shared" si="11"/>
        <v>0</v>
      </c>
      <c r="AE43" s="141" t="b">
        <f t="shared" si="19"/>
        <v>0</v>
      </c>
      <c r="AF43" s="141" t="b">
        <f t="shared" si="20"/>
        <v>0</v>
      </c>
      <c r="AG43" s="141" t="b">
        <f t="shared" si="21"/>
        <v>0</v>
      </c>
      <c r="AH43" s="141" t="b">
        <f t="shared" si="22"/>
        <v>0</v>
      </c>
      <c r="AI43" s="141" t="b">
        <f t="shared" si="23"/>
        <v>0</v>
      </c>
      <c r="AJ43" s="146" t="str">
        <f t="shared" si="12"/>
        <v/>
      </c>
      <c r="AK43" s="238" t="str">
        <f t="shared" si="13"/>
        <v/>
      </c>
      <c r="AL43" s="217" t="str">
        <f t="shared" si="24"/>
        <v/>
      </c>
      <c r="AM43" s="144" t="str">
        <f t="shared" si="25"/>
        <v/>
      </c>
      <c r="AN43" s="145">
        <f t="shared" si="26"/>
        <v>0</v>
      </c>
      <c r="AO43" s="135" t="str">
        <f t="shared" si="27"/>
        <v/>
      </c>
      <c r="AP43" s="136" t="str">
        <f t="shared" si="28"/>
        <v/>
      </c>
      <c r="AQ43" s="126"/>
      <c r="AR43" s="144" t="str">
        <f t="shared" si="29"/>
        <v/>
      </c>
      <c r="AS43" s="220" t="str">
        <f t="shared" si="30"/>
        <v/>
      </c>
      <c r="AT43" s="220" t="str">
        <f t="shared" si="31"/>
        <v/>
      </c>
      <c r="AU43" s="220" t="str">
        <f t="shared" si="32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59" t="str">
        <f t="shared" si="33"/>
        <v/>
      </c>
      <c r="BA43" s="60">
        <f t="shared" si="14"/>
        <v>0</v>
      </c>
    </row>
    <row r="44" spans="1:53" ht="15" customHeight="1" x14ac:dyDescent="0.25">
      <c r="A44">
        <v>27</v>
      </c>
      <c r="B44" s="17">
        <f>'M5'!B44</f>
        <v>0</v>
      </c>
      <c r="C44" s="275">
        <f>'M5'!C44</f>
        <v>0</v>
      </c>
      <c r="D44" s="235" t="str">
        <f>IF('M5'!D44="","",IF('M5'!D44&gt;0,'M5'!D44))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5"/>
        <v>0</v>
      </c>
      <c r="O44" s="291" t="str">
        <f t="shared" si="16"/>
        <v/>
      </c>
      <c r="P44" s="291" t="str">
        <f t="shared" si="0"/>
        <v/>
      </c>
      <c r="Q44" s="291" t="str">
        <f t="shared" si="0"/>
        <v/>
      </c>
      <c r="R44" s="291">
        <f t="shared" si="17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18"/>
        <v/>
      </c>
      <c r="W44" s="94" t="str">
        <f t="shared" si="4"/>
        <v/>
      </c>
      <c r="X44" s="94" t="str">
        <f t="shared" si="5"/>
        <v/>
      </c>
      <c r="Y44" s="94">
        <f t="shared" si="6"/>
        <v>0</v>
      </c>
      <c r="Z44" s="141" t="b">
        <f t="shared" si="7"/>
        <v>0</v>
      </c>
      <c r="AA44" s="141" t="b">
        <f t="shared" si="8"/>
        <v>0</v>
      </c>
      <c r="AB44" s="141" t="b">
        <f t="shared" si="9"/>
        <v>0</v>
      </c>
      <c r="AC44" s="141" t="b">
        <f t="shared" si="10"/>
        <v>0</v>
      </c>
      <c r="AD44" s="141" t="b">
        <f t="shared" si="11"/>
        <v>0</v>
      </c>
      <c r="AE44" s="141" t="b">
        <f t="shared" si="19"/>
        <v>0</v>
      </c>
      <c r="AF44" s="141" t="b">
        <f t="shared" si="20"/>
        <v>0</v>
      </c>
      <c r="AG44" s="141" t="b">
        <f t="shared" si="21"/>
        <v>0</v>
      </c>
      <c r="AH44" s="141" t="b">
        <f t="shared" si="22"/>
        <v>0</v>
      </c>
      <c r="AI44" s="141" t="b">
        <f t="shared" si="23"/>
        <v>0</v>
      </c>
      <c r="AJ44" s="146" t="str">
        <f t="shared" si="12"/>
        <v/>
      </c>
      <c r="AK44" s="238" t="str">
        <f t="shared" si="13"/>
        <v/>
      </c>
      <c r="AL44" s="217" t="str">
        <f t="shared" si="24"/>
        <v/>
      </c>
      <c r="AM44" s="144" t="str">
        <f t="shared" si="25"/>
        <v/>
      </c>
      <c r="AN44" s="145">
        <f t="shared" si="26"/>
        <v>0</v>
      </c>
      <c r="AO44" s="135" t="str">
        <f t="shared" si="27"/>
        <v/>
      </c>
      <c r="AP44" s="136" t="str">
        <f t="shared" si="28"/>
        <v/>
      </c>
      <c r="AQ44" s="126"/>
      <c r="AR44" s="144" t="str">
        <f t="shared" si="29"/>
        <v/>
      </c>
      <c r="AS44" s="220" t="str">
        <f t="shared" si="30"/>
        <v/>
      </c>
      <c r="AT44" s="220" t="str">
        <f t="shared" si="31"/>
        <v/>
      </c>
      <c r="AU44" s="220" t="str">
        <f t="shared" si="32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59" t="str">
        <f t="shared" si="33"/>
        <v/>
      </c>
      <c r="BA44" s="60">
        <f t="shared" si="14"/>
        <v>0</v>
      </c>
    </row>
    <row r="45" spans="1:53" ht="15" customHeight="1" x14ac:dyDescent="0.25">
      <c r="A45">
        <v>28</v>
      </c>
      <c r="B45" s="17">
        <f>'M5'!B45</f>
        <v>0</v>
      </c>
      <c r="C45" s="275">
        <f>'M5'!C45</f>
        <v>0</v>
      </c>
      <c r="D45" s="235" t="str">
        <f>IF('M5'!D45="","",IF('M5'!D45&gt;0,'M5'!D45))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5"/>
        <v>0</v>
      </c>
      <c r="O45" s="291" t="str">
        <f t="shared" si="16"/>
        <v/>
      </c>
      <c r="P45" s="291" t="str">
        <f t="shared" si="0"/>
        <v/>
      </c>
      <c r="Q45" s="291" t="str">
        <f t="shared" si="0"/>
        <v/>
      </c>
      <c r="R45" s="291">
        <f t="shared" si="17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18"/>
        <v/>
      </c>
      <c r="W45" s="94" t="str">
        <f t="shared" si="4"/>
        <v/>
      </c>
      <c r="X45" s="94" t="str">
        <f t="shared" si="5"/>
        <v/>
      </c>
      <c r="Y45" s="94">
        <f t="shared" si="6"/>
        <v>0</v>
      </c>
      <c r="Z45" s="141" t="b">
        <f t="shared" si="7"/>
        <v>0</v>
      </c>
      <c r="AA45" s="141" t="b">
        <f t="shared" si="8"/>
        <v>0</v>
      </c>
      <c r="AB45" s="141" t="b">
        <f t="shared" si="9"/>
        <v>0</v>
      </c>
      <c r="AC45" s="141" t="b">
        <f t="shared" si="10"/>
        <v>0</v>
      </c>
      <c r="AD45" s="141" t="b">
        <f t="shared" si="11"/>
        <v>0</v>
      </c>
      <c r="AE45" s="141" t="b">
        <f t="shared" si="19"/>
        <v>0</v>
      </c>
      <c r="AF45" s="141" t="b">
        <f t="shared" si="20"/>
        <v>0</v>
      </c>
      <c r="AG45" s="141" t="b">
        <f t="shared" si="21"/>
        <v>0</v>
      </c>
      <c r="AH45" s="141" t="b">
        <f t="shared" si="22"/>
        <v>0</v>
      </c>
      <c r="AI45" s="141" t="b">
        <f t="shared" si="23"/>
        <v>0</v>
      </c>
      <c r="AJ45" s="146" t="str">
        <f t="shared" si="12"/>
        <v/>
      </c>
      <c r="AK45" s="238" t="str">
        <f t="shared" si="13"/>
        <v/>
      </c>
      <c r="AL45" s="217" t="str">
        <f t="shared" si="24"/>
        <v/>
      </c>
      <c r="AM45" s="144" t="str">
        <f t="shared" si="25"/>
        <v/>
      </c>
      <c r="AN45" s="145">
        <f t="shared" si="26"/>
        <v>0</v>
      </c>
      <c r="AO45" s="135" t="str">
        <f t="shared" si="27"/>
        <v/>
      </c>
      <c r="AP45" s="136" t="str">
        <f t="shared" si="28"/>
        <v/>
      </c>
      <c r="AQ45" s="126"/>
      <c r="AR45" s="144" t="str">
        <f t="shared" si="29"/>
        <v/>
      </c>
      <c r="AS45" s="220" t="str">
        <f t="shared" si="30"/>
        <v/>
      </c>
      <c r="AT45" s="220" t="str">
        <f t="shared" si="31"/>
        <v/>
      </c>
      <c r="AU45" s="220" t="str">
        <f t="shared" si="32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59" t="str">
        <f t="shared" si="33"/>
        <v/>
      </c>
      <c r="BA45" s="60">
        <f t="shared" si="14"/>
        <v>0</v>
      </c>
    </row>
    <row r="46" spans="1:53" ht="15" customHeight="1" x14ac:dyDescent="0.25">
      <c r="A46">
        <v>29</v>
      </c>
      <c r="B46" s="17">
        <f>'M5'!B46</f>
        <v>0</v>
      </c>
      <c r="C46" s="275">
        <f>'M5'!C46</f>
        <v>0</v>
      </c>
      <c r="D46" s="235" t="str">
        <f>IF('M5'!D46="","",IF('M5'!D46&gt;0,'M5'!D46))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5"/>
        <v>0</v>
      </c>
      <c r="O46" s="291" t="str">
        <f t="shared" si="16"/>
        <v/>
      </c>
      <c r="P46" s="291" t="str">
        <f t="shared" si="0"/>
        <v/>
      </c>
      <c r="Q46" s="291" t="str">
        <f t="shared" si="0"/>
        <v/>
      </c>
      <c r="R46" s="291">
        <f t="shared" si="17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18"/>
        <v/>
      </c>
      <c r="W46" s="94" t="str">
        <f t="shared" si="4"/>
        <v/>
      </c>
      <c r="X46" s="94" t="str">
        <f t="shared" si="5"/>
        <v/>
      </c>
      <c r="Y46" s="94">
        <f t="shared" si="6"/>
        <v>0</v>
      </c>
      <c r="Z46" s="141" t="b">
        <f t="shared" si="7"/>
        <v>0</v>
      </c>
      <c r="AA46" s="141" t="b">
        <f t="shared" si="8"/>
        <v>0</v>
      </c>
      <c r="AB46" s="141" t="b">
        <f t="shared" si="9"/>
        <v>0</v>
      </c>
      <c r="AC46" s="141" t="b">
        <f t="shared" si="10"/>
        <v>0</v>
      </c>
      <c r="AD46" s="141" t="b">
        <f t="shared" si="11"/>
        <v>0</v>
      </c>
      <c r="AE46" s="141" t="b">
        <f t="shared" si="19"/>
        <v>0</v>
      </c>
      <c r="AF46" s="141" t="b">
        <f t="shared" si="20"/>
        <v>0</v>
      </c>
      <c r="AG46" s="141" t="b">
        <f t="shared" si="21"/>
        <v>0</v>
      </c>
      <c r="AH46" s="141" t="b">
        <f t="shared" si="22"/>
        <v>0</v>
      </c>
      <c r="AI46" s="141" t="b">
        <f t="shared" si="23"/>
        <v>0</v>
      </c>
      <c r="AJ46" s="146" t="str">
        <f t="shared" si="12"/>
        <v/>
      </c>
      <c r="AK46" s="238" t="str">
        <f t="shared" si="13"/>
        <v/>
      </c>
      <c r="AL46" s="217" t="str">
        <f t="shared" si="24"/>
        <v/>
      </c>
      <c r="AM46" s="144" t="str">
        <f t="shared" si="25"/>
        <v/>
      </c>
      <c r="AN46" s="145">
        <f t="shared" si="26"/>
        <v>0</v>
      </c>
      <c r="AO46" s="135" t="str">
        <f t="shared" si="27"/>
        <v/>
      </c>
      <c r="AP46" s="136" t="str">
        <f t="shared" si="28"/>
        <v/>
      </c>
      <c r="AQ46" s="126"/>
      <c r="AR46" s="144" t="str">
        <f t="shared" si="29"/>
        <v/>
      </c>
      <c r="AS46" s="220" t="str">
        <f t="shared" si="30"/>
        <v/>
      </c>
      <c r="AT46" s="220" t="str">
        <f t="shared" si="31"/>
        <v/>
      </c>
      <c r="AU46" s="220" t="str">
        <f t="shared" si="32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59" t="str">
        <f t="shared" si="33"/>
        <v/>
      </c>
      <c r="BA46" s="60">
        <f t="shared" si="14"/>
        <v>0</v>
      </c>
    </row>
    <row r="47" spans="1:53" ht="15" customHeight="1" x14ac:dyDescent="0.25">
      <c r="A47">
        <v>30</v>
      </c>
      <c r="B47" s="17">
        <f>'M5'!B47</f>
        <v>0</v>
      </c>
      <c r="C47" s="275">
        <f>'M5'!C47</f>
        <v>0</v>
      </c>
      <c r="D47" s="235" t="str">
        <f>IF('M5'!D47="","",IF('M5'!D47&gt;0,'M5'!D47))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5"/>
        <v>0</v>
      </c>
      <c r="O47" s="291" t="str">
        <f t="shared" si="16"/>
        <v/>
      </c>
      <c r="P47" s="291" t="str">
        <f t="shared" si="0"/>
        <v/>
      </c>
      <c r="Q47" s="291" t="str">
        <f t="shared" si="0"/>
        <v/>
      </c>
      <c r="R47" s="291">
        <f t="shared" si="17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18"/>
        <v/>
      </c>
      <c r="W47" s="94" t="str">
        <f t="shared" si="4"/>
        <v/>
      </c>
      <c r="X47" s="94" t="str">
        <f t="shared" si="5"/>
        <v/>
      </c>
      <c r="Y47" s="94">
        <f t="shared" si="6"/>
        <v>0</v>
      </c>
      <c r="Z47" s="141" t="b">
        <f t="shared" si="7"/>
        <v>0</v>
      </c>
      <c r="AA47" s="141" t="b">
        <f t="shared" si="8"/>
        <v>0</v>
      </c>
      <c r="AB47" s="141" t="b">
        <f t="shared" si="9"/>
        <v>0</v>
      </c>
      <c r="AC47" s="141" t="b">
        <f t="shared" si="10"/>
        <v>0</v>
      </c>
      <c r="AD47" s="141" t="b">
        <f t="shared" si="11"/>
        <v>0</v>
      </c>
      <c r="AE47" s="141" t="b">
        <f t="shared" si="19"/>
        <v>0</v>
      </c>
      <c r="AF47" s="141" t="b">
        <f t="shared" si="20"/>
        <v>0</v>
      </c>
      <c r="AG47" s="141" t="b">
        <f t="shared" si="21"/>
        <v>0</v>
      </c>
      <c r="AH47" s="141" t="b">
        <f t="shared" si="22"/>
        <v>0</v>
      </c>
      <c r="AI47" s="141" t="b">
        <f t="shared" si="23"/>
        <v>0</v>
      </c>
      <c r="AJ47" s="146" t="str">
        <f t="shared" si="12"/>
        <v/>
      </c>
      <c r="AK47" s="238" t="str">
        <f t="shared" si="13"/>
        <v/>
      </c>
      <c r="AL47" s="217" t="str">
        <f t="shared" si="24"/>
        <v/>
      </c>
      <c r="AM47" s="144" t="str">
        <f t="shared" si="25"/>
        <v/>
      </c>
      <c r="AN47" s="145">
        <f t="shared" si="26"/>
        <v>0</v>
      </c>
      <c r="AO47" s="135" t="str">
        <f t="shared" si="27"/>
        <v/>
      </c>
      <c r="AP47" s="136" t="str">
        <f t="shared" si="28"/>
        <v/>
      </c>
      <c r="AQ47" s="126"/>
      <c r="AR47" s="144" t="str">
        <f t="shared" si="29"/>
        <v/>
      </c>
      <c r="AS47" s="220" t="str">
        <f t="shared" si="30"/>
        <v/>
      </c>
      <c r="AT47" s="220" t="str">
        <f t="shared" si="31"/>
        <v/>
      </c>
      <c r="AU47" s="220" t="str">
        <f t="shared" si="32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59" t="str">
        <f t="shared" si="33"/>
        <v/>
      </c>
      <c r="BA47" s="60">
        <f t="shared" si="14"/>
        <v>0</v>
      </c>
    </row>
    <row r="48" spans="1:53" ht="15" customHeight="1" x14ac:dyDescent="0.25">
      <c r="A48">
        <v>31</v>
      </c>
      <c r="B48" s="17">
        <f>'M5'!B48</f>
        <v>0</v>
      </c>
      <c r="C48" s="275">
        <f>'M5'!C48</f>
        <v>0</v>
      </c>
      <c r="D48" s="235" t="str">
        <f>IF('M5'!D48="","",IF('M5'!D48&gt;0,'M5'!D48))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5"/>
        <v>0</v>
      </c>
      <c r="O48" s="291" t="str">
        <f t="shared" si="16"/>
        <v/>
      </c>
      <c r="P48" s="291" t="str">
        <f t="shared" si="0"/>
        <v/>
      </c>
      <c r="Q48" s="291" t="str">
        <f t="shared" si="0"/>
        <v/>
      </c>
      <c r="R48" s="291">
        <f t="shared" si="17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18"/>
        <v/>
      </c>
      <c r="W48" s="94" t="str">
        <f t="shared" si="4"/>
        <v/>
      </c>
      <c r="X48" s="94" t="str">
        <f t="shared" si="5"/>
        <v/>
      </c>
      <c r="Y48" s="94">
        <f t="shared" si="6"/>
        <v>0</v>
      </c>
      <c r="Z48" s="141" t="b">
        <f t="shared" si="7"/>
        <v>0</v>
      </c>
      <c r="AA48" s="141" t="b">
        <f t="shared" si="8"/>
        <v>0</v>
      </c>
      <c r="AB48" s="141" t="b">
        <f t="shared" si="9"/>
        <v>0</v>
      </c>
      <c r="AC48" s="141" t="b">
        <f t="shared" si="10"/>
        <v>0</v>
      </c>
      <c r="AD48" s="141" t="b">
        <f t="shared" si="11"/>
        <v>0</v>
      </c>
      <c r="AE48" s="141" t="b">
        <f t="shared" si="19"/>
        <v>0</v>
      </c>
      <c r="AF48" s="141" t="b">
        <f t="shared" si="20"/>
        <v>0</v>
      </c>
      <c r="AG48" s="141" t="b">
        <f t="shared" si="21"/>
        <v>0</v>
      </c>
      <c r="AH48" s="141" t="b">
        <f t="shared" si="22"/>
        <v>0</v>
      </c>
      <c r="AI48" s="141" t="b">
        <f t="shared" si="23"/>
        <v>0</v>
      </c>
      <c r="AJ48" s="146" t="str">
        <f t="shared" si="12"/>
        <v/>
      </c>
      <c r="AK48" s="238" t="str">
        <f t="shared" si="13"/>
        <v/>
      </c>
      <c r="AL48" s="217" t="str">
        <f t="shared" si="24"/>
        <v/>
      </c>
      <c r="AM48" s="144" t="str">
        <f t="shared" si="25"/>
        <v/>
      </c>
      <c r="AN48" s="145">
        <f t="shared" si="26"/>
        <v>0</v>
      </c>
      <c r="AO48" s="135" t="str">
        <f t="shared" si="27"/>
        <v/>
      </c>
      <c r="AP48" s="136" t="str">
        <f t="shared" si="28"/>
        <v/>
      </c>
      <c r="AQ48" s="126"/>
      <c r="AR48" s="144" t="str">
        <f t="shared" si="29"/>
        <v/>
      </c>
      <c r="AS48" s="220" t="str">
        <f t="shared" si="30"/>
        <v/>
      </c>
      <c r="AT48" s="220" t="str">
        <f t="shared" si="31"/>
        <v/>
      </c>
      <c r="AU48" s="220" t="str">
        <f t="shared" si="32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59" t="str">
        <f t="shared" si="33"/>
        <v/>
      </c>
      <c r="BA48" s="60">
        <f t="shared" si="14"/>
        <v>0</v>
      </c>
    </row>
    <row r="49" spans="1:53" ht="15" customHeight="1" x14ac:dyDescent="0.25">
      <c r="A49">
        <v>32</v>
      </c>
      <c r="B49" s="17">
        <f>'M5'!B49</f>
        <v>0</v>
      </c>
      <c r="C49" s="275">
        <f>'M5'!C49</f>
        <v>0</v>
      </c>
      <c r="D49" s="235" t="str">
        <f>IF('M5'!D49="","",IF('M5'!D49&gt;0,'M5'!D49))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5"/>
        <v>0</v>
      </c>
      <c r="O49" s="291" t="str">
        <f t="shared" si="16"/>
        <v/>
      </c>
      <c r="P49" s="291" t="str">
        <f t="shared" si="0"/>
        <v/>
      </c>
      <c r="Q49" s="291" t="str">
        <f t="shared" si="0"/>
        <v/>
      </c>
      <c r="R49" s="291">
        <f t="shared" si="17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18"/>
        <v/>
      </c>
      <c r="W49" s="94" t="str">
        <f t="shared" si="4"/>
        <v/>
      </c>
      <c r="X49" s="94" t="str">
        <f t="shared" si="5"/>
        <v/>
      </c>
      <c r="Y49" s="94">
        <f t="shared" si="6"/>
        <v>0</v>
      </c>
      <c r="Z49" s="141" t="b">
        <f t="shared" si="7"/>
        <v>0</v>
      </c>
      <c r="AA49" s="141" t="b">
        <f t="shared" si="8"/>
        <v>0</v>
      </c>
      <c r="AB49" s="141" t="b">
        <f t="shared" si="9"/>
        <v>0</v>
      </c>
      <c r="AC49" s="141" t="b">
        <f t="shared" si="10"/>
        <v>0</v>
      </c>
      <c r="AD49" s="141" t="b">
        <f t="shared" si="11"/>
        <v>0</v>
      </c>
      <c r="AE49" s="141" t="b">
        <f t="shared" si="19"/>
        <v>0</v>
      </c>
      <c r="AF49" s="141" t="b">
        <f t="shared" si="20"/>
        <v>0</v>
      </c>
      <c r="AG49" s="141" t="b">
        <f t="shared" si="21"/>
        <v>0</v>
      </c>
      <c r="AH49" s="141" t="b">
        <f t="shared" si="22"/>
        <v>0</v>
      </c>
      <c r="AI49" s="141" t="b">
        <f t="shared" si="23"/>
        <v>0</v>
      </c>
      <c r="AJ49" s="146" t="str">
        <f t="shared" si="12"/>
        <v/>
      </c>
      <c r="AK49" s="238" t="str">
        <f t="shared" si="13"/>
        <v/>
      </c>
      <c r="AL49" s="217" t="str">
        <f t="shared" si="24"/>
        <v/>
      </c>
      <c r="AM49" s="144" t="str">
        <f t="shared" si="25"/>
        <v/>
      </c>
      <c r="AN49" s="145">
        <f t="shared" si="26"/>
        <v>0</v>
      </c>
      <c r="AO49" s="135" t="str">
        <f t="shared" si="27"/>
        <v/>
      </c>
      <c r="AP49" s="136" t="str">
        <f t="shared" si="28"/>
        <v/>
      </c>
      <c r="AQ49" s="126"/>
      <c r="AR49" s="144" t="str">
        <f t="shared" si="29"/>
        <v/>
      </c>
      <c r="AS49" s="220" t="str">
        <f t="shared" si="30"/>
        <v/>
      </c>
      <c r="AT49" s="220" t="str">
        <f t="shared" si="31"/>
        <v/>
      </c>
      <c r="AU49" s="220" t="str">
        <f t="shared" si="32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59" t="str">
        <f t="shared" si="33"/>
        <v/>
      </c>
      <c r="BA49" s="60">
        <f t="shared" si="14"/>
        <v>0</v>
      </c>
    </row>
    <row r="50" spans="1:53" ht="15" customHeight="1" x14ac:dyDescent="0.25">
      <c r="A50">
        <v>33</v>
      </c>
      <c r="B50" s="17">
        <f>'M5'!B50</f>
        <v>0</v>
      </c>
      <c r="C50" s="275">
        <f>'M5'!C50</f>
        <v>0</v>
      </c>
      <c r="D50" s="235" t="str">
        <f>IF('M5'!D50="","",IF('M5'!D50&gt;0,'M5'!D50))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5"/>
        <v>0</v>
      </c>
      <c r="O50" s="291" t="str">
        <f t="shared" si="16"/>
        <v/>
      </c>
      <c r="P50" s="291" t="str">
        <f t="shared" si="0"/>
        <v/>
      </c>
      <c r="Q50" s="291" t="str">
        <f t="shared" si="0"/>
        <v/>
      </c>
      <c r="R50" s="291">
        <f t="shared" si="17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18"/>
        <v/>
      </c>
      <c r="W50" s="94" t="str">
        <f t="shared" si="4"/>
        <v/>
      </c>
      <c r="X50" s="94" t="str">
        <f t="shared" si="5"/>
        <v/>
      </c>
      <c r="Y50" s="94">
        <f t="shared" si="6"/>
        <v>0</v>
      </c>
      <c r="Z50" s="141" t="b">
        <f t="shared" si="7"/>
        <v>0</v>
      </c>
      <c r="AA50" s="141" t="b">
        <f t="shared" si="8"/>
        <v>0</v>
      </c>
      <c r="AB50" s="141" t="b">
        <f t="shared" si="9"/>
        <v>0</v>
      </c>
      <c r="AC50" s="141" t="b">
        <f t="shared" si="10"/>
        <v>0</v>
      </c>
      <c r="AD50" s="141" t="b">
        <f t="shared" si="11"/>
        <v>0</v>
      </c>
      <c r="AE50" s="141" t="b">
        <f t="shared" si="19"/>
        <v>0</v>
      </c>
      <c r="AF50" s="141" t="b">
        <f t="shared" si="20"/>
        <v>0</v>
      </c>
      <c r="AG50" s="141" t="b">
        <f t="shared" si="21"/>
        <v>0</v>
      </c>
      <c r="AH50" s="141" t="b">
        <f t="shared" si="22"/>
        <v>0</v>
      </c>
      <c r="AI50" s="141" t="b">
        <f t="shared" si="23"/>
        <v>0</v>
      </c>
      <c r="AJ50" s="146" t="str">
        <f t="shared" si="12"/>
        <v/>
      </c>
      <c r="AK50" s="238" t="str">
        <f t="shared" si="13"/>
        <v/>
      </c>
      <c r="AL50" s="217" t="str">
        <f t="shared" si="24"/>
        <v/>
      </c>
      <c r="AM50" s="144" t="str">
        <f t="shared" si="25"/>
        <v/>
      </c>
      <c r="AN50" s="145">
        <f t="shared" si="26"/>
        <v>0</v>
      </c>
      <c r="AO50" s="135" t="str">
        <f t="shared" si="27"/>
        <v/>
      </c>
      <c r="AP50" s="136" t="str">
        <f t="shared" si="28"/>
        <v/>
      </c>
      <c r="AQ50" s="126"/>
      <c r="AR50" s="144" t="str">
        <f t="shared" si="29"/>
        <v/>
      </c>
      <c r="AS50" s="220" t="str">
        <f t="shared" si="30"/>
        <v/>
      </c>
      <c r="AT50" s="220" t="str">
        <f t="shared" si="31"/>
        <v/>
      </c>
      <c r="AU50" s="220" t="str">
        <f t="shared" si="32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59" t="str">
        <f t="shared" si="33"/>
        <v/>
      </c>
      <c r="BA50" s="60">
        <f t="shared" si="14"/>
        <v>0</v>
      </c>
    </row>
    <row r="51" spans="1:53" ht="15" customHeight="1" x14ac:dyDescent="0.25">
      <c r="A51">
        <v>34</v>
      </c>
      <c r="B51" s="17">
        <f>'M5'!B51</f>
        <v>0</v>
      </c>
      <c r="C51" s="275">
        <f>'M5'!C51</f>
        <v>0</v>
      </c>
      <c r="D51" s="235" t="str">
        <f>IF('M5'!D51="","",IF('M5'!D51&gt;0,'M5'!D51))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5"/>
        <v>0</v>
      </c>
      <c r="O51" s="291" t="str">
        <f t="shared" si="16"/>
        <v/>
      </c>
      <c r="P51" s="291" t="str">
        <f t="shared" si="0"/>
        <v/>
      </c>
      <c r="Q51" s="291" t="str">
        <f t="shared" si="0"/>
        <v/>
      </c>
      <c r="R51" s="291">
        <f t="shared" si="17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18"/>
        <v/>
      </c>
      <c r="W51" s="94" t="str">
        <f t="shared" si="4"/>
        <v/>
      </c>
      <c r="X51" s="94" t="str">
        <f t="shared" si="5"/>
        <v/>
      </c>
      <c r="Y51" s="94">
        <f t="shared" si="6"/>
        <v>0</v>
      </c>
      <c r="Z51" s="141" t="b">
        <f t="shared" si="7"/>
        <v>0</v>
      </c>
      <c r="AA51" s="141" t="b">
        <f t="shared" si="8"/>
        <v>0</v>
      </c>
      <c r="AB51" s="141" t="b">
        <f t="shared" si="9"/>
        <v>0</v>
      </c>
      <c r="AC51" s="141" t="b">
        <f t="shared" si="10"/>
        <v>0</v>
      </c>
      <c r="AD51" s="141" t="b">
        <f t="shared" si="11"/>
        <v>0</v>
      </c>
      <c r="AE51" s="141" t="b">
        <f t="shared" si="19"/>
        <v>0</v>
      </c>
      <c r="AF51" s="141" t="b">
        <f t="shared" si="20"/>
        <v>0</v>
      </c>
      <c r="AG51" s="141" t="b">
        <f t="shared" si="21"/>
        <v>0</v>
      </c>
      <c r="AH51" s="141" t="b">
        <f t="shared" si="22"/>
        <v>0</v>
      </c>
      <c r="AI51" s="141" t="b">
        <f t="shared" si="23"/>
        <v>0</v>
      </c>
      <c r="AJ51" s="146" t="str">
        <f t="shared" si="12"/>
        <v/>
      </c>
      <c r="AK51" s="238" t="str">
        <f t="shared" si="13"/>
        <v/>
      </c>
      <c r="AL51" s="217" t="str">
        <f t="shared" si="24"/>
        <v/>
      </c>
      <c r="AM51" s="144" t="str">
        <f t="shared" si="25"/>
        <v/>
      </c>
      <c r="AN51" s="145">
        <f t="shared" si="26"/>
        <v>0</v>
      </c>
      <c r="AO51" s="135" t="str">
        <f t="shared" si="27"/>
        <v/>
      </c>
      <c r="AP51" s="136" t="str">
        <f t="shared" si="28"/>
        <v/>
      </c>
      <c r="AQ51" s="126"/>
      <c r="AR51" s="144" t="str">
        <f t="shared" si="29"/>
        <v/>
      </c>
      <c r="AS51" s="220" t="str">
        <f t="shared" si="30"/>
        <v/>
      </c>
      <c r="AT51" s="220" t="str">
        <f t="shared" si="31"/>
        <v/>
      </c>
      <c r="AU51" s="220" t="str">
        <f t="shared" si="32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59" t="str">
        <f t="shared" si="33"/>
        <v/>
      </c>
      <c r="BA51" s="60">
        <f t="shared" si="14"/>
        <v>0</v>
      </c>
    </row>
    <row r="52" spans="1:53" ht="15" customHeight="1" x14ac:dyDescent="0.25">
      <c r="A52">
        <v>35</v>
      </c>
      <c r="B52" s="17">
        <f>'M5'!B52</f>
        <v>0</v>
      </c>
      <c r="C52" s="275">
        <f>'M5'!C52</f>
        <v>0</v>
      </c>
      <c r="D52" s="235" t="str">
        <f>IF('M5'!D52="","",IF('M5'!D52&gt;0,'M5'!D52))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5"/>
        <v>0</v>
      </c>
      <c r="O52" s="291" t="str">
        <f t="shared" si="16"/>
        <v/>
      </c>
      <c r="P52" s="291" t="str">
        <f t="shared" si="0"/>
        <v/>
      </c>
      <c r="Q52" s="291" t="str">
        <f t="shared" si="0"/>
        <v/>
      </c>
      <c r="R52" s="291">
        <f t="shared" si="17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18"/>
        <v/>
      </c>
      <c r="W52" s="94" t="str">
        <f t="shared" si="4"/>
        <v/>
      </c>
      <c r="X52" s="94" t="str">
        <f t="shared" si="5"/>
        <v/>
      </c>
      <c r="Y52" s="94">
        <f t="shared" si="6"/>
        <v>0</v>
      </c>
      <c r="Z52" s="141" t="b">
        <f t="shared" si="7"/>
        <v>0</v>
      </c>
      <c r="AA52" s="141" t="b">
        <f t="shared" si="8"/>
        <v>0</v>
      </c>
      <c r="AB52" s="141" t="b">
        <f t="shared" si="9"/>
        <v>0</v>
      </c>
      <c r="AC52" s="141" t="b">
        <f t="shared" si="10"/>
        <v>0</v>
      </c>
      <c r="AD52" s="141" t="b">
        <f t="shared" si="11"/>
        <v>0</v>
      </c>
      <c r="AE52" s="141" t="b">
        <f t="shared" si="19"/>
        <v>0</v>
      </c>
      <c r="AF52" s="141" t="b">
        <f t="shared" si="20"/>
        <v>0</v>
      </c>
      <c r="AG52" s="141" t="b">
        <f t="shared" si="21"/>
        <v>0</v>
      </c>
      <c r="AH52" s="141" t="b">
        <f t="shared" si="22"/>
        <v>0</v>
      </c>
      <c r="AI52" s="141" t="b">
        <f t="shared" si="23"/>
        <v>0</v>
      </c>
      <c r="AJ52" s="146" t="str">
        <f t="shared" si="12"/>
        <v/>
      </c>
      <c r="AK52" s="238" t="str">
        <f t="shared" si="13"/>
        <v/>
      </c>
      <c r="AL52" s="217" t="str">
        <f t="shared" si="24"/>
        <v/>
      </c>
      <c r="AM52" s="144" t="str">
        <f t="shared" si="25"/>
        <v/>
      </c>
      <c r="AN52" s="145">
        <f t="shared" si="26"/>
        <v>0</v>
      </c>
      <c r="AO52" s="135" t="str">
        <f t="shared" si="27"/>
        <v/>
      </c>
      <c r="AP52" s="136" t="str">
        <f t="shared" si="28"/>
        <v/>
      </c>
      <c r="AQ52" s="126"/>
      <c r="AR52" s="144" t="str">
        <f t="shared" si="29"/>
        <v/>
      </c>
      <c r="AS52" s="220" t="str">
        <f t="shared" si="30"/>
        <v/>
      </c>
      <c r="AT52" s="220" t="str">
        <f t="shared" si="31"/>
        <v/>
      </c>
      <c r="AU52" s="220" t="str">
        <f t="shared" si="32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59" t="str">
        <f t="shared" si="33"/>
        <v/>
      </c>
      <c r="BA52" s="60">
        <f t="shared" si="14"/>
        <v>0</v>
      </c>
    </row>
    <row r="53" spans="1:53" ht="15" customHeight="1" thickBot="1" x14ac:dyDescent="0.3">
      <c r="A53">
        <v>36</v>
      </c>
      <c r="B53" s="17">
        <f>'M5'!B53</f>
        <v>0</v>
      </c>
      <c r="C53" s="275">
        <f>'M5'!C53</f>
        <v>0</v>
      </c>
      <c r="D53" s="235" t="str">
        <f>IF('M5'!D53="","",IF('M5'!D53&gt;0,'M5'!D53))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5"/>
        <v>0</v>
      </c>
      <c r="O53" s="291" t="str">
        <f t="shared" si="16"/>
        <v/>
      </c>
      <c r="P53" s="291" t="str">
        <f t="shared" si="0"/>
        <v/>
      </c>
      <c r="Q53" s="291" t="str">
        <f t="shared" si="0"/>
        <v/>
      </c>
      <c r="R53" s="291">
        <f t="shared" si="17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18"/>
        <v/>
      </c>
      <c r="W53" s="94" t="str">
        <f t="shared" si="4"/>
        <v/>
      </c>
      <c r="X53" s="94" t="str">
        <f t="shared" si="5"/>
        <v/>
      </c>
      <c r="Y53" s="94">
        <f t="shared" si="6"/>
        <v>0</v>
      </c>
      <c r="Z53" s="141" t="b">
        <f t="shared" si="7"/>
        <v>0</v>
      </c>
      <c r="AA53" s="141" t="b">
        <f t="shared" si="8"/>
        <v>0</v>
      </c>
      <c r="AB53" s="141" t="b">
        <f t="shared" si="9"/>
        <v>0</v>
      </c>
      <c r="AC53" s="141" t="b">
        <f t="shared" si="10"/>
        <v>0</v>
      </c>
      <c r="AD53" s="141" t="b">
        <f t="shared" si="11"/>
        <v>0</v>
      </c>
      <c r="AE53" s="141" t="b">
        <f t="shared" si="19"/>
        <v>0</v>
      </c>
      <c r="AF53" s="141" t="b">
        <f t="shared" si="20"/>
        <v>0</v>
      </c>
      <c r="AG53" s="141" t="b">
        <f t="shared" si="21"/>
        <v>0</v>
      </c>
      <c r="AH53" s="141" t="b">
        <f t="shared" si="22"/>
        <v>0</v>
      </c>
      <c r="AI53" s="141" t="b">
        <f t="shared" si="23"/>
        <v>0</v>
      </c>
      <c r="AJ53" s="154" t="str">
        <f t="shared" si="12"/>
        <v/>
      </c>
      <c r="AK53" s="238" t="str">
        <f t="shared" si="13"/>
        <v/>
      </c>
      <c r="AL53" s="217" t="str">
        <f t="shared" si="24"/>
        <v/>
      </c>
      <c r="AM53" s="144" t="str">
        <f t="shared" si="25"/>
        <v/>
      </c>
      <c r="AN53" s="145">
        <f t="shared" si="26"/>
        <v>0</v>
      </c>
      <c r="AO53" s="135" t="str">
        <f t="shared" si="27"/>
        <v/>
      </c>
      <c r="AP53" s="136" t="str">
        <f t="shared" si="28"/>
        <v/>
      </c>
      <c r="AQ53" s="126"/>
      <c r="AR53" s="144" t="str">
        <f t="shared" si="29"/>
        <v/>
      </c>
      <c r="AS53" s="220" t="str">
        <f t="shared" si="30"/>
        <v/>
      </c>
      <c r="AT53" s="220" t="str">
        <f t="shared" si="31"/>
        <v/>
      </c>
      <c r="AU53" s="220" t="str">
        <f t="shared" si="32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59" t="str">
        <f t="shared" si="33"/>
        <v/>
      </c>
      <c r="BA53" s="60">
        <f t="shared" si="14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98"/>
      <c r="D54" s="324" t="s">
        <v>106</v>
      </c>
      <c r="E54" s="324"/>
      <c r="F54" s="324"/>
      <c r="G54" s="324"/>
      <c r="H54" s="155" t="str">
        <f t="shared" ref="H54:M54" si="36">IF(S56=0,"",IF(S56&gt;0,S55))</f>
        <v/>
      </c>
      <c r="I54" s="156" t="str">
        <f t="shared" si="36"/>
        <v/>
      </c>
      <c r="J54" s="156" t="str">
        <f t="shared" si="36"/>
        <v/>
      </c>
      <c r="K54" s="156" t="str">
        <f t="shared" si="36"/>
        <v/>
      </c>
      <c r="L54" s="156">
        <f t="shared" si="36"/>
        <v>0.58333333333333337</v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7</v>
      </c>
      <c r="X54" s="157">
        <f t="shared" si="37"/>
        <v>0</v>
      </c>
      <c r="Y54" s="158">
        <f>SUM(AK18:AK53)</f>
        <v>7</v>
      </c>
      <c r="Z54" s="158">
        <f t="shared" ref="Z54:AI54" si="38">SUM(Z18:Z53)</f>
        <v>0</v>
      </c>
      <c r="AA54" s="158">
        <f t="shared" si="38"/>
        <v>3</v>
      </c>
      <c r="AB54" s="158">
        <f t="shared" si="38"/>
        <v>3</v>
      </c>
      <c r="AC54" s="158">
        <f t="shared" si="38"/>
        <v>1</v>
      </c>
      <c r="AD54" s="158">
        <f t="shared" si="38"/>
        <v>0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>
        <f>IF(Y57=0,"",IF(Y57&gt;0,$Y$55))</f>
        <v>1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>
        <f t="shared" si="39"/>
        <v>0.58333333333333337</v>
      </c>
      <c r="X55" s="165" t="e">
        <f t="shared" si="39"/>
        <v>#DIV/0!</v>
      </c>
      <c r="Y55" s="165">
        <f>Y54/Y57</f>
        <v>1</v>
      </c>
      <c r="Z55" s="141">
        <f>Z54/10</f>
        <v>0</v>
      </c>
      <c r="AA55" s="141">
        <f t="shared" ref="AA55:AI55" si="40">AA54/10</f>
        <v>0.3</v>
      </c>
      <c r="AB55" s="141">
        <f t="shared" si="40"/>
        <v>0.3</v>
      </c>
      <c r="AC55" s="141">
        <f t="shared" si="40"/>
        <v>0.1</v>
      </c>
      <c r="AD55" s="141">
        <f t="shared" si="40"/>
        <v>0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1">IF($AS$57=0,"",IF($D$2&lt;6,"",IF($D$2&gt;=6,(AT58+AT59)/AT57)))</f>
        <v/>
      </c>
      <c r="AU55" s="119" t="str">
        <f t="shared" si="41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12</v>
      </c>
      <c r="X56" s="3">
        <f t="shared" si="42"/>
        <v>0</v>
      </c>
      <c r="Y56" s="3">
        <f>COUNTIF(Y18:Y53,0)</f>
        <v>29</v>
      </c>
      <c r="Z56" s="10" t="e">
        <f>Z54/D68*D70</f>
        <v>#DIV/0!</v>
      </c>
      <c r="AA56" s="10">
        <f>AA54/E68*E70</f>
        <v>8.3333333333333329E-2</v>
      </c>
      <c r="AB56" s="10">
        <f>AB54/F68*F70</f>
        <v>8.3333333333333329E-2</v>
      </c>
      <c r="AC56" s="10">
        <f>AC54/G68*G70</f>
        <v>2.7777777777777776E-2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3">IF($AS$57=0,"",IF($D$2&lt;6,"",IF($D$2&gt;=6,(AT59/AT57))))</f>
        <v/>
      </c>
      <c r="AU56" s="119" t="str">
        <f t="shared" si="43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276">
        <f>D2</f>
        <v>5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7</v>
      </c>
      <c r="AE57" s="3"/>
      <c r="AO57" s="3"/>
      <c r="AP57" s="3"/>
      <c r="AQ57" s="2"/>
      <c r="AR57" s="3"/>
      <c r="AS57" s="72">
        <f t="shared" ref="AS57:AT57" si="44">COUNTIF(AS18:AS53,"&gt;""")</f>
        <v>0</v>
      </c>
      <c r="AT57" s="72">
        <f t="shared" si="44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46031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5">COUNTIF(AT18:AT53,"1F")</f>
        <v>0</v>
      </c>
      <c r="AU58" s="93">
        <f t="shared" si="45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278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6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278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9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41" t="e">
        <f t="shared" ref="D63:I63" si="47">S55</f>
        <v>#DIV/0!</v>
      </c>
      <c r="E63" s="10" t="e">
        <f t="shared" si="47"/>
        <v>#DIV/0!</v>
      </c>
      <c r="F63" s="10" t="e">
        <f t="shared" si="47"/>
        <v>#DIV/0!</v>
      </c>
      <c r="G63" s="10" t="e">
        <f t="shared" si="47"/>
        <v>#DIV/0!</v>
      </c>
      <c r="H63" s="10">
        <f t="shared" si="47"/>
        <v>0.58333333333333337</v>
      </c>
      <c r="I63" s="10" t="e">
        <f t="shared" si="47"/>
        <v>#DIV/0!</v>
      </c>
      <c r="J63" s="10">
        <f>$AK$54</f>
        <v>1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9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41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94">
        <f>COUNTIF($D$18:$D$53,"A")</f>
        <v>0</v>
      </c>
      <c r="E68" s="4">
        <f>COUNTIF($D$18:$D$53,"B")</f>
        <v>6</v>
      </c>
      <c r="F68" s="4">
        <f>COUNTIF($D$18:$D$53,"C")</f>
        <v>5</v>
      </c>
      <c r="G68" s="4">
        <f>COUNTIF($D$18:$D$53,"D")</f>
        <v>1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9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41">
        <f>D68/$B$54</f>
        <v>0</v>
      </c>
      <c r="E70" s="10">
        <f>E68/$B$54</f>
        <v>0.16666666666666666</v>
      </c>
      <c r="F70" s="10">
        <f>F68/$B$54</f>
        <v>0.1388888888888889</v>
      </c>
      <c r="G70" s="10">
        <f>G68/$B$54</f>
        <v>2.7777777777777776E-2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41" t="e">
        <f>Z56</f>
        <v>#DIV/0!</v>
      </c>
      <c r="E71" s="10">
        <f>AA56</f>
        <v>8.3333333333333329E-2</v>
      </c>
      <c r="F71" s="10">
        <f>AB56</f>
        <v>8.3333333333333329E-2</v>
      </c>
      <c r="G71" s="10">
        <f>AC56</f>
        <v>2.7777777777777776E-2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41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41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41">
        <f>IF($E$7="ja",D70,IF($E7="nee",D72))</f>
        <v>0</v>
      </c>
      <c r="E74" s="10">
        <f>IF($E$7="ja",E70,IF($E7="nee",E72))</f>
        <v>0.16666666666666666</v>
      </c>
      <c r="F74" s="10">
        <f>IF($E$7="ja",F70,IF($E7="nee",F72))</f>
        <v>0.1388888888888889</v>
      </c>
      <c r="G74" s="10">
        <f>IF($E$7="ja",G70,IF($E7="nee",G72))</f>
        <v>2.7777777777777776E-2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41" t="e">
        <f>IF($E$7="ja",D71,IF($E$7="nee",D73))</f>
        <v>#DIV/0!</v>
      </c>
      <c r="E75" s="10">
        <f>IF($E$7="ja",E71,IF($E$7="nee",E73))</f>
        <v>8.3333333333333329E-2</v>
      </c>
      <c r="F75" s="10">
        <f>IF($E$7="ja",F71,IF($E$7="nee",F73))</f>
        <v>8.3333333333333329E-2</v>
      </c>
      <c r="G75" s="10">
        <f>IF($E$7="ja",G71,IF($E$7="nee",G73))</f>
        <v>2.7777777777777776E-2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D3:E3"/>
    <mergeCell ref="B5:AY5"/>
    <mergeCell ref="B7:D7"/>
    <mergeCell ref="B8:D8"/>
    <mergeCell ref="H10:I10"/>
    <mergeCell ref="J10:K10"/>
    <mergeCell ref="L10:M10"/>
    <mergeCell ref="AS10:AU10"/>
    <mergeCell ref="C11:C13"/>
    <mergeCell ref="D54:G54"/>
    <mergeCell ref="H55:I55"/>
    <mergeCell ref="J55:K55"/>
    <mergeCell ref="L55:M55"/>
  </mergeCells>
  <conditionalFormatting sqref="B18:C53">
    <cfRule type="cellIs" dxfId="991" priority="56" stopIfTrue="1" operator="equal">
      <formula>0</formula>
    </cfRule>
  </conditionalFormatting>
  <conditionalFormatting sqref="D18:D53">
    <cfRule type="cellIs" dxfId="990" priority="28" stopIfTrue="1" operator="equal">
      <formula>""</formula>
    </cfRule>
  </conditionalFormatting>
  <conditionalFormatting sqref="E7:E8 D9">
    <cfRule type="cellIs" dxfId="989" priority="92" stopIfTrue="1" operator="equal">
      <formula>"ja"</formula>
    </cfRule>
    <cfRule type="cellIs" dxfId="988" priority="93" stopIfTrue="1" operator="equal">
      <formula>"nee"</formula>
    </cfRule>
  </conditionalFormatting>
  <conditionalFormatting sqref="E18:E53">
    <cfRule type="cellIs" dxfId="987" priority="102" stopIfTrue="1" operator="equal">
      <formula>""</formula>
    </cfRule>
  </conditionalFormatting>
  <conditionalFormatting sqref="E18:F53">
    <cfRule type="cellIs" dxfId="986" priority="100" stopIfTrue="1" operator="equal">
      <formula>"x"</formula>
    </cfRule>
  </conditionalFormatting>
  <conditionalFormatting sqref="F18:F53">
    <cfRule type="cellIs" dxfId="985" priority="101" stopIfTrue="1" operator="equal">
      <formula>""</formula>
    </cfRule>
  </conditionalFormatting>
  <conditionalFormatting sqref="G11:G13">
    <cfRule type="expression" dxfId="984" priority="23" stopIfTrue="1">
      <formula>$J$3="ja"</formula>
    </cfRule>
    <cfRule type="expression" dxfId="983" priority="24" stopIfTrue="1">
      <formula>$L$3="ja"</formula>
    </cfRule>
  </conditionalFormatting>
  <conditionalFormatting sqref="G18:G53">
    <cfRule type="cellIs" dxfId="982" priority="73" stopIfTrue="1" operator="equal">
      <formula>""</formula>
    </cfRule>
    <cfRule type="cellIs" dxfId="981" priority="74" stopIfTrue="1" operator="greaterThan">
      <formula>""</formula>
    </cfRule>
  </conditionalFormatting>
  <conditionalFormatting sqref="H11:H13">
    <cfRule type="expression" dxfId="980" priority="21">
      <formula>$K$2="ja"</formula>
    </cfRule>
    <cfRule type="expression" dxfId="979" priority="25" stopIfTrue="1">
      <formula>$J$2="ja"</formula>
    </cfRule>
    <cfRule type="expression" dxfId="978" priority="26" stopIfTrue="1">
      <formula>$L$2="ja"</formula>
    </cfRule>
  </conditionalFormatting>
  <conditionalFormatting sqref="H18:M53">
    <cfRule type="cellIs" dxfId="977" priority="89" stopIfTrue="1" operator="equal">
      <formula>0</formula>
    </cfRule>
    <cfRule type="cellIs" dxfId="976" priority="90" stopIfTrue="1" operator="lessThanOrEqual">
      <formula>$D18</formula>
    </cfRule>
    <cfRule type="cellIs" dxfId="975" priority="91" stopIfTrue="1" operator="notEqual">
      <formula>$D18</formula>
    </cfRule>
  </conditionalFormatting>
  <conditionalFormatting sqref="I11:I13">
    <cfRule type="expression" dxfId="974" priority="27" stopIfTrue="1">
      <formula>$J$3="ja"</formula>
    </cfRule>
  </conditionalFormatting>
  <conditionalFormatting sqref="I11:J13">
    <cfRule type="expression" dxfId="973" priority="19">
      <formula>$M$2="ja"</formula>
    </cfRule>
  </conditionalFormatting>
  <conditionalFormatting sqref="I11:K13">
    <cfRule type="expression" dxfId="972" priority="18">
      <formula>$L$3="ja"</formula>
    </cfRule>
  </conditionalFormatting>
  <conditionalFormatting sqref="J11:J13">
    <cfRule type="expression" dxfId="971" priority="20">
      <formula>$K$2="ja"</formula>
    </cfRule>
    <cfRule type="expression" dxfId="970" priority="22">
      <formula>$L$2="ja"</formula>
    </cfRule>
  </conditionalFormatting>
  <conditionalFormatting sqref="J11:R13">
    <cfRule type="expression" dxfId="969" priority="14">
      <formula>$J$3="ja"</formula>
    </cfRule>
  </conditionalFormatting>
  <conditionalFormatting sqref="L11:R13">
    <cfRule type="expression" dxfId="968" priority="13">
      <formula>$K$2="ja"</formula>
    </cfRule>
    <cfRule type="expression" dxfId="967" priority="15" stopIfTrue="1">
      <formula>$L$2="ja"</formula>
    </cfRule>
    <cfRule type="expression" dxfId="966" priority="16" stopIfTrue="1">
      <formula>$M$2="ja"</formula>
    </cfRule>
    <cfRule type="expression" dxfId="965" priority="17" stopIfTrue="1">
      <formula>$S$2="ja"</formula>
    </cfRule>
  </conditionalFormatting>
  <conditionalFormatting sqref="AJ18:AJ53">
    <cfRule type="cellIs" dxfId="964" priority="99" stopIfTrue="1" operator="notEqual">
      <formula>""</formula>
    </cfRule>
  </conditionalFormatting>
  <conditionalFormatting sqref="AK18:AK53">
    <cfRule type="cellIs" dxfId="963" priority="34" stopIfTrue="1" operator="equal">
      <formula>1</formula>
    </cfRule>
    <cfRule type="cellIs" dxfId="962" priority="35" stopIfTrue="1" operator="lessThan">
      <formula>1</formula>
    </cfRule>
  </conditionalFormatting>
  <conditionalFormatting sqref="AK11:AL13">
    <cfRule type="cellIs" dxfId="961" priority="10" stopIfTrue="1" operator="equal">
      <formula>1</formula>
    </cfRule>
    <cfRule type="cellIs" dxfId="960" priority="11" stopIfTrue="1" operator="lessThan">
      <formula>1</formula>
    </cfRule>
  </conditionalFormatting>
  <conditionalFormatting sqref="AL18:AL53">
    <cfRule type="expression" dxfId="959" priority="30">
      <formula>$G18=""</formula>
    </cfRule>
    <cfRule type="expression" dxfId="958" priority="31">
      <formula>$AM18=""</formula>
    </cfRule>
    <cfRule type="expression" dxfId="957" priority="32">
      <formula>$AM18&lt;$AR18</formula>
    </cfRule>
    <cfRule type="expression" dxfId="956" priority="33">
      <formula>$AM18&gt;=$AR18</formula>
    </cfRule>
  </conditionalFormatting>
  <conditionalFormatting sqref="AL18:AL54">
    <cfRule type="expression" dxfId="955" priority="29">
      <formula>$B18&gt;0</formula>
    </cfRule>
  </conditionalFormatting>
  <conditionalFormatting sqref="AM18:AN53">
    <cfRule type="expression" dxfId="954" priority="75" stopIfTrue="1">
      <formula>$L$3="ja"</formula>
    </cfRule>
  </conditionalFormatting>
  <conditionalFormatting sqref="AO18:AO53">
    <cfRule type="cellIs" dxfId="953" priority="80" stopIfTrue="1" operator="equal">
      <formula>1</formula>
    </cfRule>
    <cfRule type="cellIs" dxfId="952" priority="81" stopIfTrue="1" operator="equal">
      <formula>""</formula>
    </cfRule>
  </conditionalFormatting>
  <conditionalFormatting sqref="AP18:AP53">
    <cfRule type="cellIs" dxfId="951" priority="82" stopIfTrue="1" operator="equal">
      <formula>1</formula>
    </cfRule>
    <cfRule type="cellIs" dxfId="950" priority="83" stopIfTrue="1" operator="equal">
      <formula>""</formula>
    </cfRule>
  </conditionalFormatting>
  <conditionalFormatting sqref="AQ18:AQ53">
    <cfRule type="cellIs" dxfId="949" priority="53" stopIfTrue="1" operator="equal">
      <formula>"x"</formula>
    </cfRule>
    <cfRule type="expression" dxfId="948" priority="54" stopIfTrue="1">
      <formula>$B18&gt;0</formula>
    </cfRule>
    <cfRule type="cellIs" dxfId="947" priority="55" stopIfTrue="1" operator="equal">
      <formula>""</formula>
    </cfRule>
  </conditionalFormatting>
  <conditionalFormatting sqref="AR18:AR54">
    <cfRule type="expression" dxfId="946" priority="52" stopIfTrue="1">
      <formula>$L$3="ja"</formula>
    </cfRule>
  </conditionalFormatting>
  <conditionalFormatting sqref="AR54">
    <cfRule type="expression" dxfId="945" priority="51" stopIfTrue="1">
      <formula>$J$3="ja"</formula>
    </cfRule>
  </conditionalFormatting>
  <conditionalFormatting sqref="AS11:AS13">
    <cfRule type="expression" dxfId="944" priority="6" stopIfTrue="1">
      <formula>$J$3="ja"</formula>
    </cfRule>
  </conditionalFormatting>
  <conditionalFormatting sqref="AS11:AT13">
    <cfRule type="expression" dxfId="943" priority="8">
      <formula>$M$2="ja"</formula>
    </cfRule>
    <cfRule type="expression" dxfId="942" priority="9">
      <formula>$L$3="ja"</formula>
    </cfRule>
  </conditionalFormatting>
  <conditionalFormatting sqref="AS18:AT53">
    <cfRule type="cellIs" dxfId="941" priority="36" operator="equal">
      <formula>"2F"</formula>
    </cfRule>
  </conditionalFormatting>
  <conditionalFormatting sqref="AS18:AU53">
    <cfRule type="cellIs" dxfId="940" priority="38" operator="equal">
      <formula>"&lt;1F"</formula>
    </cfRule>
    <cfRule type="cellIs" dxfId="939" priority="39" operator="equal">
      <formula>"1F"</formula>
    </cfRule>
    <cfRule type="expression" dxfId="938" priority="40" stopIfTrue="1">
      <formula>$L$3="ja"</formula>
    </cfRule>
  </conditionalFormatting>
  <conditionalFormatting sqref="AS54:AU54">
    <cfRule type="expression" dxfId="937" priority="48" stopIfTrue="1">
      <formula>$L$3="ja"</formula>
    </cfRule>
  </conditionalFormatting>
  <conditionalFormatting sqref="AS54:AY54">
    <cfRule type="expression" dxfId="936" priority="49" stopIfTrue="1">
      <formula>$J$3="ja"</formula>
    </cfRule>
  </conditionalFormatting>
  <conditionalFormatting sqref="AT11:AT13">
    <cfRule type="expression" dxfId="935" priority="7">
      <formula>$L$2="ja"</formula>
    </cfRule>
  </conditionalFormatting>
  <conditionalFormatting sqref="AT11:AU13">
    <cfRule type="expression" dxfId="934" priority="1">
      <formula>$K$2="ja"</formula>
    </cfRule>
  </conditionalFormatting>
  <conditionalFormatting sqref="AT11:AV13">
    <cfRule type="expression" dxfId="933" priority="2">
      <formula>$J$3="ja"</formula>
    </cfRule>
  </conditionalFormatting>
  <conditionalFormatting sqref="AU11:AU13">
    <cfRule type="expression" dxfId="932" priority="3" stopIfTrue="1">
      <formula>$L$2="ja"</formula>
    </cfRule>
    <cfRule type="expression" dxfId="931" priority="4" stopIfTrue="1">
      <formula>$M$2="ja"</formula>
    </cfRule>
    <cfRule type="expression" dxfId="930" priority="5" stopIfTrue="1">
      <formula>$S$2="ja"</formula>
    </cfRule>
  </conditionalFormatting>
  <conditionalFormatting sqref="AU18:AU53">
    <cfRule type="cellIs" dxfId="929" priority="37" operator="equal">
      <formula>"1S"</formula>
    </cfRule>
  </conditionalFormatting>
  <conditionalFormatting sqref="AV11:AV13 AY11:AY13">
    <cfRule type="expression" dxfId="928" priority="12" stopIfTrue="1">
      <formula>$L$3="ja"</formula>
    </cfRule>
  </conditionalFormatting>
  <conditionalFormatting sqref="AV18:AV53">
    <cfRule type="expression" dxfId="927" priority="44">
      <formula>$AW18=""</formula>
    </cfRule>
    <cfRule type="expression" dxfId="926" priority="45">
      <formula>$AW18&lt;$AR18</formula>
    </cfRule>
    <cfRule type="expression" dxfId="925" priority="46">
      <formula>$AW18&gt;=$AR18</formula>
    </cfRule>
  </conditionalFormatting>
  <conditionalFormatting sqref="AV54:AY54">
    <cfRule type="expression" dxfId="924" priority="50" stopIfTrue="1">
      <formula>$L$3="ja"</formula>
    </cfRule>
  </conditionalFormatting>
  <conditionalFormatting sqref="AW18:AX53">
    <cfRule type="expression" dxfId="923" priority="47" stopIfTrue="1">
      <formula>$L$3="ja"</formula>
    </cfRule>
  </conditionalFormatting>
  <conditionalFormatting sqref="AY18:AY53">
    <cfRule type="expression" dxfId="922" priority="41">
      <formula>$AZ18=""</formula>
    </cfRule>
    <cfRule type="expression" dxfId="921" priority="42">
      <formula>$AZ18&lt;$AW18</formula>
    </cfRule>
    <cfRule type="expression" dxfId="920" priority="43">
      <formula>$AZ18&gt;=$AW18</formula>
    </cfRule>
  </conditionalFormatting>
  <conditionalFormatting sqref="AZ18:BA53">
    <cfRule type="expression" dxfId="919" priority="79" stopIfTrue="1">
      <formula>$L$3="ja"</formula>
    </cfRule>
  </conditionalFormatting>
  <conditionalFormatting sqref="BA54">
    <cfRule type="expression" dxfId="918" priority="77" stopIfTrue="1">
      <formula>$J$3="ja"</formula>
    </cfRule>
    <cfRule type="expression" dxfId="917" priority="78" stopIfTrue="1">
      <formula>$L$3="ja"</formula>
    </cfRule>
  </conditionalFormatting>
  <dataValidations count="5">
    <dataValidation type="list" allowBlank="1" showInputMessage="1" showErrorMessage="1" sqref="G18:G53" xr:uid="{896072EA-0FE4-4C13-9413-1216541264BC}">
      <formula1>"PRO,PRO/BBL,BBL,BBL/Kader,Kader,Kader/TL,TL,TL/Havo,Havo,Havo/Vwo,Vwo,"</formula1>
    </dataValidation>
    <dataValidation type="list" allowBlank="1" showInputMessage="1" showErrorMessage="1" sqref="AY18:AY53 AV18:AV53" xr:uid="{A8B9749B-0209-4608-9B3B-BEFE46F0EAAF}">
      <formula1>"PRO,LWOO,BBL,BBL/Kader,Kader,Kader/TL,TL,TL/Havo,Havo,Havo/Vwo,Vwo,"</formula1>
    </dataValidation>
    <dataValidation type="list" allowBlank="1" showInputMessage="1" showErrorMessage="1" sqref="E7" xr:uid="{4C2448CD-8DB7-4DDD-9ECB-BE056ADC0F99}">
      <formula1>"ja,nee,"</formula1>
    </dataValidation>
    <dataValidation type="list" allowBlank="1" showInputMessage="1" showErrorMessage="1" sqref="D2" xr:uid="{AD56E39D-740F-40C3-A64D-357A835024DF}">
      <formula1>"3,4,5,6,7,8,"</formula1>
    </dataValidation>
    <dataValidation type="list" allowBlank="1" showInputMessage="1" showErrorMessage="1" sqref="E2" xr:uid="{16F26798-66B4-4150-A067-82538CBBBE80}">
      <formula1>"--,A,B,C,D,E,F,G,H,I,J,"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74D2-AE05-4853-A206-FDDACEC2A829}">
  <sheetPr>
    <tabColor rgb="FFCCCCFF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6</v>
      </c>
      <c r="I2" s="358" t="str">
        <f>VLOOKUP($H$2,'M5'!A18:B53,2)</f>
        <v>leerling 6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'M5'!$D$2</f>
        <v>5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'M5'!B18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'M5'!B19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'M5'!B20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'M5'!B21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'M5'!B22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'M5'!B23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'M5'!B24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177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'M5'!B25</f>
        <v>leerling 8</v>
      </c>
      <c r="H14" s="190"/>
      <c r="I14" s="190"/>
      <c r="J14" s="190"/>
      <c r="K14" s="197" t="str">
        <f>VLOOKUP($H$2,'M5'!$A$18:$M$53,8)</f>
        <v>E</v>
      </c>
      <c r="L14" s="197">
        <f>VLOOKUP($H$2,'E5'!$A$18:$M$53,8)</f>
        <v>0</v>
      </c>
      <c r="M14" s="197" t="str">
        <f>VLOOKUP($H$2,'M5'!$A$18:$M$53,9)</f>
        <v>C</v>
      </c>
      <c r="N14" s="197">
        <f>VLOOKUP($H$2,'E5'!$A$18:$M$53,9)</f>
        <v>0</v>
      </c>
      <c r="O14" s="197" t="str">
        <f>VLOOKUP($H$2,'M5'!$A$18:$M$53,10)</f>
        <v>C</v>
      </c>
      <c r="P14" s="197">
        <f>VLOOKUP($H$2,'E5'!$A$18:$M$53,10)</f>
        <v>0</v>
      </c>
      <c r="Q14" s="197">
        <f>VLOOKUP($H$2,'M5'!$A$18:$M$53,11)</f>
        <v>0</v>
      </c>
      <c r="R14" s="197">
        <f>VLOOKUP($H$2,'E5'!$A$18:$M$53,11)</f>
        <v>0</v>
      </c>
      <c r="S14" s="197"/>
      <c r="T14" s="197" t="str">
        <f>VLOOKUP($H$2,'M5'!$A$18:$M$53,12)</f>
        <v>D</v>
      </c>
      <c r="U14" s="197" t="str">
        <f>VLOOKUP($H$2,'E5'!$A$18:$M$53,12)</f>
        <v>D</v>
      </c>
      <c r="V14" s="197" t="str">
        <f>VLOOKUP($H$2,'M5'!$A$18:$M$53,13)</f>
        <v>B</v>
      </c>
      <c r="W14" s="197">
        <f>VLOOKUP($H$2,'E5'!$A$18:$M$53,13)</f>
        <v>0</v>
      </c>
      <c r="X14" s="197"/>
      <c r="Y14" s="197" t="str">
        <f>VLOOKUP($H$2,'M5'!$A$18:$M$53,4)</f>
        <v>D</v>
      </c>
      <c r="Z14" s="196">
        <f>'TOTAAL M-TOETSEN'!$AB$5*5</f>
        <v>2.1749999999999998</v>
      </c>
      <c r="AA14" s="197">
        <f>VLOOKUP($H$2,'M5'!$A$18:$M$53,3)</f>
        <v>0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'M5'!B26</f>
        <v>leerling 9</v>
      </c>
      <c r="K15" s="196">
        <f>IF(K14="E",1,IF(K14="D",2,IF(K14="C",3,IF(K14="B",4,IF(K14="A",5,IF(K14=5,1,IF(K14=4,2,IF(K14=3,3,IF(K14=2,4,IF(K14=1,5,IF(K14=0,"")))))))))))</f>
        <v>1</v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>
        <f t="shared" si="0"/>
        <v>3</v>
      </c>
      <c r="N15" s="196" t="str">
        <f t="shared" si="0"/>
        <v/>
      </c>
      <c r="O15" s="196">
        <f t="shared" si="0"/>
        <v>3</v>
      </c>
      <c r="P15" s="196" t="str">
        <f t="shared" si="0"/>
        <v/>
      </c>
      <c r="Q15" s="196" t="str">
        <f t="shared" si="0"/>
        <v/>
      </c>
      <c r="R15" s="196" t="str">
        <f t="shared" si="0"/>
        <v/>
      </c>
      <c r="S15" s="196"/>
      <c r="T15" s="196">
        <f t="shared" si="0"/>
        <v>2</v>
      </c>
      <c r="U15" s="196">
        <f t="shared" si="0"/>
        <v>2</v>
      </c>
      <c r="V15" s="196">
        <f t="shared" si="0"/>
        <v>4</v>
      </c>
      <c r="W15" s="196" t="str">
        <f t="shared" si="0"/>
        <v/>
      </c>
      <c r="X15" s="207">
        <f>AE15/AC15</f>
        <v>2.5</v>
      </c>
      <c r="Y15" s="207">
        <f>IF(Y14="E",1,IF(Y14="D",2,IF(Y14="C",3,IF(Y14="B",4,IF(Y14="A",5,IF(Y14=5,1,IF(Y14=4,2,IF(Y14=3,3,IF(Y14=2,4,IF(Y14=1,5,IF(Y14=0,"")))))))))))</f>
        <v>2</v>
      </c>
      <c r="Z15" s="207">
        <f>Z14</f>
        <v>2.1749999999999998</v>
      </c>
      <c r="AA15" s="196" t="str">
        <f>IF(AA14="E",1,IF(AA14="D",2,IF(AA14="C",3,IF(AA14="B",4,IF(AA14="A",5,IF(AA14=0,"",IF(AA14&lt;3,1,IF(AA14&lt;5,2,IF(AA14&lt;7,3,IF(AA14&lt;9,4,IF(AA14&lt;11,5,IF(AA14=0,""))))))))))))</f>
        <v/>
      </c>
      <c r="AB15" s="207">
        <f>X15-1</f>
        <v>1.5</v>
      </c>
      <c r="AC15" s="211">
        <f>COUNTIF(K15:W15,"&gt;0")</f>
        <v>6</v>
      </c>
      <c r="AD15" s="211"/>
      <c r="AE15" s="211">
        <f>SUM(K15:W15)</f>
        <v>15</v>
      </c>
    </row>
    <row r="16" spans="1:40" ht="18.600000000000001" x14ac:dyDescent="0.45">
      <c r="A16" s="245">
        <v>10</v>
      </c>
      <c r="B16" s="246" t="str">
        <f>'M5'!B27</f>
        <v>leerling 10</v>
      </c>
    </row>
    <row r="17" spans="1:31" ht="18.600000000000001" x14ac:dyDescent="0.45">
      <c r="A17" s="245">
        <v>11</v>
      </c>
      <c r="B17" s="246" t="str">
        <f>'M5'!B28</f>
        <v>leerling 11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 t="str">
        <f>'M5'!B29</f>
        <v>leerling 12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'M5'!B30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'M5'!B31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'M5'!B32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'M5'!B33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'M5'!B34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'M5'!B35</f>
        <v>0</v>
      </c>
    </row>
    <row r="25" spans="1:31" ht="18.600000000000001" x14ac:dyDescent="0.45">
      <c r="A25" s="245">
        <v>19</v>
      </c>
      <c r="B25" s="246">
        <f>'M5'!B36</f>
        <v>0</v>
      </c>
    </row>
    <row r="26" spans="1:31" ht="18.600000000000001" x14ac:dyDescent="0.45">
      <c r="A26" s="245">
        <v>20</v>
      </c>
      <c r="B26" s="246">
        <f>'M5'!B37</f>
        <v>0</v>
      </c>
    </row>
    <row r="27" spans="1:31" ht="18.600000000000001" x14ac:dyDescent="0.45">
      <c r="A27" s="245">
        <v>21</v>
      </c>
      <c r="B27" s="246">
        <f>'M5'!B38</f>
        <v>0</v>
      </c>
    </row>
    <row r="28" spans="1:31" ht="18.600000000000001" x14ac:dyDescent="0.45">
      <c r="A28" s="245">
        <v>22</v>
      </c>
      <c r="B28" s="246">
        <f>'M5'!B39</f>
        <v>0</v>
      </c>
    </row>
    <row r="29" spans="1:31" ht="15.75" customHeight="1" x14ac:dyDescent="0.45">
      <c r="A29" s="245">
        <v>23</v>
      </c>
      <c r="B29" s="246">
        <f>'M5'!B40</f>
        <v>0</v>
      </c>
    </row>
    <row r="30" spans="1:31" ht="18.600000000000001" x14ac:dyDescent="0.45">
      <c r="A30" s="245">
        <v>24</v>
      </c>
      <c r="B30" s="246">
        <f>'M5'!B41</f>
        <v>0</v>
      </c>
    </row>
    <row r="31" spans="1:31" ht="18.600000000000001" x14ac:dyDescent="0.45">
      <c r="A31" s="245">
        <v>25</v>
      </c>
      <c r="B31" s="246">
        <f>'M5'!B42</f>
        <v>0</v>
      </c>
    </row>
    <row r="32" spans="1:31" ht="18.600000000000001" x14ac:dyDescent="0.45">
      <c r="A32" s="245">
        <v>26</v>
      </c>
      <c r="B32" s="246">
        <f>'M5'!B43</f>
        <v>0</v>
      </c>
    </row>
    <row r="33" spans="1:35" ht="18.600000000000001" x14ac:dyDescent="0.45">
      <c r="A33" s="245">
        <v>27</v>
      </c>
      <c r="B33" s="246">
        <f>'M5'!B44</f>
        <v>0</v>
      </c>
    </row>
    <row r="34" spans="1:35" ht="18.600000000000001" x14ac:dyDescent="0.45">
      <c r="A34" s="245">
        <v>28</v>
      </c>
      <c r="B34" s="246">
        <f>'M5'!B45</f>
        <v>0</v>
      </c>
    </row>
    <row r="35" spans="1:35" ht="18.600000000000001" x14ac:dyDescent="0.45">
      <c r="A35" s="245">
        <v>29</v>
      </c>
      <c r="B35" s="246">
        <f>'M5'!B46</f>
        <v>0</v>
      </c>
    </row>
    <row r="36" spans="1:35" ht="18.600000000000001" x14ac:dyDescent="0.45">
      <c r="A36" s="245">
        <v>30</v>
      </c>
      <c r="B36" s="246">
        <f>'M5'!B47</f>
        <v>0</v>
      </c>
    </row>
    <row r="37" spans="1:35" ht="18.600000000000001" x14ac:dyDescent="0.45">
      <c r="A37" s="245">
        <v>31</v>
      </c>
      <c r="B37" s="246">
        <f>'M5'!B48</f>
        <v>0</v>
      </c>
    </row>
    <row r="38" spans="1:35" ht="18.600000000000001" x14ac:dyDescent="0.45">
      <c r="A38" s="245">
        <v>32</v>
      </c>
      <c r="B38" s="246">
        <f>'M5'!B49</f>
        <v>0</v>
      </c>
    </row>
    <row r="39" spans="1:35" ht="18.600000000000001" x14ac:dyDescent="0.45">
      <c r="A39" s="245">
        <v>33</v>
      </c>
      <c r="B39" s="246">
        <f>'M5'!B50</f>
        <v>0</v>
      </c>
    </row>
    <row r="40" spans="1:35" ht="18.600000000000001" x14ac:dyDescent="0.45">
      <c r="A40" s="245">
        <v>34</v>
      </c>
      <c r="B40" s="246">
        <f>'M5'!B51</f>
        <v>0</v>
      </c>
    </row>
    <row r="41" spans="1:35" ht="18.600000000000001" x14ac:dyDescent="0.45">
      <c r="A41" s="245">
        <v>35</v>
      </c>
      <c r="B41" s="246">
        <f>'M5'!B52</f>
        <v>0</v>
      </c>
    </row>
    <row r="42" spans="1:35" ht="18.600000000000001" x14ac:dyDescent="0.45">
      <c r="A42" s="245">
        <v>36</v>
      </c>
      <c r="B42" s="246">
        <f>'M5'!B53</f>
        <v>0</v>
      </c>
    </row>
    <row r="44" spans="1:35" ht="106.2" customHeight="1" x14ac:dyDescent="0.45"/>
    <row r="45" spans="1:35" ht="63.6" customHeight="1" x14ac:dyDescent="0.45">
      <c r="C45" s="357" t="s">
        <v>207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224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178</v>
      </c>
      <c r="E48" s="315"/>
      <c r="F48" s="316"/>
      <c r="G48" s="316"/>
      <c r="H48" s="316"/>
      <c r="I48" s="317"/>
      <c r="J48" s="317"/>
      <c r="K48" s="313"/>
      <c r="L48" s="313"/>
      <c r="N48" s="314" t="s">
        <v>190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202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187</v>
      </c>
      <c r="L49" s="318" t="s">
        <v>188</v>
      </c>
      <c r="V49" s="318" t="s">
        <v>187</v>
      </c>
      <c r="W49" s="318" t="s">
        <v>188</v>
      </c>
      <c r="Y49" s="305"/>
      <c r="AG49" s="318" t="s">
        <v>187</v>
      </c>
      <c r="AH49" s="318" t="s">
        <v>188</v>
      </c>
    </row>
    <row r="50" spans="4:34" ht="36.6" x14ac:dyDescent="0.85">
      <c r="D50" s="350" t="s">
        <v>186</v>
      </c>
      <c r="E50" s="350"/>
      <c r="F50" s="350"/>
      <c r="G50" s="350"/>
      <c r="H50" s="350"/>
      <c r="I50" s="350"/>
      <c r="J50" s="350"/>
      <c r="K50" s="442" t="s">
        <v>159</v>
      </c>
      <c r="L50" s="441"/>
      <c r="N50" s="355" t="s">
        <v>191</v>
      </c>
      <c r="O50" s="355"/>
      <c r="P50" s="355"/>
      <c r="Q50" s="355"/>
      <c r="R50" s="355"/>
      <c r="S50" s="355"/>
      <c r="T50" s="355"/>
      <c r="U50" s="355"/>
      <c r="V50" s="442"/>
      <c r="W50" s="441" t="s">
        <v>159</v>
      </c>
      <c r="Y50" s="355" t="s">
        <v>203</v>
      </c>
      <c r="Z50" s="355"/>
      <c r="AA50" s="355"/>
      <c r="AB50" s="355"/>
      <c r="AC50" s="355"/>
      <c r="AD50" s="355"/>
      <c r="AE50" s="355"/>
      <c r="AF50" s="355"/>
      <c r="AG50" s="442" t="s">
        <v>159</v>
      </c>
      <c r="AH50" s="441"/>
    </row>
    <row r="51" spans="4:34" ht="36.6" x14ac:dyDescent="0.85">
      <c r="D51" s="350" t="s">
        <v>179</v>
      </c>
      <c r="E51" s="350"/>
      <c r="F51" s="350"/>
      <c r="G51" s="350"/>
      <c r="H51" s="350"/>
      <c r="I51" s="350"/>
      <c r="J51" s="350"/>
      <c r="K51" s="442"/>
      <c r="L51" s="441" t="s">
        <v>159</v>
      </c>
      <c r="N51" s="355" t="s">
        <v>192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204</v>
      </c>
      <c r="Z51" s="355"/>
      <c r="AA51" s="355"/>
      <c r="AB51" s="355"/>
      <c r="AC51" s="355"/>
      <c r="AD51" s="355"/>
      <c r="AE51" s="355"/>
      <c r="AF51" s="355"/>
      <c r="AG51" s="442" t="s">
        <v>159</v>
      </c>
      <c r="AH51" s="441"/>
    </row>
    <row r="52" spans="4:34" ht="36.6" x14ac:dyDescent="0.85">
      <c r="D52" s="350" t="s">
        <v>180</v>
      </c>
      <c r="E52" s="350"/>
      <c r="F52" s="350"/>
      <c r="G52" s="350"/>
      <c r="H52" s="350"/>
      <c r="I52" s="350"/>
      <c r="J52" s="350"/>
      <c r="K52" s="442"/>
      <c r="L52" s="441"/>
      <c r="N52" s="355" t="s">
        <v>193</v>
      </c>
      <c r="O52" s="355"/>
      <c r="P52" s="355"/>
      <c r="Q52" s="355"/>
      <c r="R52" s="355"/>
      <c r="S52" s="355"/>
      <c r="T52" s="355"/>
      <c r="U52" s="355"/>
      <c r="V52" s="442" t="s">
        <v>159</v>
      </c>
      <c r="W52" s="441"/>
      <c r="Y52" s="355" t="s">
        <v>205</v>
      </c>
      <c r="Z52" s="355"/>
      <c r="AA52" s="355"/>
      <c r="AB52" s="355"/>
      <c r="AC52" s="355"/>
      <c r="AD52" s="355"/>
      <c r="AE52" s="355"/>
      <c r="AF52" s="355"/>
      <c r="AG52" s="442" t="s">
        <v>159</v>
      </c>
      <c r="AH52" s="441"/>
    </row>
    <row r="53" spans="4:34" ht="36.6" x14ac:dyDescent="0.85">
      <c r="D53" s="350" t="s">
        <v>181</v>
      </c>
      <c r="E53" s="350"/>
      <c r="F53" s="350"/>
      <c r="G53" s="350"/>
      <c r="H53" s="350"/>
      <c r="I53" s="350"/>
      <c r="J53" s="350"/>
      <c r="K53" s="442"/>
      <c r="L53" s="441"/>
      <c r="N53" s="355" t="s">
        <v>194</v>
      </c>
      <c r="O53" s="355"/>
      <c r="P53" s="355"/>
      <c r="Q53" s="355"/>
      <c r="R53" s="355"/>
      <c r="S53" s="355"/>
      <c r="T53" s="355"/>
      <c r="U53" s="355"/>
      <c r="V53" s="442"/>
      <c r="W53" s="441" t="s">
        <v>159</v>
      </c>
      <c r="Y53" s="355" t="s">
        <v>206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159</v>
      </c>
    </row>
    <row r="54" spans="4:34" ht="36.6" x14ac:dyDescent="0.85">
      <c r="D54" s="350" t="s">
        <v>182</v>
      </c>
      <c r="E54" s="350"/>
      <c r="F54" s="350"/>
      <c r="G54" s="350"/>
      <c r="H54" s="350"/>
      <c r="I54" s="350"/>
      <c r="J54" s="350"/>
      <c r="K54" s="442"/>
      <c r="L54" s="441"/>
      <c r="N54" s="355" t="s">
        <v>195</v>
      </c>
      <c r="O54" s="355"/>
      <c r="P54" s="355"/>
      <c r="Q54" s="355"/>
      <c r="R54" s="355"/>
      <c r="S54" s="355"/>
      <c r="T54" s="355"/>
      <c r="U54" s="355"/>
      <c r="V54" s="442"/>
      <c r="W54" s="441" t="s">
        <v>159</v>
      </c>
      <c r="Y54" s="355" t="s">
        <v>209</v>
      </c>
      <c r="Z54" s="355"/>
      <c r="AA54" s="355"/>
      <c r="AB54" s="355"/>
      <c r="AC54" s="355"/>
      <c r="AD54" s="355"/>
      <c r="AE54" s="355"/>
      <c r="AF54" s="355"/>
      <c r="AG54" s="442" t="s">
        <v>159</v>
      </c>
      <c r="AH54" s="441"/>
    </row>
    <row r="55" spans="4:34" ht="36.6" x14ac:dyDescent="0.85">
      <c r="D55" s="350" t="s">
        <v>185</v>
      </c>
      <c r="E55" s="350"/>
      <c r="F55" s="350"/>
      <c r="G55" s="350"/>
      <c r="H55" s="350"/>
      <c r="I55" s="350"/>
      <c r="J55" s="350"/>
      <c r="K55" s="442"/>
      <c r="L55" s="441"/>
      <c r="N55" s="355" t="s">
        <v>196</v>
      </c>
      <c r="O55" s="355"/>
      <c r="P55" s="355"/>
      <c r="Q55" s="355"/>
      <c r="R55" s="355"/>
      <c r="S55" s="355"/>
      <c r="T55" s="355"/>
      <c r="U55" s="355"/>
      <c r="V55" s="442" t="s">
        <v>159</v>
      </c>
      <c r="W55" s="441"/>
      <c r="Y55" s="337" t="s">
        <v>189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183</v>
      </c>
      <c r="E56" s="350"/>
      <c r="F56" s="350"/>
      <c r="G56" s="350"/>
      <c r="H56" s="350"/>
      <c r="I56" s="350"/>
      <c r="J56" s="350"/>
      <c r="K56" s="442"/>
      <c r="L56" s="441"/>
      <c r="N56" s="355" t="s">
        <v>197</v>
      </c>
      <c r="O56" s="355"/>
      <c r="P56" s="355"/>
      <c r="Q56" s="355"/>
      <c r="R56" s="355"/>
      <c r="S56" s="355"/>
      <c r="T56" s="355"/>
      <c r="U56" s="355"/>
      <c r="V56" s="442" t="s">
        <v>159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184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198</v>
      </c>
      <c r="O57" s="349"/>
      <c r="P57" s="349"/>
      <c r="Q57" s="349"/>
      <c r="R57" s="349"/>
      <c r="S57" s="349"/>
      <c r="T57" s="349"/>
      <c r="U57" s="349"/>
      <c r="V57" s="442" t="s">
        <v>159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189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199</v>
      </c>
      <c r="O58" s="354"/>
      <c r="P58" s="354"/>
      <c r="Q58" s="354"/>
      <c r="R58" s="354"/>
      <c r="S58" s="354"/>
      <c r="T58" s="354"/>
      <c r="U58" s="354"/>
      <c r="V58" s="442"/>
      <c r="W58" s="441" t="s">
        <v>159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200</v>
      </c>
      <c r="O59" s="355"/>
      <c r="P59" s="355"/>
      <c r="Q59" s="355"/>
      <c r="R59" s="355"/>
      <c r="S59" s="355"/>
      <c r="T59" s="355"/>
      <c r="U59" s="355"/>
      <c r="V59" s="442" t="s">
        <v>159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201</v>
      </c>
      <c r="O60" s="355"/>
      <c r="P60" s="355"/>
      <c r="Q60" s="355"/>
      <c r="R60" s="355"/>
      <c r="S60" s="355"/>
      <c r="T60" s="355"/>
      <c r="U60" s="355"/>
      <c r="V60" s="442" t="s">
        <v>159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189</v>
      </c>
      <c r="O61" s="338"/>
      <c r="P61" s="338"/>
      <c r="Q61" s="343" t="s">
        <v>223</v>
      </c>
      <c r="R61" s="343"/>
      <c r="S61" s="343"/>
      <c r="T61" s="343"/>
      <c r="U61" s="344"/>
      <c r="V61" s="443" t="s">
        <v>159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208</v>
      </c>
      <c r="E65" s="313"/>
      <c r="F65" s="313"/>
      <c r="G65" s="313"/>
      <c r="H65" s="313"/>
      <c r="I65" s="313"/>
      <c r="J65" s="313"/>
      <c r="K65" s="313"/>
      <c r="L65" s="313"/>
      <c r="N65" s="312" t="s">
        <v>208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208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V61:V63"/>
    <mergeCell ref="W61:W63"/>
    <mergeCell ref="AG55:AG57"/>
    <mergeCell ref="AH55:AH57"/>
    <mergeCell ref="C45:AI45"/>
    <mergeCell ref="D2:G3"/>
    <mergeCell ref="H2:H3"/>
    <mergeCell ref="I2:AD3"/>
    <mergeCell ref="AE2:AG3"/>
    <mergeCell ref="AH2:AI3"/>
    <mergeCell ref="D46:AI46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  <mergeCell ref="K58:K60"/>
    <mergeCell ref="L58:L60"/>
  </mergeCells>
  <conditionalFormatting sqref="D50">
    <cfRule type="expression" dxfId="916" priority="59">
      <formula>$K50=TRUE</formula>
    </cfRule>
    <cfRule type="expression" dxfId="915" priority="60">
      <formula>$L50=TRUE</formula>
    </cfRule>
  </conditionalFormatting>
  <conditionalFormatting sqref="D51">
    <cfRule type="expression" dxfId="914" priority="57">
      <formula>$L$51=TRUE</formula>
    </cfRule>
    <cfRule type="expression" dxfId="913" priority="58">
      <formula>$K$51=TRUE</formula>
    </cfRule>
  </conditionalFormatting>
  <conditionalFormatting sqref="D52">
    <cfRule type="expression" dxfId="912" priority="55">
      <formula>$L$52=TRUE</formula>
    </cfRule>
    <cfRule type="expression" dxfId="911" priority="56">
      <formula>$K$52=TRUE</formula>
    </cfRule>
  </conditionalFormatting>
  <conditionalFormatting sqref="D53">
    <cfRule type="expression" dxfId="910" priority="53">
      <formula>$L$53=TRUE</formula>
    </cfRule>
    <cfRule type="expression" dxfId="909" priority="54">
      <formula>$K$53=TRUE</formula>
    </cfRule>
  </conditionalFormatting>
  <conditionalFormatting sqref="D54">
    <cfRule type="expression" dxfId="908" priority="51">
      <formula>$L$54=TRUE</formula>
    </cfRule>
    <cfRule type="expression" dxfId="907" priority="52">
      <formula>$K$54=TRUE</formula>
    </cfRule>
  </conditionalFormatting>
  <conditionalFormatting sqref="D55">
    <cfRule type="expression" dxfId="906" priority="49">
      <formula>$L$55=TRUE</formula>
    </cfRule>
    <cfRule type="expression" dxfId="905" priority="50">
      <formula>$K$55=TRUE</formula>
    </cfRule>
  </conditionalFormatting>
  <conditionalFormatting sqref="D56">
    <cfRule type="expression" dxfId="904" priority="47">
      <formula>$L$56=TRUE</formula>
    </cfRule>
    <cfRule type="expression" dxfId="903" priority="48">
      <formula>$K$56=TRUE</formula>
    </cfRule>
  </conditionalFormatting>
  <conditionalFormatting sqref="D57">
    <cfRule type="expression" dxfId="902" priority="45">
      <formula>$L$57=TRUE</formula>
    </cfRule>
    <cfRule type="expression" dxfId="901" priority="46">
      <formula>$K$57=TRUE</formula>
    </cfRule>
  </conditionalFormatting>
  <conditionalFormatting sqref="D58 F58">
    <cfRule type="expression" dxfId="900" priority="43">
      <formula>$L$58=TRUE</formula>
    </cfRule>
    <cfRule type="expression" dxfId="899" priority="44">
      <formula>$K$58=TRUE</formula>
    </cfRule>
  </conditionalFormatting>
  <conditionalFormatting sqref="N50:U50">
    <cfRule type="expression" dxfId="898" priority="41">
      <formula>$W$50=TRUE</formula>
    </cfRule>
    <cfRule type="expression" dxfId="897" priority="42">
      <formula>$V$50=TRUE</formula>
    </cfRule>
  </conditionalFormatting>
  <conditionalFormatting sqref="N51:U51">
    <cfRule type="expression" dxfId="896" priority="39">
      <formula>$W$51=TRUE</formula>
    </cfRule>
    <cfRule type="expression" dxfId="895" priority="40">
      <formula>$V$51=TRUE</formula>
    </cfRule>
  </conditionalFormatting>
  <conditionalFormatting sqref="N52:U52">
    <cfRule type="expression" dxfId="894" priority="37">
      <formula>$W$52=TRUE</formula>
    </cfRule>
    <cfRule type="expression" dxfId="893" priority="38">
      <formula>$V$52=TRUE</formula>
    </cfRule>
  </conditionalFormatting>
  <conditionalFormatting sqref="N53:U53">
    <cfRule type="expression" dxfId="892" priority="35">
      <formula>$W$53=TRUE</formula>
    </cfRule>
    <cfRule type="expression" dxfId="891" priority="36">
      <formula>$V$53=TRUE</formula>
    </cfRule>
  </conditionalFormatting>
  <conditionalFormatting sqref="N54:U54">
    <cfRule type="expression" dxfId="890" priority="33">
      <formula>$W$54=TRUE</formula>
    </cfRule>
    <cfRule type="expression" dxfId="889" priority="34">
      <formula>$V$54=TRUE</formula>
    </cfRule>
  </conditionalFormatting>
  <conditionalFormatting sqref="N55:U55">
    <cfRule type="expression" dxfId="888" priority="31">
      <formula>$W$55=TRUE</formula>
    </cfRule>
    <cfRule type="expression" dxfId="887" priority="32">
      <formula>$V$55=TRUE</formula>
    </cfRule>
  </conditionalFormatting>
  <conditionalFormatting sqref="N56:U56">
    <cfRule type="expression" dxfId="886" priority="29">
      <formula>$W$56=TRUE</formula>
    </cfRule>
    <cfRule type="expression" dxfId="885" priority="30">
      <formula>$V$56=TRUE</formula>
    </cfRule>
  </conditionalFormatting>
  <conditionalFormatting sqref="N57:U57">
    <cfRule type="expression" dxfId="884" priority="27">
      <formula>$W$57=TRUE</formula>
    </cfRule>
    <cfRule type="expression" dxfId="883" priority="28">
      <formula>$V$57=TRUE</formula>
    </cfRule>
  </conditionalFormatting>
  <conditionalFormatting sqref="N58:U58">
    <cfRule type="expression" dxfId="882" priority="25">
      <formula>$W$58=TRUE</formula>
    </cfRule>
    <cfRule type="expression" dxfId="881" priority="26">
      <formula>$V$58=TRUE</formula>
    </cfRule>
  </conditionalFormatting>
  <conditionalFormatting sqref="N59:U59">
    <cfRule type="expression" dxfId="880" priority="23">
      <formula>$W$59=TRUE</formula>
    </cfRule>
    <cfRule type="expression" dxfId="879" priority="24">
      <formula>$V$59=TRUE</formula>
    </cfRule>
  </conditionalFormatting>
  <conditionalFormatting sqref="N60:U60">
    <cfRule type="expression" dxfId="878" priority="21">
      <formula>$W$60=TRUE</formula>
    </cfRule>
    <cfRule type="expression" dxfId="877" priority="22">
      <formula>$V$60=TRUE</formula>
    </cfRule>
  </conditionalFormatting>
  <conditionalFormatting sqref="N61:U63">
    <cfRule type="expression" dxfId="876" priority="19">
      <formula>$W$61=TRUE</formula>
    </cfRule>
    <cfRule type="expression" dxfId="875" priority="20">
      <formula>$V$61=TRUE</formula>
    </cfRule>
  </conditionalFormatting>
  <conditionalFormatting sqref="Y50:AF50">
    <cfRule type="expression" dxfId="874" priority="15">
      <formula>$AH$50=TRUE</formula>
    </cfRule>
    <cfRule type="expression" dxfId="873" priority="16">
      <formula>$AG$50=TRUE</formula>
    </cfRule>
  </conditionalFormatting>
  <conditionalFormatting sqref="Y51:AF51">
    <cfRule type="expression" dxfId="872" priority="13">
      <formula>$AH$51=TRUE</formula>
    </cfRule>
    <cfRule type="expression" dxfId="871" priority="14">
      <formula>$AG$51=TRUE</formula>
    </cfRule>
  </conditionalFormatting>
  <conditionalFormatting sqref="Y52:AF52">
    <cfRule type="expression" dxfId="870" priority="11">
      <formula>$AH$52=TRUE</formula>
    </cfRule>
    <cfRule type="expression" dxfId="869" priority="12">
      <formula>$AG$52=TRUE</formula>
    </cfRule>
  </conditionalFormatting>
  <conditionalFormatting sqref="Y53:AF53">
    <cfRule type="expression" dxfId="868" priority="9">
      <formula>$AH$53=TRUE</formula>
    </cfRule>
    <cfRule type="expression" dxfId="867" priority="10">
      <formula>$AG$53=TRUE</formula>
    </cfRule>
  </conditionalFormatting>
  <conditionalFormatting sqref="Y54:AF54">
    <cfRule type="expression" dxfId="866" priority="7">
      <formula>$AH$54=TRUE</formula>
    </cfRule>
    <cfRule type="expression" dxfId="865" priority="8">
      <formula>$AG$54=TRUE</formula>
    </cfRule>
  </conditionalFormatting>
  <conditionalFormatting sqref="Y55:AF57">
    <cfRule type="expression" dxfId="864" priority="17">
      <formula>$AG$55=TRUE</formula>
    </cfRule>
    <cfRule type="expression" dxfId="863" priority="18">
      <formula>$AH$55=TRUE</formula>
    </cfRule>
  </conditionalFormatting>
  <conditionalFormatting sqref="K50:K58">
    <cfRule type="cellIs" dxfId="862" priority="6" operator="equal">
      <formula>"x"</formula>
    </cfRule>
  </conditionalFormatting>
  <conditionalFormatting sqref="L50:L58">
    <cfRule type="cellIs" dxfId="861" priority="5" operator="equal">
      <formula>"x"</formula>
    </cfRule>
  </conditionalFormatting>
  <conditionalFormatting sqref="V50:V61">
    <cfRule type="cellIs" dxfId="860" priority="4" operator="equal">
      <formula>"x"</formula>
    </cfRule>
  </conditionalFormatting>
  <conditionalFormatting sqref="W50:W61">
    <cfRule type="cellIs" dxfId="859" priority="3" operator="equal">
      <formula>"x"</formula>
    </cfRule>
  </conditionalFormatting>
  <conditionalFormatting sqref="AG50:AG55">
    <cfRule type="cellIs" dxfId="858" priority="2" operator="equal">
      <formula>"x"</formula>
    </cfRule>
  </conditionalFormatting>
  <conditionalFormatting sqref="AH50:AH55">
    <cfRule type="cellIs" dxfId="857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30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27EB4-E47E-4EDD-B16E-F96060942950}">
  <sheetPr>
    <tabColor rgb="FFCCCCFF"/>
  </sheetPr>
  <dimension ref="B2:DM253"/>
  <sheetViews>
    <sheetView showGridLines="0" showRowColHeaders="0" zoomScale="50" zoomScaleNormal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6</v>
      </c>
      <c r="G3" s="366"/>
      <c r="H3" s="367" t="str">
        <f>VLOOKUP($F$3,'M5'!A18:B53,2)</f>
        <v>leerling 6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'M5'!$D$2</f>
        <v>5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'M5'!B18</f>
        <v>leerling 1</v>
      </c>
    </row>
    <row r="6" spans="2:46" ht="18.600000000000001" x14ac:dyDescent="0.45">
      <c r="B6" s="245">
        <v>2</v>
      </c>
      <c r="C6" s="246" t="str">
        <f>'M5'!B19</f>
        <v>leerling 2</v>
      </c>
    </row>
    <row r="7" spans="2:46" ht="18.600000000000001" x14ac:dyDescent="0.45">
      <c r="B7" s="245">
        <v>3</v>
      </c>
      <c r="C7" s="246" t="str">
        <f>'M5'!B20</f>
        <v>leerling 3</v>
      </c>
    </row>
    <row r="8" spans="2:46" ht="18.600000000000001" x14ac:dyDescent="0.45">
      <c r="B8" s="245">
        <v>4</v>
      </c>
      <c r="C8" s="246" t="str">
        <f>'M5'!B21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'M5'!B22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'M5'!B23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'M5'!B24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'M5'!B25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'M5'!B26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177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'M5'!B27</f>
        <v>leerling 10</v>
      </c>
      <c r="F14" s="190"/>
      <c r="G14" s="190"/>
      <c r="H14" s="190"/>
      <c r="I14" s="196">
        <f t="shared" ref="I14:V14" si="0">IF(I15="E",1,IF(I15="D",2,IF(I15="C",3,IF(I15="B",4,IF(I15="A",5,IF(I15=5,1,IF(I15=4,2,IF(I15=3,3,IF(I15=2,4,IF(I15=1,5,IF(I15=0,"")))))))))))</f>
        <v>1</v>
      </c>
      <c r="J14" s="196" t="str">
        <f t="shared" si="0"/>
        <v/>
      </c>
      <c r="K14" s="196">
        <f t="shared" si="0"/>
        <v>3</v>
      </c>
      <c r="L14" s="196" t="str">
        <f t="shared" si="0"/>
        <v/>
      </c>
      <c r="M14" s="196">
        <f t="shared" si="0"/>
        <v>3</v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>
        <f t="shared" si="0"/>
        <v>2</v>
      </c>
      <c r="R14" s="196">
        <f t="shared" si="0"/>
        <v>2</v>
      </c>
      <c r="S14" s="196">
        <f t="shared" si="0"/>
        <v>4</v>
      </c>
      <c r="T14" s="196" t="str">
        <f t="shared" si="0"/>
        <v/>
      </c>
      <c r="U14" s="196"/>
      <c r="V14" s="196">
        <f t="shared" si="0"/>
        <v>2</v>
      </c>
      <c r="W14" s="196" t="str">
        <f>IF(W15="E",1,IF(W15="D",2,IF(W15="C",3,IF(W15="B",4,IF(W15="A",5,IF(W15=5,1,IF(W15=4,2,IF(W15=3,3,IF(W15=2,4,IF(W15=1,5,IF(W15=0,"")))))))))))</f>
        <v/>
      </c>
      <c r="X14" s="196" t="str">
        <f>IF(X15="E",1,IF(X15="D",2,IF(X15="C",3,IF(X15="B",4,IF(X15="A",5,IF(X15=0,"",IF(X15&lt;3,1,IF(X15&lt;5,2,IF(X15&lt;7,3,IF(X15&lt;9,4,IF(X15&lt;11,5,IF(X15=0,""))))))))))))</f>
        <v/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 t="str">
        <f>'M5'!B28</f>
        <v>leerling 11</v>
      </c>
      <c r="I15" s="196" t="str">
        <f>VLOOKUP($F$3,'M5'!$A$18:$M$53,8)</f>
        <v>E</v>
      </c>
      <c r="J15" s="196">
        <f>VLOOKUP($F$3,'E5'!$A$18:$M$53,8)</f>
        <v>0</v>
      </c>
      <c r="K15" s="196" t="str">
        <f>VLOOKUP($F$3,'M5'!$A$18:$M$53,9)</f>
        <v>C</v>
      </c>
      <c r="L15" s="196">
        <f>VLOOKUP($F$3,'E5'!$A$18:$M$53,9)</f>
        <v>0</v>
      </c>
      <c r="M15" s="196" t="str">
        <f>VLOOKUP($F$3,'M5'!$A$18:$M$53,10)</f>
        <v>C</v>
      </c>
      <c r="N15" s="196">
        <f>VLOOKUP($F$3,'E5'!$A$18:$M$53,10)</f>
        <v>0</v>
      </c>
      <c r="O15" s="196">
        <f>VLOOKUP($F$3,'M5'!$A$18:$M$53,11)</f>
        <v>0</v>
      </c>
      <c r="P15" s="196">
        <f>VLOOKUP($F$3,'E5'!$A$18:$M$53,11)</f>
        <v>0</v>
      </c>
      <c r="Q15" s="196" t="str">
        <f>VLOOKUP($F$3,'M5'!$A$18:$M$53,12)</f>
        <v>D</v>
      </c>
      <c r="R15" s="196" t="str">
        <f>VLOOKUP($F$3,'E5'!$A$18:$M$53,12)</f>
        <v>D</v>
      </c>
      <c r="S15" s="196" t="str">
        <f>VLOOKUP($F$3,'M5'!$A$18:$M$53,13)</f>
        <v>B</v>
      </c>
      <c r="T15" s="196">
        <f>VLOOKUP($F$3,'E5'!$A$18:$M$53,13)</f>
        <v>0</v>
      </c>
      <c r="U15" s="196" t="str">
        <f>VLOOKUP($F$3,'M5'!$A$18:$M$53,12)</f>
        <v>D</v>
      </c>
      <c r="V15" s="196" t="str">
        <f>VLOOKUP($F$3,'M5'!$A$18:$M$53,4)</f>
        <v>D</v>
      </c>
      <c r="W15" s="196">
        <f>VLOOKUP($F$3,'M5'!$A$18:$M$53,3)</f>
        <v>0</v>
      </c>
      <c r="X15" s="196">
        <f>VLOOKUP($F$3,'M5'!$A$18:$M$53,3)</f>
        <v>0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 t="str">
        <f>'M5'!B29</f>
        <v>leerling 12</v>
      </c>
      <c r="I16" s="196">
        <f>IF(I14="","",IF(I14&gt;0,I14*2))</f>
        <v>2</v>
      </c>
      <c r="J16" s="196" t="str">
        <f t="shared" ref="J16:T16" si="1">IF(J14="","",IF(J14&gt;0,J14*2))</f>
        <v/>
      </c>
      <c r="K16" s="196">
        <f t="shared" si="1"/>
        <v>6</v>
      </c>
      <c r="L16" s="196" t="str">
        <f t="shared" si="1"/>
        <v/>
      </c>
      <c r="M16" s="196">
        <f t="shared" si="1"/>
        <v>6</v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>
        <f t="shared" si="1"/>
        <v>4</v>
      </c>
      <c r="R16" s="196">
        <f t="shared" si="1"/>
        <v>4</v>
      </c>
      <c r="S16" s="196">
        <f t="shared" si="1"/>
        <v>8</v>
      </c>
      <c r="T16" s="196" t="str">
        <f t="shared" si="1"/>
        <v/>
      </c>
      <c r="U16" s="197">
        <f>AB16/AA16</f>
        <v>5</v>
      </c>
      <c r="V16" s="208">
        <f>IF(V14="","",IF(V14&gt;0,V14*2))</f>
        <v>4</v>
      </c>
      <c r="W16" s="196">
        <f>Z16</f>
        <v>4.3499999999999996</v>
      </c>
      <c r="X16" s="208" t="str">
        <f>IF(X14="","",IF(X14&gt;0,X14*2))</f>
        <v/>
      </c>
      <c r="Y16" s="210">
        <f>U16-2</f>
        <v>3</v>
      </c>
      <c r="Z16" s="196">
        <f>IF(Z14="","",IF(Z14&gt;0,Z14*2))</f>
        <v>4.3499999999999996</v>
      </c>
      <c r="AA16" s="232">
        <f>COUNTIF(I16:T16,"&gt;0")</f>
        <v>6</v>
      </c>
      <c r="AB16" s="232">
        <f>SUM(I16:T16)</f>
        <v>30</v>
      </c>
    </row>
    <row r="17" spans="2:22" ht="18.600000000000001" x14ac:dyDescent="0.45">
      <c r="B17" s="245">
        <v>13</v>
      </c>
      <c r="C17" s="246">
        <f>'M5'!B30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'M5'!B31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'M5'!B32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'M5'!B33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'M5'!B34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'M5'!B35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'M5'!B36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'M5'!B37</f>
        <v>0</v>
      </c>
    </row>
    <row r="25" spans="2:22" ht="15" customHeight="1" x14ac:dyDescent="0.45">
      <c r="B25" s="245">
        <v>21</v>
      </c>
      <c r="C25" s="246">
        <f>'M5'!B38</f>
        <v>0</v>
      </c>
    </row>
    <row r="26" spans="2:22" ht="15" customHeight="1" x14ac:dyDescent="0.45">
      <c r="B26" s="245">
        <v>22</v>
      </c>
      <c r="C26" s="246">
        <f>'M5'!B39</f>
        <v>0</v>
      </c>
    </row>
    <row r="27" spans="2:22" ht="15" customHeight="1" x14ac:dyDescent="0.45">
      <c r="B27" s="245">
        <v>23</v>
      </c>
      <c r="C27" s="246">
        <f>'M5'!B40</f>
        <v>0</v>
      </c>
    </row>
    <row r="28" spans="2:22" ht="15" customHeight="1" x14ac:dyDescent="0.45">
      <c r="B28" s="245">
        <v>24</v>
      </c>
      <c r="C28" s="246">
        <f>'M5'!B41</f>
        <v>0</v>
      </c>
    </row>
    <row r="29" spans="2:22" ht="18.600000000000001" x14ac:dyDescent="0.45">
      <c r="B29" s="245">
        <v>25</v>
      </c>
      <c r="C29" s="246">
        <f>'M5'!B42</f>
        <v>0</v>
      </c>
    </row>
    <row r="30" spans="2:22" ht="19.5" customHeight="1" x14ac:dyDescent="0.45">
      <c r="B30" s="245">
        <v>26</v>
      </c>
      <c r="C30" s="246">
        <f>'M5'!B43</f>
        <v>0</v>
      </c>
    </row>
    <row r="31" spans="2:22" ht="19.5" customHeight="1" x14ac:dyDescent="0.45">
      <c r="B31" s="245">
        <v>27</v>
      </c>
      <c r="C31" s="246">
        <f>'M5'!B44</f>
        <v>0</v>
      </c>
    </row>
    <row r="32" spans="2:22" ht="19.5" customHeight="1" x14ac:dyDescent="0.45">
      <c r="B32" s="245">
        <v>28</v>
      </c>
      <c r="C32" s="246">
        <f>'M5'!B45</f>
        <v>0</v>
      </c>
    </row>
    <row r="33" spans="2:40" ht="19.5" customHeight="1" x14ac:dyDescent="0.45">
      <c r="B33" s="245">
        <v>29</v>
      </c>
      <c r="C33" s="246">
        <f>'M5'!B46</f>
        <v>0</v>
      </c>
      <c r="AH33"/>
    </row>
    <row r="34" spans="2:40" ht="19.5" customHeight="1" x14ac:dyDescent="0.45">
      <c r="B34" s="245">
        <v>30</v>
      </c>
      <c r="C34" s="246">
        <f>'M5'!B47</f>
        <v>0</v>
      </c>
    </row>
    <row r="35" spans="2:40" ht="19.5" customHeight="1" x14ac:dyDescent="0.45">
      <c r="B35" s="245">
        <v>31</v>
      </c>
      <c r="C35" s="246">
        <f>'M5'!B48</f>
        <v>0</v>
      </c>
      <c r="AK35" s="449">
        <v>8</v>
      </c>
      <c r="AL35" s="449"/>
      <c r="AM35" s="449"/>
    </row>
    <row r="36" spans="2:40" ht="19.5" customHeight="1" x14ac:dyDescent="0.45">
      <c r="B36" s="245">
        <v>32</v>
      </c>
      <c r="C36" s="246">
        <f>'M5'!B49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'M5'!B50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'M5'!B51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'M5'!B52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'M5'!B53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319"/>
      <c r="G71" s="319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6</v>
      </c>
      <c r="G140" s="366"/>
      <c r="H140" s="367" t="str">
        <f t="shared" si="2"/>
        <v>leerling 6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5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</sheetData>
  <sheetProtection sheet="1" objects="1" scenarios="1"/>
  <mergeCells count="17">
    <mergeCell ref="F140:G140"/>
    <mergeCell ref="H140:AH140"/>
    <mergeCell ref="AI140:AK140"/>
    <mergeCell ref="AL140:AO140"/>
    <mergeCell ref="F43:G48"/>
    <mergeCell ref="F3:G3"/>
    <mergeCell ref="H3:AH3"/>
    <mergeCell ref="AI3:AK3"/>
    <mergeCell ref="AL3:AO3"/>
    <mergeCell ref="F36:G41"/>
    <mergeCell ref="AK35:AM38"/>
    <mergeCell ref="F50:G55"/>
    <mergeCell ref="AB79:AD79"/>
    <mergeCell ref="AE79:AG79"/>
    <mergeCell ref="AH79:AJ79"/>
    <mergeCell ref="AK79:AM79"/>
    <mergeCell ref="L82:L8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in="5" max="40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B75F-D551-48EE-965B-FE3E123EC13C}">
  <sheetPr codeName="Blad5">
    <tabColor rgb="FFCC00FF"/>
  </sheetPr>
  <dimension ref="A1:BA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6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str">
        <f>IF($D$2=6,"ja",IF($D$2="6A","ja",IF($D$2="6B","ja",IF($D$2="6C","ja"))))</f>
        <v>ja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46132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3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7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7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7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7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">
        <v>210</v>
      </c>
      <c r="C18" s="175">
        <v>6</v>
      </c>
      <c r="D18" s="175" t="s">
        <v>81</v>
      </c>
      <c r="E18" s="139"/>
      <c r="F18" s="139"/>
      <c r="G18" s="140"/>
      <c r="H18" s="180" t="s">
        <v>82</v>
      </c>
      <c r="I18" s="179" t="s">
        <v>80</v>
      </c>
      <c r="J18" s="179" t="s">
        <v>80</v>
      </c>
      <c r="K18" s="179"/>
      <c r="L18" s="179" t="s">
        <v>81</v>
      </c>
      <c r="M18" s="178" t="s">
        <v>80</v>
      </c>
      <c r="N18" s="290">
        <f>COUNTA(I18,J18,M18)</f>
        <v>3</v>
      </c>
      <c r="O18" s="291">
        <f>IF(M18="E",1,IF(M18="D",2,IF(M18="C",3,IF(M18="B",4,IF(M18="A",5,IF(M18=5,1,IF(M18=4,2,IF(M18=3,3,IF(M18=2,4,IF(M18=1,5,IF(M18="","")))))))))))</f>
        <v>3</v>
      </c>
      <c r="P18" s="291">
        <f t="shared" ref="P18:P53" si="0">IF(I18="E",1,IF(I18="D",2,IF(I18="C",3,IF(I18="B",4,IF(I18="A",5,IF(I18=5,1,IF(I18=4,2,IF(I18=3,3,IF(I18=2,4,IF(I18=1,5,IF(I18="","")))))))))))</f>
        <v>3</v>
      </c>
      <c r="Q18" s="291">
        <f t="shared" ref="Q18:Q53" si="1">IF(J18="E",1,IF(J18="D",2,IF(J18="C",3,IF(J18="B",4,IF(J18="A",5,IF(J18=5,1,IF(J18=4,2,IF(J18=3,3,IF(J18=2,4,IF(J18=1,5,IF(J18="","")))))))))))</f>
        <v>3</v>
      </c>
      <c r="R18" s="291">
        <f>IF(N18&lt;3,2,IF($D$2&lt;6,0,IF($D$2&gt;=6,SUM(O18:Q18))))</f>
        <v>9</v>
      </c>
      <c r="S18" s="94" t="str">
        <f t="shared" ref="S18:S53" si="2">IF(D18="","",IF(H18="","",IF(H18=$D18,1,IF(H18&lt;$D18,1,IF(H18&gt;$D18,"",IF(H18="A+",1))))))</f>
        <v/>
      </c>
      <c r="T18" s="94">
        <f t="shared" ref="T18:T53" si="3">IF(D18="","",IF(I18="","",IF(I18=$D18,1,IF(I18&lt;$D18,1,IF(I18&gt;$D18,"",IF(I18="A+",1))))))</f>
        <v>1</v>
      </c>
      <c r="U18" s="94">
        <f t="shared" ref="U18:U53" si="4">IF(D18="","",IF(J18="","",IF(J18=$D18,1,IF(J18&lt;$D18,1,IF(J18&gt;$D18,"",IF(J18="A+",1))))))</f>
        <v>1</v>
      </c>
      <c r="V18" s="94" t="str">
        <f t="shared" ref="V18:V53" si="5">IF(D18="","",IF(K18="","",IF(K18=$D18,1,IF(K18&lt;$D18,1,IF(K18&gt;$D18,"",IF(K18="A+",1))))))</f>
        <v/>
      </c>
      <c r="W18" s="94">
        <f t="shared" ref="W18:W53" si="6">IF(D18="","",IF(L18="","",IF(L18=$D18,1,IF(L18&lt;$D18,1,IF(L18&gt;$D18,"",IF(L18="A+",1))))))</f>
        <v>1</v>
      </c>
      <c r="X18" s="94">
        <f t="shared" ref="X18:X53" si="7">IF(D18="","",IF(M18="","",IF(M18=$D18,1,IF(M18&lt;$D18,1,IF(M18&gt;$D18,"",IF(M18="A+",1))))))</f>
        <v>1</v>
      </c>
      <c r="Y18" s="94">
        <f t="shared" ref="Y18:Y53" si="8">SUM(S18:X18)</f>
        <v>4</v>
      </c>
      <c r="Z18" s="141" t="b">
        <f t="shared" ref="Z18:Z53" si="9">IF($D18="A",$AK18)</f>
        <v>0</v>
      </c>
      <c r="AA18" s="141" t="b">
        <f t="shared" ref="AA18:AA53" si="10">IF($D18="B",$AK18)</f>
        <v>0</v>
      </c>
      <c r="AB18" s="141" t="b">
        <f t="shared" ref="AB18:AB53" si="11">IF($D18="C",$AK18)</f>
        <v>0</v>
      </c>
      <c r="AC18" s="141">
        <f t="shared" ref="AC18:AC53" si="12">IF($D18="D",$AK18)</f>
        <v>0.8</v>
      </c>
      <c r="AD18" s="141" t="b">
        <f t="shared" ref="AD18:AD53" si="13">IF($D18="E",$AK18)</f>
        <v>0</v>
      </c>
      <c r="AE18" s="141" t="b">
        <f>IF($D18=1,$AK18)</f>
        <v>0</v>
      </c>
      <c r="AF18" s="141" t="b">
        <f t="shared" ref="AF18:AF53" si="14">IF($D18=2,$AK18)</f>
        <v>0</v>
      </c>
      <c r="AG18" s="141" t="b">
        <f t="shared" ref="AG18:AG53" si="15">IF($D18=3,$AK18)</f>
        <v>0</v>
      </c>
      <c r="AH18" s="141" t="b">
        <f t="shared" ref="AH18:AH53" si="16">IF($D18=4,$AK18)</f>
        <v>0</v>
      </c>
      <c r="AI18" s="141" t="b">
        <f t="shared" ref="AI18:AI53" si="17">IF($D18=5,$AK18)</f>
        <v>0</v>
      </c>
      <c r="AJ18" s="142">
        <f t="shared" ref="AJ18:AJ53" si="18">IF(D18="","",IF(D18&gt;0,COUNTA(H18:M18)))</f>
        <v>5</v>
      </c>
      <c r="AK18" s="143">
        <f t="shared" ref="AK18:AK53" si="19">IF(AJ18=0,"",IF(AJ18="","",IF(AJ18&gt;0,Y18/AJ18)))</f>
        <v>0.8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>Kader</v>
      </c>
      <c r="AM18" s="144">
        <f>IF(AL18="","",IF(AL18="PRO",1,IF(AL18="PRO/BBL",2,IF(AL18="BBL",3,IF(AL18="BBL/Kader",4,IF(AL18="Kader",5,IF(AL18="Kader/TL",6,IF(AL18="TL",7,IF(AL18="TL/Havo",8,IF(AL18="Havo",9,IF(AL18="Havo/VWO",10,IF(AL18="VWO",11))))))))))))</f>
        <v>5</v>
      </c>
      <c r="AN18" s="145">
        <f>IF(AM18="",0,IF(AM18&lt;AR18,0,IF(AM18&gt;=AR18,1)))</f>
        <v>0</v>
      </c>
      <c r="AO18" s="135" t="str">
        <f t="shared" ref="AO18:AO53" si="20">IF(F18="","",IF(F18="x",1))</f>
        <v/>
      </c>
      <c r="AP18" s="136" t="str">
        <f t="shared" ref="AP18:AP53" si="21"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>1F</v>
      </c>
      <c r="AT18" s="220" t="str">
        <f>IF($D$2&lt;6,"",IF($N18&lt;3,"",IF(Q18=1,"&lt;1F",IF(Q18&gt;3,"2F",IF(Q18&gt;1,"1F")))))</f>
        <v>1F</v>
      </c>
      <c r="AU18" s="220" t="str">
        <f>IF($D$2&lt;6,"",IF($N18&lt;3,"",IF(O18&lt;=2,"&lt;1F",IF(O18&gt;3,"1S",IF(O18&gt;2,"1F")))))</f>
        <v>1F</v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22">IF(AZ18="",0,IF(AZ18&lt;AW18,0,IF(AZ18&gt;=AW18,1)))</f>
        <v>0</v>
      </c>
    </row>
    <row r="19" spans="1:53" ht="15" customHeight="1" x14ac:dyDescent="0.25">
      <c r="A19">
        <v>2</v>
      </c>
      <c r="B19" s="222" t="s">
        <v>211</v>
      </c>
      <c r="C19" s="175">
        <v>8</v>
      </c>
      <c r="D19" s="175" t="s">
        <v>80</v>
      </c>
      <c r="E19" s="151"/>
      <c r="F19" s="151"/>
      <c r="G19" s="140"/>
      <c r="H19" s="180" t="s">
        <v>82</v>
      </c>
      <c r="I19" s="179" t="s">
        <v>80</v>
      </c>
      <c r="J19" s="179" t="s">
        <v>80</v>
      </c>
      <c r="K19" s="148"/>
      <c r="L19" s="179" t="s">
        <v>79</v>
      </c>
      <c r="M19" s="178" t="s">
        <v>79</v>
      </c>
      <c r="N19" s="290">
        <f t="shared" ref="N19:N53" si="23">COUNTA(I19,J19,M19)</f>
        <v>3</v>
      </c>
      <c r="O19" s="291">
        <f t="shared" ref="O19:O53" si="24">IF(M19="E",1,IF(M19="D",2,IF(M19="C",3,IF(M19="B",4,IF(M19="A",5,IF(M19=5,1,IF(M19=4,2,IF(M19=3,3,IF(M19=2,4,IF(M19=1,5,IF(M19="","")))))))))))</f>
        <v>4</v>
      </c>
      <c r="P19" s="291">
        <f t="shared" si="0"/>
        <v>3</v>
      </c>
      <c r="Q19" s="291">
        <f t="shared" si="1"/>
        <v>3</v>
      </c>
      <c r="R19" s="291">
        <f t="shared" ref="R19:R53" si="25">IF($D$2&lt;6,0,IF($D$2&gt;=6,SUM(O19:Q19)))</f>
        <v>10</v>
      </c>
      <c r="S19" s="94" t="str">
        <f t="shared" si="2"/>
        <v/>
      </c>
      <c r="T19" s="94">
        <f t="shared" si="3"/>
        <v>1</v>
      </c>
      <c r="U19" s="94">
        <f t="shared" si="4"/>
        <v>1</v>
      </c>
      <c r="V19" s="94" t="str">
        <f t="shared" si="5"/>
        <v/>
      </c>
      <c r="W19" s="94">
        <f t="shared" si="6"/>
        <v>1</v>
      </c>
      <c r="X19" s="94">
        <f t="shared" si="7"/>
        <v>1</v>
      </c>
      <c r="Y19" s="94">
        <f t="shared" si="8"/>
        <v>4</v>
      </c>
      <c r="Z19" s="141" t="b">
        <f t="shared" si="9"/>
        <v>0</v>
      </c>
      <c r="AA19" s="141" t="b">
        <f t="shared" si="10"/>
        <v>0</v>
      </c>
      <c r="AB19" s="141">
        <f t="shared" si="11"/>
        <v>0.8</v>
      </c>
      <c r="AC19" s="141" t="b">
        <f t="shared" si="12"/>
        <v>0</v>
      </c>
      <c r="AD19" s="141" t="b">
        <f t="shared" si="13"/>
        <v>0</v>
      </c>
      <c r="AE19" s="141" t="b">
        <f t="shared" ref="AE19:AE53" si="26">IF($D19="1",$AK19)</f>
        <v>0</v>
      </c>
      <c r="AF19" s="141" t="b">
        <f t="shared" si="14"/>
        <v>0</v>
      </c>
      <c r="AG19" s="141" t="b">
        <f t="shared" si="15"/>
        <v>0</v>
      </c>
      <c r="AH19" s="141" t="b">
        <f t="shared" si="16"/>
        <v>0</v>
      </c>
      <c r="AI19" s="141" t="b">
        <f t="shared" si="17"/>
        <v>0</v>
      </c>
      <c r="AJ19" s="146">
        <f t="shared" si="18"/>
        <v>5</v>
      </c>
      <c r="AK19" s="147">
        <f t="shared" si="19"/>
        <v>0.8</v>
      </c>
      <c r="AL19" s="217" t="str">
        <f t="shared" ref="AL19:AL53" si="27">IF($D$2&lt;6,"",IF(N19&lt;3,"",IF(R19=15,"Vwo",IF(R19&gt;13,"Havo/Vwo",IF(R19=13,"Havo",IF(R19&gt;11,"TL/Havo",IF(R19=11,"TL",IF(R19&gt;9,"Kader/TL",IF(R19=9,"Kader",IF(R19&gt;6,"BBL/Kader",IF(R19=6,"BBL",IF(R19&gt;3,"PRO/BBL",IF(R19=3,"PRO")))))))))))))</f>
        <v>Kader/TL</v>
      </c>
      <c r="AM19" s="144">
        <f t="shared" ref="AM19:AM53" si="28">IF(AL19="","",IF(AL19="PRO",1,IF(AL19="PRO/BBL",2,IF(AL19="BBL",3,IF(AL19="BBL/Kader",4,IF(AL19="Kader",5,IF(AL19="Kader/TL",6,IF(AL19="TL",7,IF(AL19="TL/Havo",8,IF(AL19="Havo",9,IF(AL19="Havo/VWO",10,IF(AL19="VWO",11))))))))))))</f>
        <v>6</v>
      </c>
      <c r="AN19" s="145">
        <f t="shared" ref="AN19:AN53" si="29">IF(AM19="",0,IF(AM19&lt;AR19,0,IF(AM19&gt;=AR19,1)))</f>
        <v>0</v>
      </c>
      <c r="AO19" s="135" t="str">
        <f t="shared" si="20"/>
        <v/>
      </c>
      <c r="AP19" s="136" t="str">
        <f t="shared" si="21"/>
        <v/>
      </c>
      <c r="AQ19" s="126"/>
      <c r="AR19" s="144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1">IF($D$2&lt;6,"",IF(N19&lt;3,"",IF(P19=1,"&lt;1F",IF(P19&gt;3,"2F",IF(P19&gt;1,"1F")))))</f>
        <v>1F</v>
      </c>
      <c r="AT19" s="220" t="str">
        <f t="shared" ref="AT19:AT53" si="32">IF($D$2&lt;6,"",IF($N19&lt;3,"",IF(Q19=1,"&lt;1F",IF(Q19&gt;3,"2F",IF(Q19&gt;1,"1F")))))</f>
        <v>1F</v>
      </c>
      <c r="AU19" s="220" t="str">
        <f t="shared" ref="AU19:AU53" si="33">IF($D$2&lt;6,"",IF($N19&lt;3,"",IF(O19&lt;=2,"&lt;1F",IF(O19&gt;3,"1S",IF(O19&gt;2,"1F")))))</f>
        <v>1S</v>
      </c>
      <c r="AV19" s="219"/>
      <c r="AW19" s="220"/>
      <c r="AX19" s="220"/>
      <c r="AY19" s="219"/>
      <c r="AZ19" s="59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22"/>
        <v>0</v>
      </c>
    </row>
    <row r="20" spans="1:53" ht="15" customHeight="1" x14ac:dyDescent="0.25">
      <c r="A20">
        <v>3</v>
      </c>
      <c r="B20" s="222" t="s">
        <v>212</v>
      </c>
      <c r="C20" s="175">
        <v>7</v>
      </c>
      <c r="D20" s="175" t="s">
        <v>80</v>
      </c>
      <c r="E20" s="151"/>
      <c r="F20" s="126"/>
      <c r="G20" s="140"/>
      <c r="H20" s="180" t="s">
        <v>81</v>
      </c>
      <c r="I20" s="179" t="s">
        <v>80</v>
      </c>
      <c r="J20" s="179" t="s">
        <v>80</v>
      </c>
      <c r="K20" s="148"/>
      <c r="L20" s="179" t="s">
        <v>80</v>
      </c>
      <c r="M20" s="178" t="s">
        <v>80</v>
      </c>
      <c r="N20" s="290">
        <f t="shared" si="23"/>
        <v>3</v>
      </c>
      <c r="O20" s="291">
        <f t="shared" si="24"/>
        <v>3</v>
      </c>
      <c r="P20" s="291">
        <f t="shared" si="0"/>
        <v>3</v>
      </c>
      <c r="Q20" s="291">
        <f t="shared" si="1"/>
        <v>3</v>
      </c>
      <c r="R20" s="291">
        <f t="shared" si="25"/>
        <v>9</v>
      </c>
      <c r="S20" s="94" t="str">
        <f t="shared" si="2"/>
        <v/>
      </c>
      <c r="T20" s="94">
        <f t="shared" si="3"/>
        <v>1</v>
      </c>
      <c r="U20" s="94">
        <f t="shared" si="4"/>
        <v>1</v>
      </c>
      <c r="V20" s="94" t="str">
        <f t="shared" si="5"/>
        <v/>
      </c>
      <c r="W20" s="94">
        <f t="shared" si="6"/>
        <v>1</v>
      </c>
      <c r="X20" s="94">
        <f t="shared" si="7"/>
        <v>1</v>
      </c>
      <c r="Y20" s="94">
        <f t="shared" si="8"/>
        <v>4</v>
      </c>
      <c r="Z20" s="141" t="b">
        <f t="shared" si="9"/>
        <v>0</v>
      </c>
      <c r="AA20" s="141" t="b">
        <f t="shared" si="10"/>
        <v>0</v>
      </c>
      <c r="AB20" s="141">
        <f t="shared" si="11"/>
        <v>0.8</v>
      </c>
      <c r="AC20" s="141" t="b">
        <f t="shared" si="12"/>
        <v>0</v>
      </c>
      <c r="AD20" s="141" t="b">
        <f t="shared" si="13"/>
        <v>0</v>
      </c>
      <c r="AE20" s="141" t="b">
        <f t="shared" si="26"/>
        <v>0</v>
      </c>
      <c r="AF20" s="141" t="b">
        <f t="shared" si="14"/>
        <v>0</v>
      </c>
      <c r="AG20" s="141" t="b">
        <f t="shared" si="15"/>
        <v>0</v>
      </c>
      <c r="AH20" s="141" t="b">
        <f t="shared" si="16"/>
        <v>0</v>
      </c>
      <c r="AI20" s="141" t="b">
        <f t="shared" si="17"/>
        <v>0</v>
      </c>
      <c r="AJ20" s="146">
        <f t="shared" si="18"/>
        <v>5</v>
      </c>
      <c r="AK20" s="147">
        <f t="shared" si="19"/>
        <v>0.8</v>
      </c>
      <c r="AL20" s="217" t="str">
        <f t="shared" si="27"/>
        <v>Kader</v>
      </c>
      <c r="AM20" s="144">
        <f t="shared" si="28"/>
        <v>5</v>
      </c>
      <c r="AN20" s="145">
        <f t="shared" si="29"/>
        <v>0</v>
      </c>
      <c r="AO20" s="135" t="str">
        <f t="shared" si="20"/>
        <v/>
      </c>
      <c r="AP20" s="136" t="str">
        <f t="shared" si="21"/>
        <v/>
      </c>
      <c r="AQ20" s="126"/>
      <c r="AR20" s="144" t="str">
        <f t="shared" si="30"/>
        <v/>
      </c>
      <c r="AS20" s="220" t="str">
        <f t="shared" si="31"/>
        <v>1F</v>
      </c>
      <c r="AT20" s="220" t="str">
        <f t="shared" si="32"/>
        <v>1F</v>
      </c>
      <c r="AU20" s="220" t="str">
        <f t="shared" si="33"/>
        <v>1F</v>
      </c>
      <c r="AV20" s="219"/>
      <c r="AW20" s="220"/>
      <c r="AX20" s="220"/>
      <c r="AY20" s="219"/>
      <c r="AZ20" s="59" t="str">
        <f t="shared" si="34"/>
        <v/>
      </c>
      <c r="BA20" s="60">
        <f t="shared" si="22"/>
        <v>0</v>
      </c>
    </row>
    <row r="21" spans="1:53" ht="15" customHeight="1" x14ac:dyDescent="0.25">
      <c r="A21">
        <v>4</v>
      </c>
      <c r="B21" s="222" t="s">
        <v>213</v>
      </c>
      <c r="C21" s="175">
        <v>8</v>
      </c>
      <c r="D21" s="175" t="s">
        <v>79</v>
      </c>
      <c r="E21" s="126"/>
      <c r="F21" s="126"/>
      <c r="G21" s="140"/>
      <c r="H21" s="180" t="s">
        <v>78</v>
      </c>
      <c r="I21" s="179" t="s">
        <v>80</v>
      </c>
      <c r="J21" s="179" t="s">
        <v>78</v>
      </c>
      <c r="K21" s="148"/>
      <c r="L21" s="179" t="s">
        <v>80</v>
      </c>
      <c r="M21" s="178" t="s">
        <v>79</v>
      </c>
      <c r="N21" s="290">
        <f t="shared" si="23"/>
        <v>3</v>
      </c>
      <c r="O21" s="291">
        <f t="shared" si="24"/>
        <v>4</v>
      </c>
      <c r="P21" s="291">
        <f t="shared" si="0"/>
        <v>3</v>
      </c>
      <c r="Q21" s="291">
        <f t="shared" si="1"/>
        <v>5</v>
      </c>
      <c r="R21" s="291">
        <f t="shared" si="25"/>
        <v>12</v>
      </c>
      <c r="S21" s="94">
        <f t="shared" si="2"/>
        <v>1</v>
      </c>
      <c r="T21" s="94" t="str">
        <f t="shared" si="3"/>
        <v/>
      </c>
      <c r="U21" s="94">
        <f t="shared" si="4"/>
        <v>1</v>
      </c>
      <c r="V21" s="94" t="str">
        <f t="shared" si="5"/>
        <v/>
      </c>
      <c r="W21" s="94" t="str">
        <f t="shared" si="6"/>
        <v/>
      </c>
      <c r="X21" s="94">
        <f t="shared" si="7"/>
        <v>1</v>
      </c>
      <c r="Y21" s="94">
        <f t="shared" si="8"/>
        <v>3</v>
      </c>
      <c r="Z21" s="141" t="b">
        <f t="shared" si="9"/>
        <v>0</v>
      </c>
      <c r="AA21" s="141">
        <f t="shared" si="10"/>
        <v>0.6</v>
      </c>
      <c r="AB21" s="141" t="b">
        <f t="shared" si="11"/>
        <v>0</v>
      </c>
      <c r="AC21" s="141" t="b">
        <f t="shared" si="12"/>
        <v>0</v>
      </c>
      <c r="AD21" s="141" t="b">
        <f t="shared" si="13"/>
        <v>0</v>
      </c>
      <c r="AE21" s="141" t="b">
        <f t="shared" si="26"/>
        <v>0</v>
      </c>
      <c r="AF21" s="141" t="b">
        <f t="shared" si="14"/>
        <v>0</v>
      </c>
      <c r="AG21" s="141" t="b">
        <f t="shared" si="15"/>
        <v>0</v>
      </c>
      <c r="AH21" s="141" t="b">
        <f t="shared" si="16"/>
        <v>0</v>
      </c>
      <c r="AI21" s="141" t="b">
        <f t="shared" si="17"/>
        <v>0</v>
      </c>
      <c r="AJ21" s="146">
        <f t="shared" si="18"/>
        <v>5</v>
      </c>
      <c r="AK21" s="147">
        <f t="shared" si="19"/>
        <v>0.6</v>
      </c>
      <c r="AL21" s="217" t="str">
        <f t="shared" si="27"/>
        <v>TL/Havo</v>
      </c>
      <c r="AM21" s="144">
        <f t="shared" si="28"/>
        <v>8</v>
      </c>
      <c r="AN21" s="145">
        <f t="shared" si="29"/>
        <v>0</v>
      </c>
      <c r="AO21" s="135" t="str">
        <f t="shared" si="20"/>
        <v/>
      </c>
      <c r="AP21" s="136" t="str">
        <f t="shared" si="21"/>
        <v/>
      </c>
      <c r="AQ21" s="126"/>
      <c r="AR21" s="144" t="str">
        <f t="shared" si="30"/>
        <v/>
      </c>
      <c r="AS21" s="220" t="str">
        <f t="shared" si="31"/>
        <v>1F</v>
      </c>
      <c r="AT21" s="220" t="str">
        <f t="shared" si="32"/>
        <v>2F</v>
      </c>
      <c r="AU21" s="220" t="str">
        <f t="shared" si="33"/>
        <v>1S</v>
      </c>
      <c r="AV21" s="219"/>
      <c r="AW21" s="220"/>
      <c r="AX21" s="220"/>
      <c r="AY21" s="219"/>
      <c r="AZ21" s="59" t="str">
        <f t="shared" si="34"/>
        <v/>
      </c>
      <c r="BA21" s="60">
        <f t="shared" si="22"/>
        <v>0</v>
      </c>
    </row>
    <row r="22" spans="1:53" ht="15" customHeight="1" x14ac:dyDescent="0.25">
      <c r="A22">
        <v>5</v>
      </c>
      <c r="B22" s="222" t="s">
        <v>214</v>
      </c>
      <c r="C22" s="175">
        <v>6</v>
      </c>
      <c r="D22" s="175" t="s">
        <v>79</v>
      </c>
      <c r="E22" s="126"/>
      <c r="F22" s="126"/>
      <c r="G22" s="140"/>
      <c r="H22" s="180" t="s">
        <v>79</v>
      </c>
      <c r="I22" s="179" t="s">
        <v>78</v>
      </c>
      <c r="J22" s="179" t="s">
        <v>78</v>
      </c>
      <c r="K22" s="148"/>
      <c r="L22" s="179" t="s">
        <v>81</v>
      </c>
      <c r="M22" s="178" t="s">
        <v>79</v>
      </c>
      <c r="N22" s="290">
        <f t="shared" si="23"/>
        <v>3</v>
      </c>
      <c r="O22" s="291">
        <f t="shared" si="24"/>
        <v>4</v>
      </c>
      <c r="P22" s="291">
        <f t="shared" si="0"/>
        <v>5</v>
      </c>
      <c r="Q22" s="291">
        <f t="shared" si="1"/>
        <v>5</v>
      </c>
      <c r="R22" s="291">
        <f t="shared" si="25"/>
        <v>14</v>
      </c>
      <c r="S22" s="94">
        <f t="shared" si="2"/>
        <v>1</v>
      </c>
      <c r="T22" s="94">
        <f t="shared" si="3"/>
        <v>1</v>
      </c>
      <c r="U22" s="94">
        <f t="shared" si="4"/>
        <v>1</v>
      </c>
      <c r="V22" s="94" t="str">
        <f t="shared" si="5"/>
        <v/>
      </c>
      <c r="W22" s="94" t="str">
        <f t="shared" si="6"/>
        <v/>
      </c>
      <c r="X22" s="94">
        <f t="shared" si="7"/>
        <v>1</v>
      </c>
      <c r="Y22" s="94">
        <f t="shared" si="8"/>
        <v>4</v>
      </c>
      <c r="Z22" s="141" t="b">
        <f t="shared" si="9"/>
        <v>0</v>
      </c>
      <c r="AA22" s="141">
        <f t="shared" si="10"/>
        <v>0.8</v>
      </c>
      <c r="AB22" s="141" t="b">
        <f t="shared" si="11"/>
        <v>0</v>
      </c>
      <c r="AC22" s="141" t="b">
        <f t="shared" si="12"/>
        <v>0</v>
      </c>
      <c r="AD22" s="141" t="b">
        <f t="shared" si="13"/>
        <v>0</v>
      </c>
      <c r="AE22" s="141" t="b">
        <f t="shared" si="26"/>
        <v>0</v>
      </c>
      <c r="AF22" s="141" t="b">
        <f t="shared" si="14"/>
        <v>0</v>
      </c>
      <c r="AG22" s="141" t="b">
        <f t="shared" si="15"/>
        <v>0</v>
      </c>
      <c r="AH22" s="141" t="b">
        <f t="shared" si="16"/>
        <v>0</v>
      </c>
      <c r="AI22" s="141" t="b">
        <f t="shared" si="17"/>
        <v>0</v>
      </c>
      <c r="AJ22" s="146">
        <f t="shared" si="18"/>
        <v>5</v>
      </c>
      <c r="AK22" s="147">
        <f t="shared" si="19"/>
        <v>0.8</v>
      </c>
      <c r="AL22" s="217" t="str">
        <f t="shared" si="27"/>
        <v>Havo/Vwo</v>
      </c>
      <c r="AM22" s="144">
        <f t="shared" si="28"/>
        <v>10</v>
      </c>
      <c r="AN22" s="145">
        <f t="shared" si="29"/>
        <v>0</v>
      </c>
      <c r="AO22" s="135" t="str">
        <f t="shared" si="20"/>
        <v/>
      </c>
      <c r="AP22" s="136" t="str">
        <f t="shared" si="21"/>
        <v/>
      </c>
      <c r="AQ22" s="126"/>
      <c r="AR22" s="144" t="str">
        <f t="shared" si="30"/>
        <v/>
      </c>
      <c r="AS22" s="220" t="str">
        <f t="shared" si="31"/>
        <v>2F</v>
      </c>
      <c r="AT22" s="220" t="str">
        <f t="shared" si="32"/>
        <v>2F</v>
      </c>
      <c r="AU22" s="220" t="str">
        <f t="shared" si="33"/>
        <v>1S</v>
      </c>
      <c r="AV22" s="219"/>
      <c r="AW22" s="220"/>
      <c r="AX22" s="220"/>
      <c r="AY22" s="219"/>
      <c r="AZ22" s="59" t="str">
        <f t="shared" si="34"/>
        <v/>
      </c>
      <c r="BA22" s="60">
        <f t="shared" si="22"/>
        <v>0</v>
      </c>
    </row>
    <row r="23" spans="1:53" ht="15" customHeight="1" x14ac:dyDescent="0.25">
      <c r="A23">
        <v>6</v>
      </c>
      <c r="B23" s="222" t="s">
        <v>215</v>
      </c>
      <c r="C23" s="175">
        <v>6</v>
      </c>
      <c r="D23" s="175" t="s">
        <v>80</v>
      </c>
      <c r="E23" s="126"/>
      <c r="F23" s="126"/>
      <c r="G23" s="140"/>
      <c r="H23" s="180" t="s">
        <v>80</v>
      </c>
      <c r="I23" s="179" t="s">
        <v>80</v>
      </c>
      <c r="J23" s="179" t="s">
        <v>79</v>
      </c>
      <c r="K23" s="148"/>
      <c r="L23" s="179" t="s">
        <v>81</v>
      </c>
      <c r="M23" s="178" t="s">
        <v>79</v>
      </c>
      <c r="N23" s="290">
        <f t="shared" si="23"/>
        <v>3</v>
      </c>
      <c r="O23" s="291">
        <f t="shared" si="24"/>
        <v>4</v>
      </c>
      <c r="P23" s="291">
        <f t="shared" si="0"/>
        <v>3</v>
      </c>
      <c r="Q23" s="291">
        <f t="shared" si="1"/>
        <v>4</v>
      </c>
      <c r="R23" s="291">
        <f t="shared" si="25"/>
        <v>11</v>
      </c>
      <c r="S23" s="94">
        <f t="shared" si="2"/>
        <v>1</v>
      </c>
      <c r="T23" s="94">
        <f t="shared" si="3"/>
        <v>1</v>
      </c>
      <c r="U23" s="94">
        <f t="shared" si="4"/>
        <v>1</v>
      </c>
      <c r="V23" s="94" t="str">
        <f t="shared" si="5"/>
        <v/>
      </c>
      <c r="W23" s="94" t="str">
        <f t="shared" si="6"/>
        <v/>
      </c>
      <c r="X23" s="94">
        <f t="shared" si="7"/>
        <v>1</v>
      </c>
      <c r="Y23" s="94">
        <f t="shared" si="8"/>
        <v>4</v>
      </c>
      <c r="Z23" s="141" t="b">
        <f t="shared" si="9"/>
        <v>0</v>
      </c>
      <c r="AA23" s="141" t="b">
        <f t="shared" si="10"/>
        <v>0</v>
      </c>
      <c r="AB23" s="141">
        <f t="shared" si="11"/>
        <v>0.8</v>
      </c>
      <c r="AC23" s="141" t="b">
        <f t="shared" si="12"/>
        <v>0</v>
      </c>
      <c r="AD23" s="141" t="b">
        <f t="shared" si="13"/>
        <v>0</v>
      </c>
      <c r="AE23" s="141" t="b">
        <f t="shared" si="26"/>
        <v>0</v>
      </c>
      <c r="AF23" s="141" t="b">
        <f t="shared" si="14"/>
        <v>0</v>
      </c>
      <c r="AG23" s="141" t="b">
        <f t="shared" si="15"/>
        <v>0</v>
      </c>
      <c r="AH23" s="141" t="b">
        <f t="shared" si="16"/>
        <v>0</v>
      </c>
      <c r="AI23" s="141" t="b">
        <f t="shared" si="17"/>
        <v>0</v>
      </c>
      <c r="AJ23" s="146">
        <f t="shared" si="18"/>
        <v>5</v>
      </c>
      <c r="AK23" s="147">
        <f t="shared" si="19"/>
        <v>0.8</v>
      </c>
      <c r="AL23" s="217" t="str">
        <f t="shared" si="27"/>
        <v>TL</v>
      </c>
      <c r="AM23" s="144">
        <f t="shared" si="28"/>
        <v>7</v>
      </c>
      <c r="AN23" s="145">
        <f t="shared" si="29"/>
        <v>0</v>
      </c>
      <c r="AO23" s="135" t="str">
        <f t="shared" si="20"/>
        <v/>
      </c>
      <c r="AP23" s="136" t="str">
        <f t="shared" si="21"/>
        <v/>
      </c>
      <c r="AQ23" s="126"/>
      <c r="AR23" s="144" t="str">
        <f t="shared" si="30"/>
        <v/>
      </c>
      <c r="AS23" s="220" t="str">
        <f t="shared" si="31"/>
        <v>1F</v>
      </c>
      <c r="AT23" s="220" t="str">
        <f t="shared" si="32"/>
        <v>2F</v>
      </c>
      <c r="AU23" s="220" t="str">
        <f t="shared" si="33"/>
        <v>1S</v>
      </c>
      <c r="AV23" s="219"/>
      <c r="AW23" s="220"/>
      <c r="AX23" s="220"/>
      <c r="AY23" s="219"/>
      <c r="AZ23" s="59" t="str">
        <f t="shared" si="34"/>
        <v/>
      </c>
      <c r="BA23" s="60">
        <f t="shared" si="22"/>
        <v>0</v>
      </c>
    </row>
    <row r="24" spans="1:53" ht="15" customHeight="1" x14ac:dyDescent="0.25">
      <c r="A24">
        <v>7</v>
      </c>
      <c r="B24" s="222" t="s">
        <v>216</v>
      </c>
      <c r="C24" s="175">
        <v>9</v>
      </c>
      <c r="D24" s="175" t="s">
        <v>79</v>
      </c>
      <c r="E24" s="151"/>
      <c r="F24" s="151"/>
      <c r="G24" s="140"/>
      <c r="H24" s="180" t="s">
        <v>78</v>
      </c>
      <c r="I24" s="179" t="s">
        <v>80</v>
      </c>
      <c r="J24" s="179" t="s">
        <v>78</v>
      </c>
      <c r="K24" s="148"/>
      <c r="L24" s="179" t="s">
        <v>78</v>
      </c>
      <c r="M24" s="178" t="s">
        <v>79</v>
      </c>
      <c r="N24" s="290">
        <f t="shared" si="23"/>
        <v>3</v>
      </c>
      <c r="O24" s="291">
        <f t="shared" si="24"/>
        <v>4</v>
      </c>
      <c r="P24" s="291">
        <f t="shared" si="0"/>
        <v>3</v>
      </c>
      <c r="Q24" s="291">
        <f t="shared" si="1"/>
        <v>5</v>
      </c>
      <c r="R24" s="291">
        <f t="shared" si="25"/>
        <v>12</v>
      </c>
      <c r="S24" s="94">
        <f t="shared" si="2"/>
        <v>1</v>
      </c>
      <c r="T24" s="94" t="str">
        <f t="shared" si="3"/>
        <v/>
      </c>
      <c r="U24" s="94">
        <f t="shared" si="4"/>
        <v>1</v>
      </c>
      <c r="V24" s="94" t="str">
        <f t="shared" si="5"/>
        <v/>
      </c>
      <c r="W24" s="94">
        <f t="shared" si="6"/>
        <v>1</v>
      </c>
      <c r="X24" s="94">
        <f t="shared" si="7"/>
        <v>1</v>
      </c>
      <c r="Y24" s="94">
        <f t="shared" si="8"/>
        <v>4</v>
      </c>
      <c r="Z24" s="141" t="b">
        <f t="shared" si="9"/>
        <v>0</v>
      </c>
      <c r="AA24" s="141">
        <f t="shared" si="10"/>
        <v>0.8</v>
      </c>
      <c r="AB24" s="141" t="b">
        <f t="shared" si="11"/>
        <v>0</v>
      </c>
      <c r="AC24" s="141" t="b">
        <f t="shared" si="12"/>
        <v>0</v>
      </c>
      <c r="AD24" s="141" t="b">
        <f t="shared" si="13"/>
        <v>0</v>
      </c>
      <c r="AE24" s="141" t="b">
        <f t="shared" si="26"/>
        <v>0</v>
      </c>
      <c r="AF24" s="141" t="b">
        <f t="shared" si="14"/>
        <v>0</v>
      </c>
      <c r="AG24" s="141" t="b">
        <f t="shared" si="15"/>
        <v>0</v>
      </c>
      <c r="AH24" s="141" t="b">
        <f t="shared" si="16"/>
        <v>0</v>
      </c>
      <c r="AI24" s="141" t="b">
        <f t="shared" si="17"/>
        <v>0</v>
      </c>
      <c r="AJ24" s="146">
        <f t="shared" si="18"/>
        <v>5</v>
      </c>
      <c r="AK24" s="147">
        <f t="shared" si="19"/>
        <v>0.8</v>
      </c>
      <c r="AL24" s="217" t="str">
        <f t="shared" si="27"/>
        <v>TL/Havo</v>
      </c>
      <c r="AM24" s="144">
        <f t="shared" si="28"/>
        <v>8</v>
      </c>
      <c r="AN24" s="145">
        <f t="shared" si="29"/>
        <v>0</v>
      </c>
      <c r="AO24" s="135" t="str">
        <f t="shared" si="20"/>
        <v/>
      </c>
      <c r="AP24" s="136" t="str">
        <f t="shared" si="21"/>
        <v/>
      </c>
      <c r="AQ24" s="126"/>
      <c r="AR24" s="144" t="str">
        <f t="shared" si="30"/>
        <v/>
      </c>
      <c r="AS24" s="220" t="str">
        <f t="shared" si="31"/>
        <v>1F</v>
      </c>
      <c r="AT24" s="220" t="str">
        <f t="shared" si="32"/>
        <v>2F</v>
      </c>
      <c r="AU24" s="220" t="str">
        <f t="shared" si="33"/>
        <v>1S</v>
      </c>
      <c r="AV24" s="219"/>
      <c r="AW24" s="220"/>
      <c r="AX24" s="220"/>
      <c r="AY24" s="219"/>
      <c r="AZ24" s="59" t="str">
        <f t="shared" si="34"/>
        <v/>
      </c>
      <c r="BA24" s="60">
        <f t="shared" si="22"/>
        <v>0</v>
      </c>
    </row>
    <row r="25" spans="1:53" ht="15" customHeight="1" x14ac:dyDescent="0.25">
      <c r="A25">
        <v>8</v>
      </c>
      <c r="B25" s="222" t="s">
        <v>217</v>
      </c>
      <c r="C25" s="175">
        <v>8</v>
      </c>
      <c r="D25" s="175" t="s">
        <v>80</v>
      </c>
      <c r="E25" s="126"/>
      <c r="F25" s="126"/>
      <c r="G25" s="140"/>
      <c r="H25" s="180" t="s">
        <v>81</v>
      </c>
      <c r="I25" s="179" t="s">
        <v>78</v>
      </c>
      <c r="J25" s="179" t="s">
        <v>78</v>
      </c>
      <c r="K25" s="148"/>
      <c r="L25" s="179" t="s">
        <v>81</v>
      </c>
      <c r="M25" s="178" t="s">
        <v>79</v>
      </c>
      <c r="N25" s="290">
        <f t="shared" si="23"/>
        <v>3</v>
      </c>
      <c r="O25" s="291">
        <f t="shared" si="24"/>
        <v>4</v>
      </c>
      <c r="P25" s="291">
        <f t="shared" si="0"/>
        <v>5</v>
      </c>
      <c r="Q25" s="291">
        <f t="shared" si="1"/>
        <v>5</v>
      </c>
      <c r="R25" s="291">
        <f t="shared" si="25"/>
        <v>14</v>
      </c>
      <c r="S25" s="94" t="str">
        <f t="shared" si="2"/>
        <v/>
      </c>
      <c r="T25" s="94">
        <f t="shared" si="3"/>
        <v>1</v>
      </c>
      <c r="U25" s="94">
        <f t="shared" si="4"/>
        <v>1</v>
      </c>
      <c r="V25" s="94" t="str">
        <f t="shared" si="5"/>
        <v/>
      </c>
      <c r="W25" s="94" t="str">
        <f t="shared" si="6"/>
        <v/>
      </c>
      <c r="X25" s="94">
        <f t="shared" si="7"/>
        <v>1</v>
      </c>
      <c r="Y25" s="94">
        <f t="shared" si="8"/>
        <v>3</v>
      </c>
      <c r="Z25" s="141" t="b">
        <f t="shared" si="9"/>
        <v>0</v>
      </c>
      <c r="AA25" s="141" t="b">
        <f t="shared" si="10"/>
        <v>0</v>
      </c>
      <c r="AB25" s="141">
        <f t="shared" si="11"/>
        <v>0.6</v>
      </c>
      <c r="AC25" s="141" t="b">
        <f t="shared" si="12"/>
        <v>0</v>
      </c>
      <c r="AD25" s="141" t="b">
        <f t="shared" si="13"/>
        <v>0</v>
      </c>
      <c r="AE25" s="141" t="b">
        <f t="shared" si="26"/>
        <v>0</v>
      </c>
      <c r="AF25" s="141" t="b">
        <f t="shared" si="14"/>
        <v>0</v>
      </c>
      <c r="AG25" s="141" t="b">
        <f t="shared" si="15"/>
        <v>0</v>
      </c>
      <c r="AH25" s="141" t="b">
        <f t="shared" si="16"/>
        <v>0</v>
      </c>
      <c r="AI25" s="141" t="b">
        <f t="shared" si="17"/>
        <v>0</v>
      </c>
      <c r="AJ25" s="146">
        <f t="shared" si="18"/>
        <v>5</v>
      </c>
      <c r="AK25" s="147">
        <f t="shared" si="19"/>
        <v>0.6</v>
      </c>
      <c r="AL25" s="217" t="str">
        <f t="shared" si="27"/>
        <v>Havo/Vwo</v>
      </c>
      <c r="AM25" s="144">
        <f t="shared" si="28"/>
        <v>10</v>
      </c>
      <c r="AN25" s="145">
        <f t="shared" si="29"/>
        <v>0</v>
      </c>
      <c r="AO25" s="135" t="str">
        <f t="shared" si="20"/>
        <v/>
      </c>
      <c r="AP25" s="136" t="str">
        <f t="shared" si="21"/>
        <v/>
      </c>
      <c r="AQ25" s="126"/>
      <c r="AR25" s="144" t="str">
        <f t="shared" si="30"/>
        <v/>
      </c>
      <c r="AS25" s="220" t="str">
        <f t="shared" si="31"/>
        <v>2F</v>
      </c>
      <c r="AT25" s="220" t="str">
        <f t="shared" si="32"/>
        <v>2F</v>
      </c>
      <c r="AU25" s="220" t="str">
        <f t="shared" si="33"/>
        <v>1S</v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59" t="str">
        <f t="shared" si="34"/>
        <v/>
      </c>
      <c r="BA25" s="60">
        <f t="shared" si="22"/>
        <v>0</v>
      </c>
    </row>
    <row r="26" spans="1:53" ht="15" customHeight="1" x14ac:dyDescent="0.25">
      <c r="A26">
        <v>9</v>
      </c>
      <c r="B26" s="222" t="s">
        <v>218</v>
      </c>
      <c r="C26" s="175">
        <v>7</v>
      </c>
      <c r="D26" s="175" t="s">
        <v>81</v>
      </c>
      <c r="E26" s="126"/>
      <c r="F26" s="126"/>
      <c r="G26" s="140"/>
      <c r="H26" s="180" t="s">
        <v>80</v>
      </c>
      <c r="I26" s="179" t="s">
        <v>80</v>
      </c>
      <c r="J26" s="179" t="s">
        <v>79</v>
      </c>
      <c r="K26" s="148"/>
      <c r="L26" s="148" t="s">
        <v>81</v>
      </c>
      <c r="M26" s="178" t="s">
        <v>79</v>
      </c>
      <c r="N26" s="290">
        <f t="shared" si="23"/>
        <v>3</v>
      </c>
      <c r="O26" s="291">
        <f t="shared" si="24"/>
        <v>4</v>
      </c>
      <c r="P26" s="291">
        <f t="shared" si="0"/>
        <v>3</v>
      </c>
      <c r="Q26" s="291">
        <f t="shared" si="1"/>
        <v>4</v>
      </c>
      <c r="R26" s="291">
        <f t="shared" si="25"/>
        <v>11</v>
      </c>
      <c r="S26" s="94">
        <f t="shared" si="2"/>
        <v>1</v>
      </c>
      <c r="T26" s="94">
        <f t="shared" si="3"/>
        <v>1</v>
      </c>
      <c r="U26" s="94">
        <f t="shared" si="4"/>
        <v>1</v>
      </c>
      <c r="V26" s="94" t="str">
        <f t="shared" si="5"/>
        <v/>
      </c>
      <c r="W26" s="94">
        <f t="shared" si="6"/>
        <v>1</v>
      </c>
      <c r="X26" s="94">
        <f t="shared" si="7"/>
        <v>1</v>
      </c>
      <c r="Y26" s="94">
        <f t="shared" si="8"/>
        <v>5</v>
      </c>
      <c r="Z26" s="141" t="b">
        <f t="shared" si="9"/>
        <v>0</v>
      </c>
      <c r="AA26" s="141" t="b">
        <f t="shared" si="10"/>
        <v>0</v>
      </c>
      <c r="AB26" s="141" t="b">
        <f t="shared" si="11"/>
        <v>0</v>
      </c>
      <c r="AC26" s="141">
        <f t="shared" si="12"/>
        <v>1</v>
      </c>
      <c r="AD26" s="141" t="b">
        <f t="shared" si="13"/>
        <v>0</v>
      </c>
      <c r="AE26" s="141" t="b">
        <f t="shared" si="26"/>
        <v>0</v>
      </c>
      <c r="AF26" s="141" t="b">
        <f t="shared" si="14"/>
        <v>0</v>
      </c>
      <c r="AG26" s="141" t="b">
        <f t="shared" si="15"/>
        <v>0</v>
      </c>
      <c r="AH26" s="141" t="b">
        <f t="shared" si="16"/>
        <v>0</v>
      </c>
      <c r="AI26" s="141" t="b">
        <f t="shared" si="17"/>
        <v>0</v>
      </c>
      <c r="AJ26" s="146">
        <f t="shared" si="18"/>
        <v>5</v>
      </c>
      <c r="AK26" s="147">
        <f t="shared" si="19"/>
        <v>1</v>
      </c>
      <c r="AL26" s="217" t="str">
        <f t="shared" si="27"/>
        <v>TL</v>
      </c>
      <c r="AM26" s="144">
        <f t="shared" si="28"/>
        <v>7</v>
      </c>
      <c r="AN26" s="145">
        <f t="shared" si="29"/>
        <v>0</v>
      </c>
      <c r="AO26" s="135" t="str">
        <f t="shared" si="20"/>
        <v/>
      </c>
      <c r="AP26" s="136" t="str">
        <f t="shared" si="21"/>
        <v/>
      </c>
      <c r="AQ26" s="126"/>
      <c r="AR26" s="144" t="str">
        <f t="shared" si="30"/>
        <v/>
      </c>
      <c r="AS26" s="220" t="str">
        <f t="shared" si="31"/>
        <v>1F</v>
      </c>
      <c r="AT26" s="220" t="str">
        <f t="shared" si="32"/>
        <v>2F</v>
      </c>
      <c r="AU26" s="220" t="str">
        <f t="shared" si="33"/>
        <v>1S</v>
      </c>
      <c r="AV26" s="219"/>
      <c r="AW26" s="220" t="str">
        <f t="shared" si="35"/>
        <v/>
      </c>
      <c r="AX26" s="220">
        <f t="shared" si="36"/>
        <v>0</v>
      </c>
      <c r="AY26" s="219"/>
      <c r="AZ26" s="59" t="str">
        <f t="shared" si="34"/>
        <v/>
      </c>
      <c r="BA26" s="60">
        <f t="shared" si="22"/>
        <v>0</v>
      </c>
    </row>
    <row r="27" spans="1:53" ht="15" customHeight="1" x14ac:dyDescent="0.25">
      <c r="A27">
        <v>10</v>
      </c>
      <c r="B27" s="222" t="s">
        <v>219</v>
      </c>
      <c r="C27" s="175">
        <v>7</v>
      </c>
      <c r="D27" s="175" t="s">
        <v>80</v>
      </c>
      <c r="E27" s="126"/>
      <c r="F27" s="126"/>
      <c r="G27" s="140"/>
      <c r="H27" s="180" t="s">
        <v>79</v>
      </c>
      <c r="I27" s="179" t="s">
        <v>80</v>
      </c>
      <c r="J27" s="179" t="s">
        <v>80</v>
      </c>
      <c r="K27" s="148"/>
      <c r="L27" s="179" t="s">
        <v>79</v>
      </c>
      <c r="M27" s="178" t="s">
        <v>79</v>
      </c>
      <c r="N27" s="290">
        <f t="shared" si="23"/>
        <v>3</v>
      </c>
      <c r="O27" s="291">
        <f t="shared" si="24"/>
        <v>4</v>
      </c>
      <c r="P27" s="291">
        <f t="shared" si="0"/>
        <v>3</v>
      </c>
      <c r="Q27" s="291">
        <f t="shared" si="1"/>
        <v>3</v>
      </c>
      <c r="R27" s="291">
        <f t="shared" si="25"/>
        <v>10</v>
      </c>
      <c r="S27" s="94">
        <f t="shared" si="2"/>
        <v>1</v>
      </c>
      <c r="T27" s="94">
        <f t="shared" si="3"/>
        <v>1</v>
      </c>
      <c r="U27" s="94">
        <f t="shared" si="4"/>
        <v>1</v>
      </c>
      <c r="V27" s="94" t="str">
        <f t="shared" si="5"/>
        <v/>
      </c>
      <c r="W27" s="94">
        <f t="shared" si="6"/>
        <v>1</v>
      </c>
      <c r="X27" s="94">
        <f t="shared" si="7"/>
        <v>1</v>
      </c>
      <c r="Y27" s="94">
        <f t="shared" si="8"/>
        <v>5</v>
      </c>
      <c r="Z27" s="141" t="b">
        <f t="shared" si="9"/>
        <v>0</v>
      </c>
      <c r="AA27" s="141" t="b">
        <f t="shared" si="10"/>
        <v>0</v>
      </c>
      <c r="AB27" s="141">
        <f t="shared" si="11"/>
        <v>1</v>
      </c>
      <c r="AC27" s="141" t="b">
        <f t="shared" si="12"/>
        <v>0</v>
      </c>
      <c r="AD27" s="141" t="b">
        <f t="shared" si="13"/>
        <v>0</v>
      </c>
      <c r="AE27" s="141" t="b">
        <f t="shared" si="26"/>
        <v>0</v>
      </c>
      <c r="AF27" s="141" t="b">
        <f t="shared" si="14"/>
        <v>0</v>
      </c>
      <c r="AG27" s="141" t="b">
        <f t="shared" si="15"/>
        <v>0</v>
      </c>
      <c r="AH27" s="141" t="b">
        <f t="shared" si="16"/>
        <v>0</v>
      </c>
      <c r="AI27" s="141" t="b">
        <f t="shared" si="17"/>
        <v>0</v>
      </c>
      <c r="AJ27" s="146">
        <f t="shared" si="18"/>
        <v>5</v>
      </c>
      <c r="AK27" s="147">
        <f t="shared" si="19"/>
        <v>1</v>
      </c>
      <c r="AL27" s="217" t="str">
        <f t="shared" si="27"/>
        <v>Kader/TL</v>
      </c>
      <c r="AM27" s="144">
        <f t="shared" si="28"/>
        <v>6</v>
      </c>
      <c r="AN27" s="145">
        <f t="shared" si="29"/>
        <v>0</v>
      </c>
      <c r="AO27" s="135" t="str">
        <f t="shared" si="20"/>
        <v/>
      </c>
      <c r="AP27" s="136" t="str">
        <f t="shared" si="21"/>
        <v/>
      </c>
      <c r="AQ27" s="126"/>
      <c r="AR27" s="144" t="str">
        <f t="shared" si="30"/>
        <v/>
      </c>
      <c r="AS27" s="220" t="str">
        <f t="shared" si="31"/>
        <v>1F</v>
      </c>
      <c r="AT27" s="220" t="str">
        <f t="shared" si="32"/>
        <v>1F</v>
      </c>
      <c r="AU27" s="220" t="str">
        <f t="shared" si="33"/>
        <v>1S</v>
      </c>
      <c r="AV27" s="219"/>
      <c r="AW27" s="220" t="str">
        <f t="shared" si="35"/>
        <v/>
      </c>
      <c r="AX27" s="220">
        <f t="shared" si="36"/>
        <v>0</v>
      </c>
      <c r="AY27" s="219"/>
      <c r="AZ27" s="59" t="str">
        <f t="shared" si="34"/>
        <v/>
      </c>
      <c r="BA27" s="60">
        <f t="shared" si="22"/>
        <v>0</v>
      </c>
    </row>
    <row r="28" spans="1:53" ht="15" customHeight="1" x14ac:dyDescent="0.25">
      <c r="A28">
        <v>11</v>
      </c>
      <c r="B28" s="222" t="s">
        <v>220</v>
      </c>
      <c r="C28" s="175">
        <v>8</v>
      </c>
      <c r="D28" s="175" t="s">
        <v>80</v>
      </c>
      <c r="E28" s="126"/>
      <c r="F28" s="126"/>
      <c r="G28" s="140"/>
      <c r="H28" s="180" t="s">
        <v>80</v>
      </c>
      <c r="I28" s="179" t="s">
        <v>80</v>
      </c>
      <c r="J28" s="179" t="s">
        <v>78</v>
      </c>
      <c r="K28" s="148"/>
      <c r="L28" s="148" t="s">
        <v>78</v>
      </c>
      <c r="M28" s="178" t="s">
        <v>78</v>
      </c>
      <c r="N28" s="290">
        <f t="shared" si="23"/>
        <v>3</v>
      </c>
      <c r="O28" s="291">
        <f t="shared" si="24"/>
        <v>5</v>
      </c>
      <c r="P28" s="291">
        <f t="shared" si="0"/>
        <v>3</v>
      </c>
      <c r="Q28" s="291">
        <f t="shared" si="1"/>
        <v>5</v>
      </c>
      <c r="R28" s="291">
        <f t="shared" si="25"/>
        <v>13</v>
      </c>
      <c r="S28" s="94">
        <f t="shared" si="2"/>
        <v>1</v>
      </c>
      <c r="T28" s="94">
        <f t="shared" si="3"/>
        <v>1</v>
      </c>
      <c r="U28" s="94">
        <f t="shared" si="4"/>
        <v>1</v>
      </c>
      <c r="V28" s="94" t="str">
        <f t="shared" si="5"/>
        <v/>
      </c>
      <c r="W28" s="94">
        <f t="shared" si="6"/>
        <v>1</v>
      </c>
      <c r="X28" s="94">
        <f t="shared" si="7"/>
        <v>1</v>
      </c>
      <c r="Y28" s="94">
        <f t="shared" si="8"/>
        <v>5</v>
      </c>
      <c r="Z28" s="141" t="b">
        <f t="shared" si="9"/>
        <v>0</v>
      </c>
      <c r="AA28" s="141" t="b">
        <f t="shared" si="10"/>
        <v>0</v>
      </c>
      <c r="AB28" s="141">
        <f t="shared" si="11"/>
        <v>1</v>
      </c>
      <c r="AC28" s="141" t="b">
        <f t="shared" si="12"/>
        <v>0</v>
      </c>
      <c r="AD28" s="141" t="b">
        <f t="shared" si="13"/>
        <v>0</v>
      </c>
      <c r="AE28" s="141" t="b">
        <f t="shared" si="26"/>
        <v>0</v>
      </c>
      <c r="AF28" s="141" t="b">
        <f t="shared" si="14"/>
        <v>0</v>
      </c>
      <c r="AG28" s="141" t="b">
        <f t="shared" si="15"/>
        <v>0</v>
      </c>
      <c r="AH28" s="141" t="b">
        <f t="shared" si="16"/>
        <v>0</v>
      </c>
      <c r="AI28" s="141" t="b">
        <f t="shared" si="17"/>
        <v>0</v>
      </c>
      <c r="AJ28" s="146">
        <f t="shared" si="18"/>
        <v>5</v>
      </c>
      <c r="AK28" s="147">
        <f t="shared" si="19"/>
        <v>1</v>
      </c>
      <c r="AL28" s="217" t="str">
        <f t="shared" si="27"/>
        <v>Havo</v>
      </c>
      <c r="AM28" s="144">
        <f t="shared" si="28"/>
        <v>9</v>
      </c>
      <c r="AN28" s="145">
        <f t="shared" si="29"/>
        <v>0</v>
      </c>
      <c r="AO28" s="135" t="str">
        <f t="shared" si="20"/>
        <v/>
      </c>
      <c r="AP28" s="136" t="str">
        <f t="shared" si="21"/>
        <v/>
      </c>
      <c r="AQ28" s="126"/>
      <c r="AR28" s="144" t="str">
        <f t="shared" si="30"/>
        <v/>
      </c>
      <c r="AS28" s="220" t="str">
        <f t="shared" si="31"/>
        <v>1F</v>
      </c>
      <c r="AT28" s="220" t="str">
        <f t="shared" si="32"/>
        <v>2F</v>
      </c>
      <c r="AU28" s="220" t="str">
        <f t="shared" si="33"/>
        <v>1S</v>
      </c>
      <c r="AV28" s="219"/>
      <c r="AW28" s="220" t="str">
        <f t="shared" si="35"/>
        <v/>
      </c>
      <c r="AX28" s="220">
        <f t="shared" si="36"/>
        <v>0</v>
      </c>
      <c r="AY28" s="219"/>
      <c r="AZ28" s="59" t="str">
        <f t="shared" si="34"/>
        <v/>
      </c>
      <c r="BA28" s="60">
        <f t="shared" si="22"/>
        <v>0</v>
      </c>
    </row>
    <row r="29" spans="1:53" ht="15" customHeight="1" x14ac:dyDescent="0.25">
      <c r="A29">
        <v>12</v>
      </c>
      <c r="B29" s="222" t="s">
        <v>221</v>
      </c>
      <c r="C29" s="175">
        <v>6</v>
      </c>
      <c r="D29" s="175" t="s">
        <v>79</v>
      </c>
      <c r="E29" s="126"/>
      <c r="F29" s="126"/>
      <c r="G29" s="140"/>
      <c r="H29" s="180" t="s">
        <v>78</v>
      </c>
      <c r="I29" s="179" t="s">
        <v>80</v>
      </c>
      <c r="J29" s="179" t="s">
        <v>78</v>
      </c>
      <c r="K29" s="148"/>
      <c r="L29" s="148" t="s">
        <v>80</v>
      </c>
      <c r="M29" s="178" t="s">
        <v>79</v>
      </c>
      <c r="N29" s="290">
        <f t="shared" si="23"/>
        <v>3</v>
      </c>
      <c r="O29" s="291">
        <f t="shared" si="24"/>
        <v>4</v>
      </c>
      <c r="P29" s="291">
        <f t="shared" si="0"/>
        <v>3</v>
      </c>
      <c r="Q29" s="291">
        <f t="shared" si="1"/>
        <v>5</v>
      </c>
      <c r="R29" s="291">
        <f t="shared" si="25"/>
        <v>12</v>
      </c>
      <c r="S29" s="94">
        <f t="shared" si="2"/>
        <v>1</v>
      </c>
      <c r="T29" s="94" t="str">
        <f t="shared" si="3"/>
        <v/>
      </c>
      <c r="U29" s="94">
        <f t="shared" si="4"/>
        <v>1</v>
      </c>
      <c r="V29" s="94" t="str">
        <f t="shared" si="5"/>
        <v/>
      </c>
      <c r="W29" s="94" t="str">
        <f t="shared" si="6"/>
        <v/>
      </c>
      <c r="X29" s="94">
        <f t="shared" si="7"/>
        <v>1</v>
      </c>
      <c r="Y29" s="94">
        <f t="shared" si="8"/>
        <v>3</v>
      </c>
      <c r="Z29" s="141" t="b">
        <f t="shared" si="9"/>
        <v>0</v>
      </c>
      <c r="AA29" s="141">
        <f t="shared" si="10"/>
        <v>0.6</v>
      </c>
      <c r="AB29" s="141" t="b">
        <f t="shared" si="11"/>
        <v>0</v>
      </c>
      <c r="AC29" s="141" t="b">
        <f t="shared" si="12"/>
        <v>0</v>
      </c>
      <c r="AD29" s="141" t="b">
        <f t="shared" si="13"/>
        <v>0</v>
      </c>
      <c r="AE29" s="141" t="b">
        <f t="shared" si="26"/>
        <v>0</v>
      </c>
      <c r="AF29" s="141" t="b">
        <f t="shared" si="14"/>
        <v>0</v>
      </c>
      <c r="AG29" s="141" t="b">
        <f t="shared" si="15"/>
        <v>0</v>
      </c>
      <c r="AH29" s="141" t="b">
        <f t="shared" si="16"/>
        <v>0</v>
      </c>
      <c r="AI29" s="141" t="b">
        <f t="shared" si="17"/>
        <v>0</v>
      </c>
      <c r="AJ29" s="146">
        <f t="shared" si="18"/>
        <v>5</v>
      </c>
      <c r="AK29" s="147">
        <f t="shared" si="19"/>
        <v>0.6</v>
      </c>
      <c r="AL29" s="217" t="str">
        <f t="shared" si="27"/>
        <v>TL/Havo</v>
      </c>
      <c r="AM29" s="144">
        <f t="shared" si="28"/>
        <v>8</v>
      </c>
      <c r="AN29" s="145">
        <f t="shared" si="29"/>
        <v>0</v>
      </c>
      <c r="AO29" s="135" t="str">
        <f t="shared" si="20"/>
        <v/>
      </c>
      <c r="AP29" s="136" t="str">
        <f t="shared" si="21"/>
        <v/>
      </c>
      <c r="AQ29" s="126"/>
      <c r="AR29" s="144" t="str">
        <f t="shared" si="30"/>
        <v/>
      </c>
      <c r="AS29" s="220" t="str">
        <f t="shared" si="31"/>
        <v>1F</v>
      </c>
      <c r="AT29" s="220" t="str">
        <f t="shared" si="32"/>
        <v>2F</v>
      </c>
      <c r="AU29" s="220" t="str">
        <f t="shared" si="33"/>
        <v>1S</v>
      </c>
      <c r="AV29" s="219"/>
      <c r="AW29" s="220" t="str">
        <f t="shared" si="35"/>
        <v/>
      </c>
      <c r="AX29" s="220">
        <f t="shared" si="36"/>
        <v>0</v>
      </c>
      <c r="AY29" s="219"/>
      <c r="AZ29" s="59" t="str">
        <f t="shared" si="34"/>
        <v/>
      </c>
      <c r="BA29" s="60">
        <f t="shared" si="22"/>
        <v>0</v>
      </c>
    </row>
    <row r="30" spans="1:53" ht="15" customHeight="1" x14ac:dyDescent="0.25">
      <c r="A30">
        <v>13</v>
      </c>
      <c r="B30" s="222"/>
      <c r="C30" s="175"/>
      <c r="D30" s="175"/>
      <c r="E30" s="126"/>
      <c r="F30" s="126"/>
      <c r="G30" s="140"/>
      <c r="H30" s="180"/>
      <c r="I30" s="179"/>
      <c r="J30" s="179"/>
      <c r="K30" s="148"/>
      <c r="L30" s="148"/>
      <c r="M30" s="178"/>
      <c r="N30" s="290">
        <f t="shared" si="23"/>
        <v>0</v>
      </c>
      <c r="O30" s="291" t="str">
        <f t="shared" si="24"/>
        <v/>
      </c>
      <c r="P30" s="291" t="str">
        <f t="shared" si="0"/>
        <v/>
      </c>
      <c r="Q30" s="291" t="str">
        <f t="shared" si="1"/>
        <v/>
      </c>
      <c r="R30" s="291">
        <f t="shared" si="25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5"/>
        <v/>
      </c>
      <c r="W30" s="94" t="str">
        <f t="shared" si="6"/>
        <v/>
      </c>
      <c r="X30" s="94" t="str">
        <f t="shared" si="7"/>
        <v/>
      </c>
      <c r="Y30" s="94">
        <f t="shared" si="8"/>
        <v>0</v>
      </c>
      <c r="Z30" s="141" t="b">
        <f t="shared" si="9"/>
        <v>0</v>
      </c>
      <c r="AA30" s="141" t="b">
        <f t="shared" si="10"/>
        <v>0</v>
      </c>
      <c r="AB30" s="141" t="b">
        <f t="shared" si="11"/>
        <v>0</v>
      </c>
      <c r="AC30" s="141" t="b">
        <f t="shared" si="12"/>
        <v>0</v>
      </c>
      <c r="AD30" s="141" t="b">
        <f t="shared" si="13"/>
        <v>0</v>
      </c>
      <c r="AE30" s="141" t="b">
        <f t="shared" si="26"/>
        <v>0</v>
      </c>
      <c r="AF30" s="141" t="b">
        <f t="shared" si="14"/>
        <v>0</v>
      </c>
      <c r="AG30" s="141" t="b">
        <f t="shared" si="15"/>
        <v>0</v>
      </c>
      <c r="AH30" s="141" t="b">
        <f t="shared" si="16"/>
        <v>0</v>
      </c>
      <c r="AI30" s="141" t="b">
        <f t="shared" si="17"/>
        <v>0</v>
      </c>
      <c r="AJ30" s="146" t="str">
        <f t="shared" si="18"/>
        <v/>
      </c>
      <c r="AK30" s="147" t="str">
        <f t="shared" si="19"/>
        <v/>
      </c>
      <c r="AL30" s="217" t="str">
        <f t="shared" si="27"/>
        <v/>
      </c>
      <c r="AM30" s="144" t="str">
        <f t="shared" si="28"/>
        <v/>
      </c>
      <c r="AN30" s="145">
        <f t="shared" si="29"/>
        <v>0</v>
      </c>
      <c r="AO30" s="135" t="str">
        <f t="shared" si="20"/>
        <v/>
      </c>
      <c r="AP30" s="136" t="str">
        <f t="shared" si="21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33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59" t="str">
        <f t="shared" si="34"/>
        <v/>
      </c>
      <c r="BA30" s="60">
        <f t="shared" si="22"/>
        <v>0</v>
      </c>
    </row>
    <row r="31" spans="1:53" ht="15" customHeight="1" x14ac:dyDescent="0.25">
      <c r="A31">
        <v>14</v>
      </c>
      <c r="B31" s="222"/>
      <c r="C31" s="175"/>
      <c r="D31" s="175"/>
      <c r="E31" s="126"/>
      <c r="F31" s="126"/>
      <c r="G31" s="140"/>
      <c r="H31" s="180"/>
      <c r="I31" s="179"/>
      <c r="J31" s="179"/>
      <c r="K31" s="148"/>
      <c r="L31" s="148"/>
      <c r="M31" s="178"/>
      <c r="N31" s="290">
        <f t="shared" si="23"/>
        <v>0</v>
      </c>
      <c r="O31" s="291" t="str">
        <f t="shared" si="24"/>
        <v/>
      </c>
      <c r="P31" s="291" t="str">
        <f t="shared" si="0"/>
        <v/>
      </c>
      <c r="Q31" s="291" t="str">
        <f t="shared" si="1"/>
        <v/>
      </c>
      <c r="R31" s="291">
        <f t="shared" si="25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5"/>
        <v/>
      </c>
      <c r="W31" s="94" t="str">
        <f t="shared" si="6"/>
        <v/>
      </c>
      <c r="X31" s="94" t="str">
        <f t="shared" si="7"/>
        <v/>
      </c>
      <c r="Y31" s="94">
        <f t="shared" si="8"/>
        <v>0</v>
      </c>
      <c r="Z31" s="141" t="b">
        <f t="shared" si="9"/>
        <v>0</v>
      </c>
      <c r="AA31" s="141" t="b">
        <f t="shared" si="10"/>
        <v>0</v>
      </c>
      <c r="AB31" s="141" t="b">
        <f t="shared" si="11"/>
        <v>0</v>
      </c>
      <c r="AC31" s="141" t="b">
        <f t="shared" si="12"/>
        <v>0</v>
      </c>
      <c r="AD31" s="141" t="b">
        <f t="shared" si="13"/>
        <v>0</v>
      </c>
      <c r="AE31" s="141" t="b">
        <f t="shared" si="26"/>
        <v>0</v>
      </c>
      <c r="AF31" s="141" t="b">
        <f t="shared" si="14"/>
        <v>0</v>
      </c>
      <c r="AG31" s="141" t="b">
        <f t="shared" si="15"/>
        <v>0</v>
      </c>
      <c r="AH31" s="141" t="b">
        <f t="shared" si="16"/>
        <v>0</v>
      </c>
      <c r="AI31" s="141" t="b">
        <f t="shared" si="17"/>
        <v>0</v>
      </c>
      <c r="AJ31" s="146" t="str">
        <f t="shared" si="18"/>
        <v/>
      </c>
      <c r="AK31" s="147" t="str">
        <f t="shared" si="19"/>
        <v/>
      </c>
      <c r="AL31" s="217" t="str">
        <f t="shared" si="27"/>
        <v/>
      </c>
      <c r="AM31" s="144" t="str">
        <f t="shared" si="28"/>
        <v/>
      </c>
      <c r="AN31" s="145">
        <f t="shared" si="29"/>
        <v>0</v>
      </c>
      <c r="AO31" s="135" t="str">
        <f t="shared" si="20"/>
        <v/>
      </c>
      <c r="AP31" s="136" t="str">
        <f t="shared" si="21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33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59" t="str">
        <f t="shared" si="34"/>
        <v/>
      </c>
      <c r="BA31" s="60">
        <f t="shared" si="22"/>
        <v>0</v>
      </c>
    </row>
    <row r="32" spans="1:53" ht="15" customHeight="1" x14ac:dyDescent="0.25">
      <c r="A32">
        <v>15</v>
      </c>
      <c r="B32" s="222"/>
      <c r="C32" s="175"/>
      <c r="D32" s="175"/>
      <c r="E32" s="126"/>
      <c r="F32" s="126"/>
      <c r="G32" s="140"/>
      <c r="H32" s="149"/>
      <c r="I32" s="148"/>
      <c r="J32" s="179"/>
      <c r="K32" s="148"/>
      <c r="L32" s="148"/>
      <c r="M32" s="150"/>
      <c r="N32" s="290">
        <f t="shared" si="23"/>
        <v>0</v>
      </c>
      <c r="O32" s="291" t="str">
        <f t="shared" si="24"/>
        <v/>
      </c>
      <c r="P32" s="291" t="str">
        <f t="shared" si="0"/>
        <v/>
      </c>
      <c r="Q32" s="291" t="str">
        <f t="shared" si="1"/>
        <v/>
      </c>
      <c r="R32" s="291">
        <f t="shared" si="25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5"/>
        <v/>
      </c>
      <c r="W32" s="94" t="str">
        <f t="shared" si="6"/>
        <v/>
      </c>
      <c r="X32" s="94" t="str">
        <f t="shared" si="7"/>
        <v/>
      </c>
      <c r="Y32" s="94">
        <f t="shared" si="8"/>
        <v>0</v>
      </c>
      <c r="Z32" s="141" t="b">
        <f t="shared" si="9"/>
        <v>0</v>
      </c>
      <c r="AA32" s="141" t="b">
        <f t="shared" si="10"/>
        <v>0</v>
      </c>
      <c r="AB32" s="141" t="b">
        <f t="shared" si="11"/>
        <v>0</v>
      </c>
      <c r="AC32" s="141" t="b">
        <f t="shared" si="12"/>
        <v>0</v>
      </c>
      <c r="AD32" s="141" t="b">
        <f t="shared" si="13"/>
        <v>0</v>
      </c>
      <c r="AE32" s="141" t="b">
        <f t="shared" si="26"/>
        <v>0</v>
      </c>
      <c r="AF32" s="141" t="b">
        <f t="shared" si="14"/>
        <v>0</v>
      </c>
      <c r="AG32" s="141" t="b">
        <f t="shared" si="15"/>
        <v>0</v>
      </c>
      <c r="AH32" s="141" t="b">
        <f t="shared" si="16"/>
        <v>0</v>
      </c>
      <c r="AI32" s="141" t="b">
        <f t="shared" si="17"/>
        <v>0</v>
      </c>
      <c r="AJ32" s="146" t="str">
        <f t="shared" si="18"/>
        <v/>
      </c>
      <c r="AK32" s="147" t="str">
        <f t="shared" si="19"/>
        <v/>
      </c>
      <c r="AL32" s="217" t="str">
        <f t="shared" si="27"/>
        <v/>
      </c>
      <c r="AM32" s="144" t="str">
        <f t="shared" si="28"/>
        <v/>
      </c>
      <c r="AN32" s="145">
        <f t="shared" si="29"/>
        <v>0</v>
      </c>
      <c r="AO32" s="135" t="str">
        <f t="shared" si="20"/>
        <v/>
      </c>
      <c r="AP32" s="136" t="str">
        <f t="shared" si="21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33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59" t="str">
        <f t="shared" si="34"/>
        <v/>
      </c>
      <c r="BA32" s="60">
        <f t="shared" si="22"/>
        <v>0</v>
      </c>
    </row>
    <row r="33" spans="1:53" ht="15" customHeight="1" x14ac:dyDescent="0.25">
      <c r="A33">
        <v>16</v>
      </c>
      <c r="B33" s="222"/>
      <c r="C33" s="175"/>
      <c r="D33" s="175"/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23"/>
        <v>0</v>
      </c>
      <c r="O33" s="291" t="str">
        <f t="shared" si="24"/>
        <v/>
      </c>
      <c r="P33" s="291" t="str">
        <f t="shared" si="0"/>
        <v/>
      </c>
      <c r="Q33" s="291" t="str">
        <f t="shared" si="1"/>
        <v/>
      </c>
      <c r="R33" s="291">
        <f t="shared" si="25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5"/>
        <v/>
      </c>
      <c r="W33" s="94" t="str">
        <f t="shared" si="6"/>
        <v/>
      </c>
      <c r="X33" s="94" t="str">
        <f t="shared" si="7"/>
        <v/>
      </c>
      <c r="Y33" s="94">
        <f t="shared" si="8"/>
        <v>0</v>
      </c>
      <c r="Z33" s="141" t="b">
        <f t="shared" si="9"/>
        <v>0</v>
      </c>
      <c r="AA33" s="141" t="b">
        <f t="shared" si="10"/>
        <v>0</v>
      </c>
      <c r="AB33" s="141" t="b">
        <f t="shared" si="11"/>
        <v>0</v>
      </c>
      <c r="AC33" s="141" t="b">
        <f t="shared" si="12"/>
        <v>0</v>
      </c>
      <c r="AD33" s="141" t="b">
        <f t="shared" si="13"/>
        <v>0</v>
      </c>
      <c r="AE33" s="141" t="b">
        <f t="shared" si="26"/>
        <v>0</v>
      </c>
      <c r="AF33" s="141" t="b">
        <f t="shared" si="14"/>
        <v>0</v>
      </c>
      <c r="AG33" s="141" t="b">
        <f t="shared" si="15"/>
        <v>0</v>
      </c>
      <c r="AH33" s="141" t="b">
        <f t="shared" si="16"/>
        <v>0</v>
      </c>
      <c r="AI33" s="141" t="b">
        <f t="shared" si="17"/>
        <v>0</v>
      </c>
      <c r="AJ33" s="146" t="str">
        <f t="shared" si="18"/>
        <v/>
      </c>
      <c r="AK33" s="147" t="str">
        <f t="shared" si="19"/>
        <v/>
      </c>
      <c r="AL33" s="217" t="str">
        <f t="shared" si="27"/>
        <v/>
      </c>
      <c r="AM33" s="144" t="str">
        <f t="shared" si="28"/>
        <v/>
      </c>
      <c r="AN33" s="145">
        <f t="shared" si="29"/>
        <v>0</v>
      </c>
      <c r="AO33" s="135" t="str">
        <f t="shared" si="20"/>
        <v/>
      </c>
      <c r="AP33" s="136" t="str">
        <f t="shared" si="21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33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59" t="str">
        <f t="shared" si="34"/>
        <v/>
      </c>
      <c r="BA33" s="60">
        <f t="shared" si="22"/>
        <v>0</v>
      </c>
    </row>
    <row r="34" spans="1:53" ht="15" customHeight="1" x14ac:dyDescent="0.25">
      <c r="A34">
        <v>17</v>
      </c>
      <c r="B34" s="222"/>
      <c r="C34" s="175"/>
      <c r="D34" s="175"/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23"/>
        <v>0</v>
      </c>
      <c r="O34" s="291" t="str">
        <f t="shared" si="24"/>
        <v/>
      </c>
      <c r="P34" s="291" t="str">
        <f t="shared" si="0"/>
        <v/>
      </c>
      <c r="Q34" s="291" t="str">
        <f t="shared" si="1"/>
        <v/>
      </c>
      <c r="R34" s="291">
        <f t="shared" si="25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5"/>
        <v/>
      </c>
      <c r="W34" s="94" t="str">
        <f t="shared" si="6"/>
        <v/>
      </c>
      <c r="X34" s="94" t="str">
        <f t="shared" si="7"/>
        <v/>
      </c>
      <c r="Y34" s="94">
        <f t="shared" si="8"/>
        <v>0</v>
      </c>
      <c r="Z34" s="141" t="b">
        <f t="shared" si="9"/>
        <v>0</v>
      </c>
      <c r="AA34" s="141" t="b">
        <f t="shared" si="10"/>
        <v>0</v>
      </c>
      <c r="AB34" s="141" t="b">
        <f t="shared" si="11"/>
        <v>0</v>
      </c>
      <c r="AC34" s="141" t="b">
        <f t="shared" si="12"/>
        <v>0</v>
      </c>
      <c r="AD34" s="141" t="b">
        <f t="shared" si="13"/>
        <v>0</v>
      </c>
      <c r="AE34" s="141" t="b">
        <f t="shared" si="26"/>
        <v>0</v>
      </c>
      <c r="AF34" s="141" t="b">
        <f t="shared" si="14"/>
        <v>0</v>
      </c>
      <c r="AG34" s="141" t="b">
        <f t="shared" si="15"/>
        <v>0</v>
      </c>
      <c r="AH34" s="141" t="b">
        <f t="shared" si="16"/>
        <v>0</v>
      </c>
      <c r="AI34" s="141" t="b">
        <f t="shared" si="17"/>
        <v>0</v>
      </c>
      <c r="AJ34" s="146" t="str">
        <f t="shared" si="18"/>
        <v/>
      </c>
      <c r="AK34" s="147" t="str">
        <f t="shared" si="19"/>
        <v/>
      </c>
      <c r="AL34" s="217" t="str">
        <f t="shared" si="27"/>
        <v/>
      </c>
      <c r="AM34" s="144" t="str">
        <f t="shared" si="28"/>
        <v/>
      </c>
      <c r="AN34" s="145">
        <f t="shared" si="29"/>
        <v>0</v>
      </c>
      <c r="AO34" s="135" t="str">
        <f t="shared" si="20"/>
        <v/>
      </c>
      <c r="AP34" s="136" t="str">
        <f t="shared" si="21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33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59" t="str">
        <f t="shared" si="34"/>
        <v/>
      </c>
      <c r="BA34" s="60">
        <f t="shared" si="22"/>
        <v>0</v>
      </c>
    </row>
    <row r="35" spans="1:53" ht="15" customHeight="1" x14ac:dyDescent="0.25">
      <c r="A35">
        <v>18</v>
      </c>
      <c r="B35" s="222"/>
      <c r="C35" s="175"/>
      <c r="D35" s="175"/>
      <c r="E35" s="126"/>
      <c r="F35" s="126"/>
      <c r="G35" s="140"/>
      <c r="H35" s="149"/>
      <c r="I35" s="148"/>
      <c r="J35" s="148"/>
      <c r="K35" s="148"/>
      <c r="L35" s="148"/>
      <c r="M35" s="178"/>
      <c r="N35" s="290">
        <f t="shared" si="23"/>
        <v>0</v>
      </c>
      <c r="O35" s="291" t="str">
        <f t="shared" si="24"/>
        <v/>
      </c>
      <c r="P35" s="291" t="str">
        <f t="shared" si="0"/>
        <v/>
      </c>
      <c r="Q35" s="291" t="str">
        <f t="shared" si="1"/>
        <v/>
      </c>
      <c r="R35" s="291">
        <f t="shared" si="25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5"/>
        <v/>
      </c>
      <c r="W35" s="94" t="str">
        <f t="shared" si="6"/>
        <v/>
      </c>
      <c r="X35" s="94" t="str">
        <f t="shared" si="7"/>
        <v/>
      </c>
      <c r="Y35" s="94">
        <f t="shared" si="8"/>
        <v>0</v>
      </c>
      <c r="Z35" s="141" t="b">
        <f t="shared" si="9"/>
        <v>0</v>
      </c>
      <c r="AA35" s="141" t="b">
        <f t="shared" si="10"/>
        <v>0</v>
      </c>
      <c r="AB35" s="141" t="b">
        <f t="shared" si="11"/>
        <v>0</v>
      </c>
      <c r="AC35" s="141" t="b">
        <f t="shared" si="12"/>
        <v>0</v>
      </c>
      <c r="AD35" s="141" t="b">
        <f t="shared" si="13"/>
        <v>0</v>
      </c>
      <c r="AE35" s="141" t="b">
        <f t="shared" si="26"/>
        <v>0</v>
      </c>
      <c r="AF35" s="141" t="b">
        <f t="shared" si="14"/>
        <v>0</v>
      </c>
      <c r="AG35" s="141" t="b">
        <f t="shared" si="15"/>
        <v>0</v>
      </c>
      <c r="AH35" s="141" t="b">
        <f t="shared" si="16"/>
        <v>0</v>
      </c>
      <c r="AI35" s="141" t="b">
        <f t="shared" si="17"/>
        <v>0</v>
      </c>
      <c r="AJ35" s="146" t="str">
        <f t="shared" si="18"/>
        <v/>
      </c>
      <c r="AK35" s="147" t="str">
        <f t="shared" si="19"/>
        <v/>
      </c>
      <c r="AL35" s="217" t="str">
        <f t="shared" si="27"/>
        <v/>
      </c>
      <c r="AM35" s="144" t="str">
        <f t="shared" si="28"/>
        <v/>
      </c>
      <c r="AN35" s="145">
        <f t="shared" si="29"/>
        <v>0</v>
      </c>
      <c r="AO35" s="135" t="str">
        <f t="shared" si="20"/>
        <v/>
      </c>
      <c r="AP35" s="136" t="str">
        <f t="shared" si="21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33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59" t="str">
        <f t="shared" si="34"/>
        <v/>
      </c>
      <c r="BA35" s="60">
        <f t="shared" si="22"/>
        <v>0</v>
      </c>
    </row>
    <row r="36" spans="1:53" ht="15" customHeight="1" x14ac:dyDescent="0.25">
      <c r="A36">
        <v>19</v>
      </c>
      <c r="B36" s="222"/>
      <c r="C36" s="175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23"/>
        <v>0</v>
      </c>
      <c r="O36" s="291" t="str">
        <f t="shared" si="24"/>
        <v/>
      </c>
      <c r="P36" s="291" t="str">
        <f t="shared" si="0"/>
        <v/>
      </c>
      <c r="Q36" s="291" t="str">
        <f t="shared" si="1"/>
        <v/>
      </c>
      <c r="R36" s="291">
        <f t="shared" si="25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5"/>
        <v/>
      </c>
      <c r="W36" s="94" t="str">
        <f t="shared" si="6"/>
        <v/>
      </c>
      <c r="X36" s="94" t="str">
        <f t="shared" si="7"/>
        <v/>
      </c>
      <c r="Y36" s="94">
        <f t="shared" si="8"/>
        <v>0</v>
      </c>
      <c r="Z36" s="141" t="b">
        <f t="shared" si="9"/>
        <v>0</v>
      </c>
      <c r="AA36" s="141" t="b">
        <f t="shared" si="10"/>
        <v>0</v>
      </c>
      <c r="AB36" s="141" t="b">
        <f t="shared" si="11"/>
        <v>0</v>
      </c>
      <c r="AC36" s="141" t="b">
        <f t="shared" si="12"/>
        <v>0</v>
      </c>
      <c r="AD36" s="141" t="b">
        <f t="shared" si="13"/>
        <v>0</v>
      </c>
      <c r="AE36" s="141" t="b">
        <f t="shared" si="26"/>
        <v>0</v>
      </c>
      <c r="AF36" s="141" t="b">
        <f t="shared" si="14"/>
        <v>0</v>
      </c>
      <c r="AG36" s="141" t="b">
        <f t="shared" si="15"/>
        <v>0</v>
      </c>
      <c r="AH36" s="141" t="b">
        <f t="shared" si="16"/>
        <v>0</v>
      </c>
      <c r="AI36" s="141" t="b">
        <f t="shared" si="17"/>
        <v>0</v>
      </c>
      <c r="AJ36" s="146" t="str">
        <f t="shared" si="18"/>
        <v/>
      </c>
      <c r="AK36" s="147" t="str">
        <f t="shared" si="19"/>
        <v/>
      </c>
      <c r="AL36" s="217" t="str">
        <f t="shared" si="27"/>
        <v/>
      </c>
      <c r="AM36" s="144" t="str">
        <f t="shared" si="28"/>
        <v/>
      </c>
      <c r="AN36" s="145">
        <f t="shared" si="29"/>
        <v>0</v>
      </c>
      <c r="AO36" s="135" t="str">
        <f t="shared" si="20"/>
        <v/>
      </c>
      <c r="AP36" s="136" t="str">
        <f t="shared" si="21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33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59" t="str">
        <f t="shared" si="34"/>
        <v/>
      </c>
      <c r="BA36" s="60">
        <f t="shared" si="22"/>
        <v>0</v>
      </c>
    </row>
    <row r="37" spans="1:53" ht="15" customHeight="1" x14ac:dyDescent="0.25">
      <c r="A37">
        <v>20</v>
      </c>
      <c r="B37" s="222"/>
      <c r="C37" s="175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23"/>
        <v>0</v>
      </c>
      <c r="O37" s="291" t="str">
        <f t="shared" si="24"/>
        <v/>
      </c>
      <c r="P37" s="291" t="str">
        <f t="shared" si="0"/>
        <v/>
      </c>
      <c r="Q37" s="291" t="str">
        <f t="shared" si="1"/>
        <v/>
      </c>
      <c r="R37" s="291">
        <f t="shared" si="25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5"/>
        <v/>
      </c>
      <c r="W37" s="94" t="str">
        <f t="shared" si="6"/>
        <v/>
      </c>
      <c r="X37" s="94" t="str">
        <f t="shared" si="7"/>
        <v/>
      </c>
      <c r="Y37" s="94">
        <f t="shared" si="8"/>
        <v>0</v>
      </c>
      <c r="Z37" s="141" t="b">
        <f t="shared" si="9"/>
        <v>0</v>
      </c>
      <c r="AA37" s="141" t="b">
        <f t="shared" si="10"/>
        <v>0</v>
      </c>
      <c r="AB37" s="141" t="b">
        <f t="shared" si="11"/>
        <v>0</v>
      </c>
      <c r="AC37" s="141" t="b">
        <f t="shared" si="12"/>
        <v>0</v>
      </c>
      <c r="AD37" s="141" t="b">
        <f t="shared" si="13"/>
        <v>0</v>
      </c>
      <c r="AE37" s="141" t="b">
        <f t="shared" si="26"/>
        <v>0</v>
      </c>
      <c r="AF37" s="141" t="b">
        <f t="shared" si="14"/>
        <v>0</v>
      </c>
      <c r="AG37" s="141" t="b">
        <f t="shared" si="15"/>
        <v>0</v>
      </c>
      <c r="AH37" s="141" t="b">
        <f t="shared" si="16"/>
        <v>0</v>
      </c>
      <c r="AI37" s="141" t="b">
        <f t="shared" si="17"/>
        <v>0</v>
      </c>
      <c r="AJ37" s="146" t="str">
        <f t="shared" si="18"/>
        <v/>
      </c>
      <c r="AK37" s="147" t="str">
        <f t="shared" si="19"/>
        <v/>
      </c>
      <c r="AL37" s="217" t="str">
        <f t="shared" si="27"/>
        <v/>
      </c>
      <c r="AM37" s="144" t="str">
        <f t="shared" si="28"/>
        <v/>
      </c>
      <c r="AN37" s="145">
        <f t="shared" si="29"/>
        <v>0</v>
      </c>
      <c r="AO37" s="135" t="str">
        <f t="shared" si="20"/>
        <v/>
      </c>
      <c r="AP37" s="136" t="str">
        <f t="shared" si="21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33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59" t="str">
        <f t="shared" si="34"/>
        <v/>
      </c>
      <c r="BA37" s="60">
        <f t="shared" si="22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23"/>
        <v>0</v>
      </c>
      <c r="O38" s="291" t="str">
        <f t="shared" si="24"/>
        <v/>
      </c>
      <c r="P38" s="291" t="str">
        <f t="shared" si="0"/>
        <v/>
      </c>
      <c r="Q38" s="291" t="str">
        <f t="shared" si="1"/>
        <v/>
      </c>
      <c r="R38" s="291">
        <f t="shared" si="25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5"/>
        <v/>
      </c>
      <c r="W38" s="94" t="str">
        <f t="shared" si="6"/>
        <v/>
      </c>
      <c r="X38" s="94" t="str">
        <f t="shared" si="7"/>
        <v/>
      </c>
      <c r="Y38" s="94">
        <f t="shared" si="8"/>
        <v>0</v>
      </c>
      <c r="Z38" s="141" t="b">
        <f t="shared" si="9"/>
        <v>0</v>
      </c>
      <c r="AA38" s="141" t="b">
        <f t="shared" si="10"/>
        <v>0</v>
      </c>
      <c r="AB38" s="141" t="b">
        <f t="shared" si="11"/>
        <v>0</v>
      </c>
      <c r="AC38" s="141" t="b">
        <f t="shared" si="12"/>
        <v>0</v>
      </c>
      <c r="AD38" s="141" t="b">
        <f t="shared" si="13"/>
        <v>0</v>
      </c>
      <c r="AE38" s="141" t="b">
        <f t="shared" si="26"/>
        <v>0</v>
      </c>
      <c r="AF38" s="141" t="b">
        <f t="shared" si="14"/>
        <v>0</v>
      </c>
      <c r="AG38" s="141" t="b">
        <f t="shared" si="15"/>
        <v>0</v>
      </c>
      <c r="AH38" s="141" t="b">
        <f t="shared" si="16"/>
        <v>0</v>
      </c>
      <c r="AI38" s="141" t="b">
        <f t="shared" si="17"/>
        <v>0</v>
      </c>
      <c r="AJ38" s="146" t="str">
        <f t="shared" si="18"/>
        <v/>
      </c>
      <c r="AK38" s="147" t="str">
        <f t="shared" si="19"/>
        <v/>
      </c>
      <c r="AL38" s="217" t="str">
        <f t="shared" si="27"/>
        <v/>
      </c>
      <c r="AM38" s="144" t="str">
        <f t="shared" si="28"/>
        <v/>
      </c>
      <c r="AN38" s="145">
        <f t="shared" si="29"/>
        <v>0</v>
      </c>
      <c r="AO38" s="135" t="str">
        <f t="shared" si="20"/>
        <v/>
      </c>
      <c r="AP38" s="136" t="str">
        <f t="shared" si="21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33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59" t="str">
        <f t="shared" si="34"/>
        <v/>
      </c>
      <c r="BA38" s="60">
        <f t="shared" si="22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23"/>
        <v>0</v>
      </c>
      <c r="O39" s="291" t="str">
        <f t="shared" si="24"/>
        <v/>
      </c>
      <c r="P39" s="291" t="str">
        <f t="shared" si="0"/>
        <v/>
      </c>
      <c r="Q39" s="291" t="str">
        <f t="shared" si="1"/>
        <v/>
      </c>
      <c r="R39" s="291">
        <f t="shared" si="25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5"/>
        <v/>
      </c>
      <c r="W39" s="94" t="str">
        <f t="shared" si="6"/>
        <v/>
      </c>
      <c r="X39" s="94" t="str">
        <f t="shared" si="7"/>
        <v/>
      </c>
      <c r="Y39" s="94">
        <f t="shared" si="8"/>
        <v>0</v>
      </c>
      <c r="Z39" s="141" t="b">
        <f t="shared" si="9"/>
        <v>0</v>
      </c>
      <c r="AA39" s="141" t="b">
        <f t="shared" si="10"/>
        <v>0</v>
      </c>
      <c r="AB39" s="141" t="b">
        <f t="shared" si="11"/>
        <v>0</v>
      </c>
      <c r="AC39" s="141" t="b">
        <f t="shared" si="12"/>
        <v>0</v>
      </c>
      <c r="AD39" s="141" t="b">
        <f t="shared" si="13"/>
        <v>0</v>
      </c>
      <c r="AE39" s="141" t="b">
        <f t="shared" si="26"/>
        <v>0</v>
      </c>
      <c r="AF39" s="141" t="b">
        <f t="shared" si="14"/>
        <v>0</v>
      </c>
      <c r="AG39" s="141" t="b">
        <f t="shared" si="15"/>
        <v>0</v>
      </c>
      <c r="AH39" s="141" t="b">
        <f t="shared" si="16"/>
        <v>0</v>
      </c>
      <c r="AI39" s="141" t="b">
        <f t="shared" si="17"/>
        <v>0</v>
      </c>
      <c r="AJ39" s="146" t="str">
        <f t="shared" si="18"/>
        <v/>
      </c>
      <c r="AK39" s="147" t="str">
        <f t="shared" si="19"/>
        <v/>
      </c>
      <c r="AL39" s="217" t="str">
        <f t="shared" si="27"/>
        <v/>
      </c>
      <c r="AM39" s="144" t="str">
        <f t="shared" si="28"/>
        <v/>
      </c>
      <c r="AN39" s="145">
        <f t="shared" si="29"/>
        <v>0</v>
      </c>
      <c r="AO39" s="135" t="str">
        <f t="shared" si="20"/>
        <v/>
      </c>
      <c r="AP39" s="136" t="str">
        <f t="shared" si="21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33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59" t="str">
        <f t="shared" si="34"/>
        <v/>
      </c>
      <c r="BA39" s="60">
        <f t="shared" si="22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23"/>
        <v>0</v>
      </c>
      <c r="O40" s="291" t="str">
        <f t="shared" si="24"/>
        <v/>
      </c>
      <c r="P40" s="291" t="str">
        <f t="shared" si="0"/>
        <v/>
      </c>
      <c r="Q40" s="291" t="str">
        <f t="shared" si="1"/>
        <v/>
      </c>
      <c r="R40" s="291">
        <f t="shared" si="25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5"/>
        <v/>
      </c>
      <c r="W40" s="94" t="str">
        <f t="shared" si="6"/>
        <v/>
      </c>
      <c r="X40" s="94" t="str">
        <f t="shared" si="7"/>
        <v/>
      </c>
      <c r="Y40" s="94">
        <f t="shared" si="8"/>
        <v>0</v>
      </c>
      <c r="Z40" s="141" t="b">
        <f t="shared" si="9"/>
        <v>0</v>
      </c>
      <c r="AA40" s="141" t="b">
        <f t="shared" si="10"/>
        <v>0</v>
      </c>
      <c r="AB40" s="141" t="b">
        <f t="shared" si="11"/>
        <v>0</v>
      </c>
      <c r="AC40" s="141" t="b">
        <f t="shared" si="12"/>
        <v>0</v>
      </c>
      <c r="AD40" s="141" t="b">
        <f t="shared" si="13"/>
        <v>0</v>
      </c>
      <c r="AE40" s="141" t="b">
        <f t="shared" si="26"/>
        <v>0</v>
      </c>
      <c r="AF40" s="141" t="b">
        <f t="shared" si="14"/>
        <v>0</v>
      </c>
      <c r="AG40" s="141" t="b">
        <f t="shared" si="15"/>
        <v>0</v>
      </c>
      <c r="AH40" s="141" t="b">
        <f t="shared" si="16"/>
        <v>0</v>
      </c>
      <c r="AI40" s="141" t="b">
        <f t="shared" si="17"/>
        <v>0</v>
      </c>
      <c r="AJ40" s="146" t="str">
        <f t="shared" si="18"/>
        <v/>
      </c>
      <c r="AK40" s="147" t="str">
        <f t="shared" si="19"/>
        <v/>
      </c>
      <c r="AL40" s="217" t="str">
        <f t="shared" si="27"/>
        <v/>
      </c>
      <c r="AM40" s="144" t="str">
        <f t="shared" si="28"/>
        <v/>
      </c>
      <c r="AN40" s="145">
        <f t="shared" si="29"/>
        <v>0</v>
      </c>
      <c r="AO40" s="135" t="str">
        <f t="shared" si="20"/>
        <v/>
      </c>
      <c r="AP40" s="136" t="str">
        <f t="shared" si="21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33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59" t="str">
        <f t="shared" si="34"/>
        <v/>
      </c>
      <c r="BA40" s="60">
        <f t="shared" si="22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23"/>
        <v>0</v>
      </c>
      <c r="O41" s="291" t="str">
        <f t="shared" si="24"/>
        <v/>
      </c>
      <c r="P41" s="291" t="str">
        <f t="shared" si="0"/>
        <v/>
      </c>
      <c r="Q41" s="291" t="str">
        <f t="shared" si="1"/>
        <v/>
      </c>
      <c r="R41" s="291">
        <f t="shared" si="25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5"/>
        <v/>
      </c>
      <c r="W41" s="94" t="str">
        <f t="shared" si="6"/>
        <v/>
      </c>
      <c r="X41" s="94" t="str">
        <f t="shared" si="7"/>
        <v/>
      </c>
      <c r="Y41" s="94">
        <f t="shared" si="8"/>
        <v>0</v>
      </c>
      <c r="Z41" s="141" t="b">
        <f t="shared" si="9"/>
        <v>0</v>
      </c>
      <c r="AA41" s="141" t="b">
        <f t="shared" si="10"/>
        <v>0</v>
      </c>
      <c r="AB41" s="141" t="b">
        <f t="shared" si="11"/>
        <v>0</v>
      </c>
      <c r="AC41" s="141" t="b">
        <f t="shared" si="12"/>
        <v>0</v>
      </c>
      <c r="AD41" s="141" t="b">
        <f t="shared" si="13"/>
        <v>0</v>
      </c>
      <c r="AE41" s="141" t="b">
        <f t="shared" si="26"/>
        <v>0</v>
      </c>
      <c r="AF41" s="141" t="b">
        <f t="shared" si="14"/>
        <v>0</v>
      </c>
      <c r="AG41" s="141" t="b">
        <f t="shared" si="15"/>
        <v>0</v>
      </c>
      <c r="AH41" s="141" t="b">
        <f t="shared" si="16"/>
        <v>0</v>
      </c>
      <c r="AI41" s="141" t="b">
        <f t="shared" si="17"/>
        <v>0</v>
      </c>
      <c r="AJ41" s="146" t="str">
        <f t="shared" si="18"/>
        <v/>
      </c>
      <c r="AK41" s="147" t="str">
        <f t="shared" si="19"/>
        <v/>
      </c>
      <c r="AL41" s="217" t="str">
        <f t="shared" si="27"/>
        <v/>
      </c>
      <c r="AM41" s="144" t="str">
        <f t="shared" si="28"/>
        <v/>
      </c>
      <c r="AN41" s="145">
        <f t="shared" si="29"/>
        <v>0</v>
      </c>
      <c r="AO41" s="135" t="str">
        <f t="shared" si="20"/>
        <v/>
      </c>
      <c r="AP41" s="136" t="str">
        <f t="shared" si="21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33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59" t="str">
        <f t="shared" si="34"/>
        <v/>
      </c>
      <c r="BA41" s="60">
        <f t="shared" si="22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23"/>
        <v>0</v>
      </c>
      <c r="O42" s="291" t="str">
        <f t="shared" si="24"/>
        <v/>
      </c>
      <c r="P42" s="291" t="str">
        <f t="shared" si="0"/>
        <v/>
      </c>
      <c r="Q42" s="291" t="str">
        <f t="shared" si="1"/>
        <v/>
      </c>
      <c r="R42" s="291">
        <f t="shared" si="25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5"/>
        <v/>
      </c>
      <c r="W42" s="94" t="str">
        <f t="shared" si="6"/>
        <v/>
      </c>
      <c r="X42" s="94" t="str">
        <f t="shared" si="7"/>
        <v/>
      </c>
      <c r="Y42" s="94">
        <f t="shared" si="8"/>
        <v>0</v>
      </c>
      <c r="Z42" s="141" t="b">
        <f t="shared" si="9"/>
        <v>0</v>
      </c>
      <c r="AA42" s="141" t="b">
        <f t="shared" si="10"/>
        <v>0</v>
      </c>
      <c r="AB42" s="141" t="b">
        <f t="shared" si="11"/>
        <v>0</v>
      </c>
      <c r="AC42" s="141" t="b">
        <f t="shared" si="12"/>
        <v>0</v>
      </c>
      <c r="AD42" s="141" t="b">
        <f t="shared" si="13"/>
        <v>0</v>
      </c>
      <c r="AE42" s="141" t="b">
        <f t="shared" si="26"/>
        <v>0</v>
      </c>
      <c r="AF42" s="141" t="b">
        <f t="shared" si="14"/>
        <v>0</v>
      </c>
      <c r="AG42" s="141" t="b">
        <f t="shared" si="15"/>
        <v>0</v>
      </c>
      <c r="AH42" s="141" t="b">
        <f t="shared" si="16"/>
        <v>0</v>
      </c>
      <c r="AI42" s="141" t="b">
        <f t="shared" si="17"/>
        <v>0</v>
      </c>
      <c r="AJ42" s="146" t="str">
        <f t="shared" si="18"/>
        <v/>
      </c>
      <c r="AK42" s="147" t="str">
        <f t="shared" si="19"/>
        <v/>
      </c>
      <c r="AL42" s="217" t="str">
        <f t="shared" si="27"/>
        <v/>
      </c>
      <c r="AM42" s="144" t="str">
        <f t="shared" si="28"/>
        <v/>
      </c>
      <c r="AN42" s="145">
        <f t="shared" si="29"/>
        <v>0</v>
      </c>
      <c r="AO42" s="135" t="str">
        <f t="shared" si="20"/>
        <v/>
      </c>
      <c r="AP42" s="136" t="str">
        <f t="shared" si="21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33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59" t="str">
        <f t="shared" si="34"/>
        <v/>
      </c>
      <c r="BA42" s="60">
        <f t="shared" si="22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23"/>
        <v>0</v>
      </c>
      <c r="O43" s="291" t="str">
        <f t="shared" si="24"/>
        <v/>
      </c>
      <c r="P43" s="291" t="str">
        <f t="shared" si="0"/>
        <v/>
      </c>
      <c r="Q43" s="291" t="str">
        <f t="shared" si="1"/>
        <v/>
      </c>
      <c r="R43" s="291">
        <f t="shared" si="25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5"/>
        <v/>
      </c>
      <c r="W43" s="94" t="str">
        <f t="shared" si="6"/>
        <v/>
      </c>
      <c r="X43" s="94" t="str">
        <f t="shared" si="7"/>
        <v/>
      </c>
      <c r="Y43" s="94">
        <f t="shared" si="8"/>
        <v>0</v>
      </c>
      <c r="Z43" s="141" t="b">
        <f t="shared" si="9"/>
        <v>0</v>
      </c>
      <c r="AA43" s="141" t="b">
        <f t="shared" si="10"/>
        <v>0</v>
      </c>
      <c r="AB43" s="141" t="b">
        <f t="shared" si="11"/>
        <v>0</v>
      </c>
      <c r="AC43" s="141" t="b">
        <f t="shared" si="12"/>
        <v>0</v>
      </c>
      <c r="AD43" s="141" t="b">
        <f t="shared" si="13"/>
        <v>0</v>
      </c>
      <c r="AE43" s="141" t="b">
        <f t="shared" si="26"/>
        <v>0</v>
      </c>
      <c r="AF43" s="141" t="b">
        <f t="shared" si="14"/>
        <v>0</v>
      </c>
      <c r="AG43" s="141" t="b">
        <f t="shared" si="15"/>
        <v>0</v>
      </c>
      <c r="AH43" s="141" t="b">
        <f t="shared" si="16"/>
        <v>0</v>
      </c>
      <c r="AI43" s="141" t="b">
        <f t="shared" si="17"/>
        <v>0</v>
      </c>
      <c r="AJ43" s="146" t="str">
        <f t="shared" si="18"/>
        <v/>
      </c>
      <c r="AK43" s="147" t="str">
        <f t="shared" si="19"/>
        <v/>
      </c>
      <c r="AL43" s="217" t="str">
        <f t="shared" si="27"/>
        <v/>
      </c>
      <c r="AM43" s="144" t="str">
        <f t="shared" si="28"/>
        <v/>
      </c>
      <c r="AN43" s="145">
        <f t="shared" si="29"/>
        <v>0</v>
      </c>
      <c r="AO43" s="135" t="str">
        <f t="shared" si="20"/>
        <v/>
      </c>
      <c r="AP43" s="136" t="str">
        <f t="shared" si="21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33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59" t="str">
        <f t="shared" si="34"/>
        <v/>
      </c>
      <c r="BA43" s="60">
        <f t="shared" si="22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23"/>
        <v>0</v>
      </c>
      <c r="O44" s="291" t="str">
        <f t="shared" si="24"/>
        <v/>
      </c>
      <c r="P44" s="291" t="str">
        <f t="shared" si="0"/>
        <v/>
      </c>
      <c r="Q44" s="291" t="str">
        <f t="shared" si="1"/>
        <v/>
      </c>
      <c r="R44" s="291">
        <f t="shared" si="25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5"/>
        <v/>
      </c>
      <c r="W44" s="94" t="str">
        <f t="shared" si="6"/>
        <v/>
      </c>
      <c r="X44" s="94" t="str">
        <f t="shared" si="7"/>
        <v/>
      </c>
      <c r="Y44" s="94">
        <f t="shared" si="8"/>
        <v>0</v>
      </c>
      <c r="Z44" s="141" t="b">
        <f t="shared" si="9"/>
        <v>0</v>
      </c>
      <c r="AA44" s="141" t="b">
        <f t="shared" si="10"/>
        <v>0</v>
      </c>
      <c r="AB44" s="141" t="b">
        <f t="shared" si="11"/>
        <v>0</v>
      </c>
      <c r="AC44" s="141" t="b">
        <f t="shared" si="12"/>
        <v>0</v>
      </c>
      <c r="AD44" s="141" t="b">
        <f t="shared" si="13"/>
        <v>0</v>
      </c>
      <c r="AE44" s="141" t="b">
        <f t="shared" si="26"/>
        <v>0</v>
      </c>
      <c r="AF44" s="141" t="b">
        <f t="shared" si="14"/>
        <v>0</v>
      </c>
      <c r="AG44" s="141" t="b">
        <f t="shared" si="15"/>
        <v>0</v>
      </c>
      <c r="AH44" s="141" t="b">
        <f t="shared" si="16"/>
        <v>0</v>
      </c>
      <c r="AI44" s="141" t="b">
        <f t="shared" si="17"/>
        <v>0</v>
      </c>
      <c r="AJ44" s="146" t="str">
        <f t="shared" si="18"/>
        <v/>
      </c>
      <c r="AK44" s="147" t="str">
        <f t="shared" si="19"/>
        <v/>
      </c>
      <c r="AL44" s="217" t="str">
        <f t="shared" si="27"/>
        <v/>
      </c>
      <c r="AM44" s="144" t="str">
        <f t="shared" si="28"/>
        <v/>
      </c>
      <c r="AN44" s="145">
        <f t="shared" si="29"/>
        <v>0</v>
      </c>
      <c r="AO44" s="135" t="str">
        <f t="shared" si="20"/>
        <v/>
      </c>
      <c r="AP44" s="136" t="str">
        <f t="shared" si="21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33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59" t="str">
        <f t="shared" si="34"/>
        <v/>
      </c>
      <c r="BA44" s="60">
        <f t="shared" si="22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23"/>
        <v>0</v>
      </c>
      <c r="O45" s="291" t="str">
        <f t="shared" si="24"/>
        <v/>
      </c>
      <c r="P45" s="291" t="str">
        <f t="shared" si="0"/>
        <v/>
      </c>
      <c r="Q45" s="291" t="str">
        <f t="shared" si="1"/>
        <v/>
      </c>
      <c r="R45" s="291">
        <f t="shared" si="25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5"/>
        <v/>
      </c>
      <c r="W45" s="94" t="str">
        <f t="shared" si="6"/>
        <v/>
      </c>
      <c r="X45" s="94" t="str">
        <f t="shared" si="7"/>
        <v/>
      </c>
      <c r="Y45" s="94">
        <f t="shared" si="8"/>
        <v>0</v>
      </c>
      <c r="Z45" s="141" t="b">
        <f t="shared" si="9"/>
        <v>0</v>
      </c>
      <c r="AA45" s="141" t="b">
        <f t="shared" si="10"/>
        <v>0</v>
      </c>
      <c r="AB45" s="141" t="b">
        <f t="shared" si="11"/>
        <v>0</v>
      </c>
      <c r="AC45" s="141" t="b">
        <f t="shared" si="12"/>
        <v>0</v>
      </c>
      <c r="AD45" s="141" t="b">
        <f t="shared" si="13"/>
        <v>0</v>
      </c>
      <c r="AE45" s="141" t="b">
        <f t="shared" si="26"/>
        <v>0</v>
      </c>
      <c r="AF45" s="141" t="b">
        <f t="shared" si="14"/>
        <v>0</v>
      </c>
      <c r="AG45" s="141" t="b">
        <f t="shared" si="15"/>
        <v>0</v>
      </c>
      <c r="AH45" s="141" t="b">
        <f t="shared" si="16"/>
        <v>0</v>
      </c>
      <c r="AI45" s="141" t="b">
        <f t="shared" si="17"/>
        <v>0</v>
      </c>
      <c r="AJ45" s="146" t="str">
        <f t="shared" si="18"/>
        <v/>
      </c>
      <c r="AK45" s="147" t="str">
        <f t="shared" si="19"/>
        <v/>
      </c>
      <c r="AL45" s="217" t="str">
        <f t="shared" si="27"/>
        <v/>
      </c>
      <c r="AM45" s="144" t="str">
        <f t="shared" si="28"/>
        <v/>
      </c>
      <c r="AN45" s="145">
        <f t="shared" si="29"/>
        <v>0</v>
      </c>
      <c r="AO45" s="135" t="str">
        <f t="shared" si="20"/>
        <v/>
      </c>
      <c r="AP45" s="136" t="str">
        <f t="shared" si="21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33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59" t="str">
        <f t="shared" si="34"/>
        <v/>
      </c>
      <c r="BA45" s="60">
        <f t="shared" si="22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23"/>
        <v>0</v>
      </c>
      <c r="O46" s="291" t="str">
        <f t="shared" si="24"/>
        <v/>
      </c>
      <c r="P46" s="291" t="str">
        <f t="shared" si="0"/>
        <v/>
      </c>
      <c r="Q46" s="291" t="str">
        <f t="shared" si="1"/>
        <v/>
      </c>
      <c r="R46" s="291">
        <f t="shared" si="25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5"/>
        <v/>
      </c>
      <c r="W46" s="94" t="str">
        <f t="shared" si="6"/>
        <v/>
      </c>
      <c r="X46" s="94" t="str">
        <f t="shared" si="7"/>
        <v/>
      </c>
      <c r="Y46" s="94">
        <f t="shared" si="8"/>
        <v>0</v>
      </c>
      <c r="Z46" s="141" t="b">
        <f t="shared" si="9"/>
        <v>0</v>
      </c>
      <c r="AA46" s="141" t="b">
        <f t="shared" si="10"/>
        <v>0</v>
      </c>
      <c r="AB46" s="141" t="b">
        <f t="shared" si="11"/>
        <v>0</v>
      </c>
      <c r="AC46" s="141" t="b">
        <f t="shared" si="12"/>
        <v>0</v>
      </c>
      <c r="AD46" s="141" t="b">
        <f t="shared" si="13"/>
        <v>0</v>
      </c>
      <c r="AE46" s="141" t="b">
        <f t="shared" si="26"/>
        <v>0</v>
      </c>
      <c r="AF46" s="141" t="b">
        <f t="shared" si="14"/>
        <v>0</v>
      </c>
      <c r="AG46" s="141" t="b">
        <f t="shared" si="15"/>
        <v>0</v>
      </c>
      <c r="AH46" s="141" t="b">
        <f t="shared" si="16"/>
        <v>0</v>
      </c>
      <c r="AI46" s="141" t="b">
        <f t="shared" si="17"/>
        <v>0</v>
      </c>
      <c r="AJ46" s="146" t="str">
        <f t="shared" si="18"/>
        <v/>
      </c>
      <c r="AK46" s="147" t="str">
        <f t="shared" si="19"/>
        <v/>
      </c>
      <c r="AL46" s="217" t="str">
        <f t="shared" si="27"/>
        <v/>
      </c>
      <c r="AM46" s="144" t="str">
        <f t="shared" si="28"/>
        <v/>
      </c>
      <c r="AN46" s="145">
        <f t="shared" si="29"/>
        <v>0</v>
      </c>
      <c r="AO46" s="135" t="str">
        <f t="shared" si="20"/>
        <v/>
      </c>
      <c r="AP46" s="136" t="str">
        <f t="shared" si="21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33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59" t="str">
        <f t="shared" si="34"/>
        <v/>
      </c>
      <c r="BA46" s="60">
        <f t="shared" si="22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23"/>
        <v>0</v>
      </c>
      <c r="O47" s="291" t="str">
        <f t="shared" si="24"/>
        <v/>
      </c>
      <c r="P47" s="291" t="str">
        <f t="shared" si="0"/>
        <v/>
      </c>
      <c r="Q47" s="291" t="str">
        <f t="shared" si="1"/>
        <v/>
      </c>
      <c r="R47" s="291">
        <f t="shared" si="25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5"/>
        <v/>
      </c>
      <c r="W47" s="94" t="str">
        <f t="shared" si="6"/>
        <v/>
      </c>
      <c r="X47" s="94" t="str">
        <f t="shared" si="7"/>
        <v/>
      </c>
      <c r="Y47" s="94">
        <f t="shared" si="8"/>
        <v>0</v>
      </c>
      <c r="Z47" s="141" t="b">
        <f t="shared" si="9"/>
        <v>0</v>
      </c>
      <c r="AA47" s="141" t="b">
        <f t="shared" si="10"/>
        <v>0</v>
      </c>
      <c r="AB47" s="141" t="b">
        <f t="shared" si="11"/>
        <v>0</v>
      </c>
      <c r="AC47" s="141" t="b">
        <f t="shared" si="12"/>
        <v>0</v>
      </c>
      <c r="AD47" s="141" t="b">
        <f t="shared" si="13"/>
        <v>0</v>
      </c>
      <c r="AE47" s="141" t="b">
        <f t="shared" si="26"/>
        <v>0</v>
      </c>
      <c r="AF47" s="141" t="b">
        <f t="shared" si="14"/>
        <v>0</v>
      </c>
      <c r="AG47" s="141" t="b">
        <f t="shared" si="15"/>
        <v>0</v>
      </c>
      <c r="AH47" s="141" t="b">
        <f t="shared" si="16"/>
        <v>0</v>
      </c>
      <c r="AI47" s="141" t="b">
        <f t="shared" si="17"/>
        <v>0</v>
      </c>
      <c r="AJ47" s="146" t="str">
        <f t="shared" si="18"/>
        <v/>
      </c>
      <c r="AK47" s="147" t="str">
        <f t="shared" si="19"/>
        <v/>
      </c>
      <c r="AL47" s="217" t="str">
        <f t="shared" si="27"/>
        <v/>
      </c>
      <c r="AM47" s="144" t="str">
        <f t="shared" si="28"/>
        <v/>
      </c>
      <c r="AN47" s="145">
        <f t="shared" si="29"/>
        <v>0</v>
      </c>
      <c r="AO47" s="135" t="str">
        <f t="shared" si="20"/>
        <v/>
      </c>
      <c r="AP47" s="136" t="str">
        <f t="shared" si="21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33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59" t="str">
        <f t="shared" si="34"/>
        <v/>
      </c>
      <c r="BA47" s="60">
        <f t="shared" si="22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23"/>
        <v>0</v>
      </c>
      <c r="O48" s="291" t="str">
        <f t="shared" si="24"/>
        <v/>
      </c>
      <c r="P48" s="291" t="str">
        <f t="shared" si="0"/>
        <v/>
      </c>
      <c r="Q48" s="291" t="str">
        <f t="shared" si="1"/>
        <v/>
      </c>
      <c r="R48" s="291">
        <f t="shared" si="25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5"/>
        <v/>
      </c>
      <c r="W48" s="94" t="str">
        <f t="shared" si="6"/>
        <v/>
      </c>
      <c r="X48" s="94" t="str">
        <f t="shared" si="7"/>
        <v/>
      </c>
      <c r="Y48" s="94">
        <f t="shared" si="8"/>
        <v>0</v>
      </c>
      <c r="Z48" s="141" t="b">
        <f t="shared" si="9"/>
        <v>0</v>
      </c>
      <c r="AA48" s="141" t="b">
        <f t="shared" si="10"/>
        <v>0</v>
      </c>
      <c r="AB48" s="141" t="b">
        <f t="shared" si="11"/>
        <v>0</v>
      </c>
      <c r="AC48" s="141" t="b">
        <f t="shared" si="12"/>
        <v>0</v>
      </c>
      <c r="AD48" s="141" t="b">
        <f t="shared" si="13"/>
        <v>0</v>
      </c>
      <c r="AE48" s="141" t="b">
        <f t="shared" si="26"/>
        <v>0</v>
      </c>
      <c r="AF48" s="141" t="b">
        <f t="shared" si="14"/>
        <v>0</v>
      </c>
      <c r="AG48" s="141" t="b">
        <f t="shared" si="15"/>
        <v>0</v>
      </c>
      <c r="AH48" s="141" t="b">
        <f t="shared" si="16"/>
        <v>0</v>
      </c>
      <c r="AI48" s="141" t="b">
        <f t="shared" si="17"/>
        <v>0</v>
      </c>
      <c r="AJ48" s="146" t="str">
        <f t="shared" si="18"/>
        <v/>
      </c>
      <c r="AK48" s="147" t="str">
        <f t="shared" si="19"/>
        <v/>
      </c>
      <c r="AL48" s="217" t="str">
        <f t="shared" si="27"/>
        <v/>
      </c>
      <c r="AM48" s="144" t="str">
        <f t="shared" si="28"/>
        <v/>
      </c>
      <c r="AN48" s="145">
        <f t="shared" si="29"/>
        <v>0</v>
      </c>
      <c r="AO48" s="135" t="str">
        <f t="shared" si="20"/>
        <v/>
      </c>
      <c r="AP48" s="136" t="str">
        <f t="shared" si="21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33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59" t="str">
        <f t="shared" si="34"/>
        <v/>
      </c>
      <c r="BA48" s="60">
        <f t="shared" si="22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23"/>
        <v>0</v>
      </c>
      <c r="O49" s="291" t="str">
        <f t="shared" si="24"/>
        <v/>
      </c>
      <c r="P49" s="291" t="str">
        <f t="shared" si="0"/>
        <v/>
      </c>
      <c r="Q49" s="291" t="str">
        <f t="shared" si="1"/>
        <v/>
      </c>
      <c r="R49" s="291">
        <f t="shared" si="25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5"/>
        <v/>
      </c>
      <c r="W49" s="94" t="str">
        <f t="shared" si="6"/>
        <v/>
      </c>
      <c r="X49" s="94" t="str">
        <f t="shared" si="7"/>
        <v/>
      </c>
      <c r="Y49" s="94">
        <f t="shared" si="8"/>
        <v>0</v>
      </c>
      <c r="Z49" s="141" t="b">
        <f t="shared" si="9"/>
        <v>0</v>
      </c>
      <c r="AA49" s="141" t="b">
        <f t="shared" si="10"/>
        <v>0</v>
      </c>
      <c r="AB49" s="141" t="b">
        <f t="shared" si="11"/>
        <v>0</v>
      </c>
      <c r="AC49" s="141" t="b">
        <f t="shared" si="12"/>
        <v>0</v>
      </c>
      <c r="AD49" s="141" t="b">
        <f t="shared" si="13"/>
        <v>0</v>
      </c>
      <c r="AE49" s="141" t="b">
        <f t="shared" si="26"/>
        <v>0</v>
      </c>
      <c r="AF49" s="141" t="b">
        <f t="shared" si="14"/>
        <v>0</v>
      </c>
      <c r="AG49" s="141" t="b">
        <f t="shared" si="15"/>
        <v>0</v>
      </c>
      <c r="AH49" s="141" t="b">
        <f t="shared" si="16"/>
        <v>0</v>
      </c>
      <c r="AI49" s="141" t="b">
        <f t="shared" si="17"/>
        <v>0</v>
      </c>
      <c r="AJ49" s="146" t="str">
        <f t="shared" si="18"/>
        <v/>
      </c>
      <c r="AK49" s="147" t="str">
        <f t="shared" si="19"/>
        <v/>
      </c>
      <c r="AL49" s="217" t="str">
        <f t="shared" si="27"/>
        <v/>
      </c>
      <c r="AM49" s="144" t="str">
        <f t="shared" si="28"/>
        <v/>
      </c>
      <c r="AN49" s="145">
        <f t="shared" si="29"/>
        <v>0</v>
      </c>
      <c r="AO49" s="135" t="str">
        <f t="shared" si="20"/>
        <v/>
      </c>
      <c r="AP49" s="136" t="str">
        <f t="shared" si="21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33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59" t="str">
        <f t="shared" si="34"/>
        <v/>
      </c>
      <c r="BA49" s="60">
        <f t="shared" si="22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23"/>
        <v>0</v>
      </c>
      <c r="O50" s="291" t="str">
        <f t="shared" si="24"/>
        <v/>
      </c>
      <c r="P50" s="291" t="str">
        <f t="shared" si="0"/>
        <v/>
      </c>
      <c r="Q50" s="291" t="str">
        <f t="shared" si="1"/>
        <v/>
      </c>
      <c r="R50" s="291">
        <f t="shared" si="25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5"/>
        <v/>
      </c>
      <c r="W50" s="94" t="str">
        <f t="shared" si="6"/>
        <v/>
      </c>
      <c r="X50" s="94" t="str">
        <f t="shared" si="7"/>
        <v/>
      </c>
      <c r="Y50" s="94">
        <f t="shared" si="8"/>
        <v>0</v>
      </c>
      <c r="Z50" s="141" t="b">
        <f t="shared" si="9"/>
        <v>0</v>
      </c>
      <c r="AA50" s="141" t="b">
        <f t="shared" si="10"/>
        <v>0</v>
      </c>
      <c r="AB50" s="141" t="b">
        <f t="shared" si="11"/>
        <v>0</v>
      </c>
      <c r="AC50" s="141" t="b">
        <f t="shared" si="12"/>
        <v>0</v>
      </c>
      <c r="AD50" s="141" t="b">
        <f t="shared" si="13"/>
        <v>0</v>
      </c>
      <c r="AE50" s="141" t="b">
        <f t="shared" si="26"/>
        <v>0</v>
      </c>
      <c r="AF50" s="141" t="b">
        <f t="shared" si="14"/>
        <v>0</v>
      </c>
      <c r="AG50" s="141" t="b">
        <f t="shared" si="15"/>
        <v>0</v>
      </c>
      <c r="AH50" s="141" t="b">
        <f t="shared" si="16"/>
        <v>0</v>
      </c>
      <c r="AI50" s="141" t="b">
        <f t="shared" si="17"/>
        <v>0</v>
      </c>
      <c r="AJ50" s="146" t="str">
        <f t="shared" si="18"/>
        <v/>
      </c>
      <c r="AK50" s="147" t="str">
        <f t="shared" si="19"/>
        <v/>
      </c>
      <c r="AL50" s="217" t="str">
        <f t="shared" si="27"/>
        <v/>
      </c>
      <c r="AM50" s="144" t="str">
        <f t="shared" si="28"/>
        <v/>
      </c>
      <c r="AN50" s="145">
        <f t="shared" si="29"/>
        <v>0</v>
      </c>
      <c r="AO50" s="135" t="str">
        <f t="shared" si="20"/>
        <v/>
      </c>
      <c r="AP50" s="136" t="str">
        <f t="shared" si="21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33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59" t="str">
        <f t="shared" si="34"/>
        <v/>
      </c>
      <c r="BA50" s="60">
        <f t="shared" si="22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23"/>
        <v>0</v>
      </c>
      <c r="O51" s="291" t="str">
        <f t="shared" si="24"/>
        <v/>
      </c>
      <c r="P51" s="291" t="str">
        <f t="shared" si="0"/>
        <v/>
      </c>
      <c r="Q51" s="291" t="str">
        <f t="shared" si="1"/>
        <v/>
      </c>
      <c r="R51" s="291">
        <f t="shared" si="25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5"/>
        <v/>
      </c>
      <c r="W51" s="94" t="str">
        <f t="shared" si="6"/>
        <v/>
      </c>
      <c r="X51" s="94" t="str">
        <f t="shared" si="7"/>
        <v/>
      </c>
      <c r="Y51" s="94">
        <f t="shared" si="8"/>
        <v>0</v>
      </c>
      <c r="Z51" s="141" t="b">
        <f t="shared" si="9"/>
        <v>0</v>
      </c>
      <c r="AA51" s="141" t="b">
        <f t="shared" si="10"/>
        <v>0</v>
      </c>
      <c r="AB51" s="141" t="b">
        <f t="shared" si="11"/>
        <v>0</v>
      </c>
      <c r="AC51" s="141" t="b">
        <f t="shared" si="12"/>
        <v>0</v>
      </c>
      <c r="AD51" s="141" t="b">
        <f t="shared" si="13"/>
        <v>0</v>
      </c>
      <c r="AE51" s="141" t="b">
        <f t="shared" si="26"/>
        <v>0</v>
      </c>
      <c r="AF51" s="141" t="b">
        <f t="shared" si="14"/>
        <v>0</v>
      </c>
      <c r="AG51" s="141" t="b">
        <f t="shared" si="15"/>
        <v>0</v>
      </c>
      <c r="AH51" s="141" t="b">
        <f t="shared" si="16"/>
        <v>0</v>
      </c>
      <c r="AI51" s="141" t="b">
        <f t="shared" si="17"/>
        <v>0</v>
      </c>
      <c r="AJ51" s="146" t="str">
        <f t="shared" si="18"/>
        <v/>
      </c>
      <c r="AK51" s="147" t="str">
        <f t="shared" si="19"/>
        <v/>
      </c>
      <c r="AL51" s="217" t="str">
        <f t="shared" si="27"/>
        <v/>
      </c>
      <c r="AM51" s="144" t="str">
        <f t="shared" si="28"/>
        <v/>
      </c>
      <c r="AN51" s="145">
        <f t="shared" si="29"/>
        <v>0</v>
      </c>
      <c r="AO51" s="135" t="str">
        <f t="shared" si="20"/>
        <v/>
      </c>
      <c r="AP51" s="136" t="str">
        <f t="shared" si="21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33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59" t="str">
        <f t="shared" si="34"/>
        <v/>
      </c>
      <c r="BA51" s="60">
        <f t="shared" si="22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23"/>
        <v>0</v>
      </c>
      <c r="O52" s="291" t="str">
        <f t="shared" si="24"/>
        <v/>
      </c>
      <c r="P52" s="291" t="str">
        <f t="shared" si="0"/>
        <v/>
      </c>
      <c r="Q52" s="291" t="str">
        <f t="shared" si="1"/>
        <v/>
      </c>
      <c r="R52" s="291">
        <f t="shared" si="25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5"/>
        <v/>
      </c>
      <c r="W52" s="94" t="str">
        <f t="shared" si="6"/>
        <v/>
      </c>
      <c r="X52" s="94" t="str">
        <f t="shared" si="7"/>
        <v/>
      </c>
      <c r="Y52" s="94">
        <f t="shared" si="8"/>
        <v>0</v>
      </c>
      <c r="Z52" s="141" t="b">
        <f t="shared" si="9"/>
        <v>0</v>
      </c>
      <c r="AA52" s="141" t="b">
        <f t="shared" si="10"/>
        <v>0</v>
      </c>
      <c r="AB52" s="141" t="b">
        <f t="shared" si="11"/>
        <v>0</v>
      </c>
      <c r="AC52" s="141" t="b">
        <f t="shared" si="12"/>
        <v>0</v>
      </c>
      <c r="AD52" s="141" t="b">
        <f t="shared" si="13"/>
        <v>0</v>
      </c>
      <c r="AE52" s="141" t="b">
        <f t="shared" si="26"/>
        <v>0</v>
      </c>
      <c r="AF52" s="141" t="b">
        <f t="shared" si="14"/>
        <v>0</v>
      </c>
      <c r="AG52" s="141" t="b">
        <f t="shared" si="15"/>
        <v>0</v>
      </c>
      <c r="AH52" s="141" t="b">
        <f t="shared" si="16"/>
        <v>0</v>
      </c>
      <c r="AI52" s="141" t="b">
        <f t="shared" si="17"/>
        <v>0</v>
      </c>
      <c r="AJ52" s="146" t="str">
        <f t="shared" si="18"/>
        <v/>
      </c>
      <c r="AK52" s="147" t="str">
        <f t="shared" si="19"/>
        <v/>
      </c>
      <c r="AL52" s="217" t="str">
        <f t="shared" si="27"/>
        <v/>
      </c>
      <c r="AM52" s="144" t="str">
        <f t="shared" si="28"/>
        <v/>
      </c>
      <c r="AN52" s="145">
        <f t="shared" si="29"/>
        <v>0</v>
      </c>
      <c r="AO52" s="135" t="str">
        <f t="shared" si="20"/>
        <v/>
      </c>
      <c r="AP52" s="136" t="str">
        <f t="shared" si="21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33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59" t="str">
        <f t="shared" si="34"/>
        <v/>
      </c>
      <c r="BA52" s="60">
        <f t="shared" si="22"/>
        <v>0</v>
      </c>
    </row>
    <row r="53" spans="1:53" ht="15" customHeight="1" thickBot="1" x14ac:dyDescent="0.3">
      <c r="A53">
        <v>36</v>
      </c>
      <c r="B53" s="17"/>
      <c r="C53" s="139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23"/>
        <v>0</v>
      </c>
      <c r="O53" s="291" t="str">
        <f t="shared" si="24"/>
        <v/>
      </c>
      <c r="P53" s="291" t="str">
        <f t="shared" si="0"/>
        <v/>
      </c>
      <c r="Q53" s="291" t="str">
        <f t="shared" si="1"/>
        <v/>
      </c>
      <c r="R53" s="291">
        <f t="shared" si="25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5"/>
        <v/>
      </c>
      <c r="W53" s="94" t="str">
        <f t="shared" si="6"/>
        <v/>
      </c>
      <c r="X53" s="94" t="str">
        <f t="shared" si="7"/>
        <v/>
      </c>
      <c r="Y53" s="94">
        <f t="shared" si="8"/>
        <v>0</v>
      </c>
      <c r="Z53" s="141" t="b">
        <f t="shared" si="9"/>
        <v>0</v>
      </c>
      <c r="AA53" s="141" t="b">
        <f t="shared" si="10"/>
        <v>0</v>
      </c>
      <c r="AB53" s="141" t="b">
        <f t="shared" si="11"/>
        <v>0</v>
      </c>
      <c r="AC53" s="141" t="b">
        <f t="shared" si="12"/>
        <v>0</v>
      </c>
      <c r="AD53" s="141" t="b">
        <f t="shared" si="13"/>
        <v>0</v>
      </c>
      <c r="AE53" s="141" t="b">
        <f t="shared" si="26"/>
        <v>0</v>
      </c>
      <c r="AF53" s="141" t="b">
        <f t="shared" si="14"/>
        <v>0</v>
      </c>
      <c r="AG53" s="141" t="b">
        <f t="shared" si="15"/>
        <v>0</v>
      </c>
      <c r="AH53" s="141" t="b">
        <f t="shared" si="16"/>
        <v>0</v>
      </c>
      <c r="AI53" s="141" t="b">
        <f t="shared" si="17"/>
        <v>0</v>
      </c>
      <c r="AJ53" s="154" t="str">
        <f t="shared" si="18"/>
        <v/>
      </c>
      <c r="AK53" s="147" t="str">
        <f t="shared" si="19"/>
        <v/>
      </c>
      <c r="AL53" s="217" t="str">
        <f t="shared" si="27"/>
        <v/>
      </c>
      <c r="AM53" s="144" t="str">
        <f t="shared" si="28"/>
        <v/>
      </c>
      <c r="AN53" s="145">
        <f t="shared" si="29"/>
        <v>0</v>
      </c>
      <c r="AO53" s="135" t="str">
        <f t="shared" si="20"/>
        <v/>
      </c>
      <c r="AP53" s="136" t="str">
        <f t="shared" si="21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33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59" t="str">
        <f t="shared" si="34"/>
        <v/>
      </c>
      <c r="BA53" s="60">
        <f t="shared" si="22"/>
        <v>0</v>
      </c>
    </row>
    <row r="54" spans="1:53" ht="15" customHeight="1" thickBot="1" x14ac:dyDescent="0.3">
      <c r="A54" t="s">
        <v>105</v>
      </c>
      <c r="B54" s="64">
        <f>COUNTA(B18:B53)</f>
        <v>12</v>
      </c>
      <c r="C54" s="98"/>
      <c r="D54" s="324" t="s">
        <v>106</v>
      </c>
      <c r="E54" s="324"/>
      <c r="F54" s="324"/>
      <c r="G54" s="324"/>
      <c r="H54" s="155">
        <f>IF(S56=0,"",IF(S56&gt;0,S55))</f>
        <v>0.66666666666666663</v>
      </c>
      <c r="I54" s="156">
        <f>IF(T56=0,"",IF(T56&gt;0,T55))</f>
        <v>0.75</v>
      </c>
      <c r="J54" s="156">
        <f>IF(U56=0,"",IF(U56&gt;0,U55))</f>
        <v>1</v>
      </c>
      <c r="K54" s="156" t="str">
        <f t="shared" ref="K54:M54" si="37">IF(V56=0,"",IF(V56&gt;0,V55))</f>
        <v/>
      </c>
      <c r="L54" s="156">
        <f t="shared" si="37"/>
        <v>0.58333333333333337</v>
      </c>
      <c r="M54" s="156">
        <f t="shared" si="37"/>
        <v>1</v>
      </c>
      <c r="N54" s="156"/>
      <c r="O54" s="156"/>
      <c r="P54" s="156"/>
      <c r="Q54" s="156"/>
      <c r="R54" s="156"/>
      <c r="S54" s="157">
        <f t="shared" ref="S54:X54" si="38">SUM(S18:S53)</f>
        <v>8</v>
      </c>
      <c r="T54" s="157">
        <f t="shared" si="38"/>
        <v>9</v>
      </c>
      <c r="U54" s="157">
        <f t="shared" si="38"/>
        <v>12</v>
      </c>
      <c r="V54" s="157">
        <f t="shared" si="38"/>
        <v>0</v>
      </c>
      <c r="W54" s="157">
        <f t="shared" si="38"/>
        <v>7</v>
      </c>
      <c r="X54" s="157">
        <f t="shared" si="38"/>
        <v>12</v>
      </c>
      <c r="Y54" s="158">
        <f>SUM(AK18:AK53)</f>
        <v>9.6</v>
      </c>
      <c r="Z54" s="158">
        <f t="shared" ref="Z54:AI54" si="39">SUM(Z18:Z53)</f>
        <v>0</v>
      </c>
      <c r="AA54" s="158">
        <f t="shared" si="39"/>
        <v>2.8000000000000003</v>
      </c>
      <c r="AB54" s="158">
        <f t="shared" si="39"/>
        <v>5</v>
      </c>
      <c r="AC54" s="158">
        <f t="shared" si="39"/>
        <v>1.8</v>
      </c>
      <c r="AD54" s="158">
        <f t="shared" si="39"/>
        <v>0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>
        <f>IF(Y57=0,"",IF(Y57&gt;0,$Y$55))</f>
        <v>0.79999999999999993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>
        <f t="shared" ref="S55:X55" si="40">S54/S56</f>
        <v>0.66666666666666663</v>
      </c>
      <c r="T55" s="165">
        <f t="shared" si="40"/>
        <v>0.75</v>
      </c>
      <c r="U55" s="165">
        <f t="shared" si="40"/>
        <v>1</v>
      </c>
      <c r="V55" s="165" t="e">
        <f t="shared" si="40"/>
        <v>#DIV/0!</v>
      </c>
      <c r="W55" s="165">
        <f t="shared" si="40"/>
        <v>0.58333333333333337</v>
      </c>
      <c r="X55" s="165">
        <f t="shared" si="40"/>
        <v>1</v>
      </c>
      <c r="Y55" s="165">
        <f>Y54/Y57</f>
        <v>0.79999999999999993</v>
      </c>
      <c r="Z55" s="141">
        <f>Z54/10</f>
        <v>0</v>
      </c>
      <c r="AA55" s="141">
        <f t="shared" ref="AA55:AI55" si="41">AA54/10</f>
        <v>0.28000000000000003</v>
      </c>
      <c r="AB55" s="141">
        <f t="shared" si="41"/>
        <v>0.5</v>
      </c>
      <c r="AC55" s="141">
        <f t="shared" si="41"/>
        <v>0.18</v>
      </c>
      <c r="AD55" s="141">
        <f t="shared" si="41"/>
        <v>0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>
        <f>IF($AS$57=0,"",IF($D$2&lt;6,"",IF($D$2&gt;=6,(AS58+AS59)/AS57)))</f>
        <v>1</v>
      </c>
      <c r="AT55" s="119">
        <f t="shared" ref="AT55:AU55" si="42">IF($AS$57=0,"",IF($D$2&lt;6,"",IF($D$2&gt;=6,(AT58+AT59)/AT57)))</f>
        <v>1</v>
      </c>
      <c r="AU55" s="119">
        <f t="shared" si="42"/>
        <v>1</v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3">COUNTA(H18:H53)</f>
        <v>12</v>
      </c>
      <c r="T56" s="3">
        <f t="shared" si="43"/>
        <v>12</v>
      </c>
      <c r="U56" s="3">
        <f t="shared" si="43"/>
        <v>12</v>
      </c>
      <c r="V56" s="3">
        <f t="shared" si="43"/>
        <v>0</v>
      </c>
      <c r="W56" s="3">
        <f t="shared" si="43"/>
        <v>12</v>
      </c>
      <c r="X56" s="3">
        <f t="shared" si="43"/>
        <v>12</v>
      </c>
      <c r="Y56" s="3">
        <f>COUNTIF(AK18:AK53,"")</f>
        <v>24</v>
      </c>
      <c r="Z56" s="10" t="e">
        <f>Z54/D68*D70</f>
        <v>#DIV/0!</v>
      </c>
      <c r="AA56" s="10">
        <f>AA54/E68*E70</f>
        <v>0.23333333333333334</v>
      </c>
      <c r="AB56" s="10">
        <f>AB54/F68*F70</f>
        <v>0.41666666666666669</v>
      </c>
      <c r="AC56" s="10">
        <f>AC54/G68*G70</f>
        <v>0.15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12</v>
      </c>
      <c r="AR56" s="3"/>
      <c r="AS56" s="119">
        <f>IF($AS$57=0,"",IF($D$2&lt;6,"",IF($D$2&gt;=6,(AS59/AS57))))</f>
        <v>0.16666666666666666</v>
      </c>
      <c r="AT56" s="119">
        <f t="shared" ref="AT56:AU56" si="44">IF($AS$57=0,"",IF($D$2&lt;6,"",IF($D$2&gt;=6,(AT59/AT57))))</f>
        <v>0.66666666666666663</v>
      </c>
      <c r="AU56" s="119">
        <f t="shared" si="44"/>
        <v>0.83333333333333337</v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6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12</v>
      </c>
      <c r="AE57" s="3"/>
      <c r="AO57" s="3"/>
      <c r="AP57" s="3"/>
      <c r="AQ57" s="2"/>
      <c r="AR57" s="3"/>
      <c r="AS57" s="72">
        <f t="shared" ref="AS57:AT57" si="45">COUNTIF(AS18:AS53,"&gt;""")</f>
        <v>12</v>
      </c>
      <c r="AT57" s="72">
        <f t="shared" si="45"/>
        <v>12</v>
      </c>
      <c r="AU57" s="72">
        <f>COUNTIF(AU18:AU53,"&gt;""")</f>
        <v>12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46132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10</v>
      </c>
      <c r="AT58" s="93">
        <f t="shared" ref="AT58:AU58" si="46">COUNTIF(AT18:AT53,"1F")</f>
        <v>4</v>
      </c>
      <c r="AU58" s="93">
        <f t="shared" si="46"/>
        <v>2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2</v>
      </c>
      <c r="AT59" s="93">
        <f t="shared" ref="AT59" si="47">COUNTIF(AT18:AT53,"2F")</f>
        <v>8</v>
      </c>
      <c r="AU59" s="93">
        <f>COUNTIF(AU18:AU53,"1S")</f>
        <v>10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>
        <f t="shared" ref="D63:I63" si="48">S55</f>
        <v>0.66666666666666663</v>
      </c>
      <c r="E63" s="10">
        <f t="shared" si="48"/>
        <v>0.75</v>
      </c>
      <c r="F63" s="10">
        <f t="shared" si="48"/>
        <v>1</v>
      </c>
      <c r="G63" s="10" t="e">
        <f t="shared" si="48"/>
        <v>#DIV/0!</v>
      </c>
      <c r="H63" s="10">
        <f t="shared" si="48"/>
        <v>0.58333333333333337</v>
      </c>
      <c r="I63" s="10">
        <f t="shared" si="48"/>
        <v>1</v>
      </c>
      <c r="J63" s="10">
        <f>$AK$54</f>
        <v>0.79999999999999993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4</v>
      </c>
      <c r="F68" s="4">
        <f>COUNTIF($D$18:$D$53,"C")</f>
        <v>6</v>
      </c>
      <c r="G68" s="4">
        <f>COUNTIF($D$18:$D$53,"D")</f>
        <v>2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0.33333333333333331</v>
      </c>
      <c r="F70" s="10">
        <f>F68/$B$54</f>
        <v>0.5</v>
      </c>
      <c r="G70" s="10">
        <f>G68/$B$54</f>
        <v>0.16666666666666666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>
        <f>AA56</f>
        <v>0.23333333333333334</v>
      </c>
      <c r="F71" s="10">
        <f>AB56</f>
        <v>0.41666666666666669</v>
      </c>
      <c r="G71" s="10">
        <f>AC56</f>
        <v>0.15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0.33333333333333331</v>
      </c>
      <c r="F74" s="10">
        <f>IF($E$7="ja",F70,IF($E7="nee",F72))</f>
        <v>0.5</v>
      </c>
      <c r="G74" s="10">
        <f>IF($E$7="ja",G70,IF($E7="nee",G72))</f>
        <v>0.16666666666666666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>
        <f>IF($E$7="ja",E71,IF($E$7="nee",E73))</f>
        <v>0.23333333333333334</v>
      </c>
      <c r="F75" s="10">
        <f>IF($E$7="ja",F71,IF($E$7="nee",F73))</f>
        <v>0.41666666666666669</v>
      </c>
      <c r="G75" s="10">
        <f>IF($E$7="ja",G71,IF($E$7="nee",G73))</f>
        <v>0.15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C53">
    <cfRule type="cellIs" dxfId="856" priority="81" stopIfTrue="1" operator="equal">
      <formula>""</formula>
    </cfRule>
  </conditionalFormatting>
  <conditionalFormatting sqref="D18:E53">
    <cfRule type="cellIs" dxfId="855" priority="287" stopIfTrue="1" operator="equal">
      <formula>""</formula>
    </cfRule>
  </conditionalFormatting>
  <conditionalFormatting sqref="E7:E8 D9">
    <cfRule type="cellIs" dxfId="854" priority="268" stopIfTrue="1" operator="equal">
      <formula>"ja"</formula>
    </cfRule>
    <cfRule type="cellIs" dxfId="853" priority="269" stopIfTrue="1" operator="equal">
      <formula>"nee"</formula>
    </cfRule>
  </conditionalFormatting>
  <conditionalFormatting sqref="E18:F53">
    <cfRule type="cellIs" dxfId="852" priority="285" stopIfTrue="1" operator="equal">
      <formula>"x"</formula>
    </cfRule>
  </conditionalFormatting>
  <conditionalFormatting sqref="F18:F53">
    <cfRule type="cellIs" dxfId="851" priority="286" stopIfTrue="1" operator="equal">
      <formula>""</formula>
    </cfRule>
  </conditionalFormatting>
  <conditionalFormatting sqref="G11:G13">
    <cfRule type="expression" dxfId="850" priority="23" stopIfTrue="1">
      <formula>$J$3="ja"</formula>
    </cfRule>
    <cfRule type="expression" dxfId="849" priority="24" stopIfTrue="1">
      <formula>$L$3="ja"</formula>
    </cfRule>
  </conditionalFormatting>
  <conditionalFormatting sqref="G18:G53">
    <cfRule type="cellIs" dxfId="848" priority="146" stopIfTrue="1" operator="equal">
      <formula>""</formula>
    </cfRule>
    <cfRule type="cellIs" dxfId="847" priority="147" stopIfTrue="1" operator="greaterThan">
      <formula>""</formula>
    </cfRule>
  </conditionalFormatting>
  <conditionalFormatting sqref="H11:H13">
    <cfRule type="expression" dxfId="846" priority="21">
      <formula>$K$2="ja"</formula>
    </cfRule>
    <cfRule type="expression" dxfId="845" priority="25" stopIfTrue="1">
      <formula>$J$2="ja"</formula>
    </cfRule>
    <cfRule type="expression" dxfId="844" priority="26" stopIfTrue="1">
      <formula>$L$2="ja"</formula>
    </cfRule>
  </conditionalFormatting>
  <conditionalFormatting sqref="H18:M53">
    <cfRule type="cellIs" dxfId="843" priority="259" stopIfTrue="1" operator="equal">
      <formula>0</formula>
    </cfRule>
    <cfRule type="cellIs" dxfId="842" priority="260" stopIfTrue="1" operator="lessThanOrEqual">
      <formula>$D18</formula>
    </cfRule>
    <cfRule type="cellIs" dxfId="841" priority="261" stopIfTrue="1" operator="notEqual">
      <formula>$D18</formula>
    </cfRule>
  </conditionalFormatting>
  <conditionalFormatting sqref="I11:I13">
    <cfRule type="expression" dxfId="840" priority="27" stopIfTrue="1">
      <formula>$J$3="ja"</formula>
    </cfRule>
  </conditionalFormatting>
  <conditionalFormatting sqref="I11:J13">
    <cfRule type="expression" dxfId="839" priority="19">
      <formula>$M$2="ja"</formula>
    </cfRule>
  </conditionalFormatting>
  <conditionalFormatting sqref="I11:K13">
    <cfRule type="expression" dxfId="838" priority="18">
      <formula>$L$3="ja"</formula>
    </cfRule>
  </conditionalFormatting>
  <conditionalFormatting sqref="J11:J13">
    <cfRule type="expression" dxfId="837" priority="20">
      <formula>$K$2="ja"</formula>
    </cfRule>
    <cfRule type="expression" dxfId="836" priority="22">
      <formula>$L$2="ja"</formula>
    </cfRule>
  </conditionalFormatting>
  <conditionalFormatting sqref="J11:R13">
    <cfRule type="expression" dxfId="835" priority="14">
      <formula>$J$3="ja"</formula>
    </cfRule>
  </conditionalFormatting>
  <conditionalFormatting sqref="L11:R13">
    <cfRule type="expression" dxfId="834" priority="13">
      <formula>$K$2="ja"</formula>
    </cfRule>
    <cfRule type="expression" dxfId="833" priority="15" stopIfTrue="1">
      <formula>$L$2="ja"</formula>
    </cfRule>
    <cfRule type="expression" dxfId="832" priority="16" stopIfTrue="1">
      <formula>$M$2="ja"</formula>
    </cfRule>
    <cfRule type="expression" dxfId="831" priority="17" stopIfTrue="1">
      <formula>$S$2="ja"</formula>
    </cfRule>
  </conditionalFormatting>
  <conditionalFormatting sqref="AJ18:AJ53">
    <cfRule type="cellIs" dxfId="830" priority="282" stopIfTrue="1" operator="notEqual">
      <formula>""</formula>
    </cfRule>
  </conditionalFormatting>
  <conditionalFormatting sqref="AK18:AK53">
    <cfRule type="cellIs" dxfId="829" priority="43" stopIfTrue="1" operator="equal">
      <formula>1</formula>
    </cfRule>
    <cfRule type="cellIs" dxfId="828" priority="44" stopIfTrue="1" operator="lessThan">
      <formula>1</formula>
    </cfRule>
  </conditionalFormatting>
  <conditionalFormatting sqref="AK11:AL13">
    <cfRule type="cellIs" dxfId="827" priority="10" stopIfTrue="1" operator="equal">
      <formula>1</formula>
    </cfRule>
    <cfRule type="cellIs" dxfId="826" priority="11" stopIfTrue="1" operator="lessThan">
      <formula>1</formula>
    </cfRule>
  </conditionalFormatting>
  <conditionalFormatting sqref="AL18:AL53">
    <cfRule type="expression" dxfId="825" priority="29">
      <formula>$G18=""</formula>
    </cfRule>
    <cfRule type="expression" dxfId="824" priority="30">
      <formula>$AM18=""</formula>
    </cfRule>
    <cfRule type="expression" dxfId="823" priority="31">
      <formula>$AM18&lt;$AR18</formula>
    </cfRule>
    <cfRule type="expression" dxfId="822" priority="32">
      <formula>$AM18&gt;=$AR18</formula>
    </cfRule>
  </conditionalFormatting>
  <conditionalFormatting sqref="AL18:AL54">
    <cfRule type="expression" dxfId="821" priority="28">
      <formula>$B18&gt;0</formula>
    </cfRule>
  </conditionalFormatting>
  <conditionalFormatting sqref="AM18:AN53">
    <cfRule type="expression" dxfId="820" priority="151" stopIfTrue="1">
      <formula>$L$3="ja"</formula>
    </cfRule>
  </conditionalFormatting>
  <conditionalFormatting sqref="AO18:AO53">
    <cfRule type="cellIs" dxfId="819" priority="234" stopIfTrue="1" operator="equal">
      <formula>1</formula>
    </cfRule>
    <cfRule type="cellIs" dxfId="818" priority="235" stopIfTrue="1" operator="equal">
      <formula>""</formula>
    </cfRule>
  </conditionalFormatting>
  <conditionalFormatting sqref="AP18:AP53">
    <cfRule type="cellIs" dxfId="817" priority="236" stopIfTrue="1" operator="equal">
      <formula>1</formula>
    </cfRule>
    <cfRule type="cellIs" dxfId="816" priority="237" stopIfTrue="1" operator="equal">
      <formula>""</formula>
    </cfRule>
  </conditionalFormatting>
  <conditionalFormatting sqref="AQ18:AQ53">
    <cfRule type="cellIs" dxfId="815" priority="62" stopIfTrue="1" operator="equal">
      <formula>"x"</formula>
    </cfRule>
    <cfRule type="expression" dxfId="814" priority="63" stopIfTrue="1">
      <formula>$B18&gt;0</formula>
    </cfRule>
    <cfRule type="cellIs" dxfId="813" priority="64" stopIfTrue="1" operator="equal">
      <formula>""</formula>
    </cfRule>
  </conditionalFormatting>
  <conditionalFormatting sqref="AR18:AR54">
    <cfRule type="expression" dxfId="812" priority="61" stopIfTrue="1">
      <formula>$L$3="ja"</formula>
    </cfRule>
  </conditionalFormatting>
  <conditionalFormatting sqref="AR54">
    <cfRule type="expression" dxfId="811" priority="60" stopIfTrue="1">
      <formula>$J$3="ja"</formula>
    </cfRule>
  </conditionalFormatting>
  <conditionalFormatting sqref="AS11:AS13">
    <cfRule type="expression" dxfId="810" priority="6" stopIfTrue="1">
      <formula>$J$3="ja"</formula>
    </cfRule>
  </conditionalFormatting>
  <conditionalFormatting sqref="AS11:AT13">
    <cfRule type="expression" dxfId="809" priority="8">
      <formula>$M$2="ja"</formula>
    </cfRule>
    <cfRule type="expression" dxfId="808" priority="9">
      <formula>$L$3="ja"</formula>
    </cfRule>
  </conditionalFormatting>
  <conditionalFormatting sqref="AS18:AT53">
    <cfRule type="cellIs" dxfId="807" priority="45" operator="equal">
      <formula>"2F"</formula>
    </cfRule>
  </conditionalFormatting>
  <conditionalFormatting sqref="AS18:AU53">
    <cfRule type="cellIs" dxfId="806" priority="47" operator="equal">
      <formula>"&lt;1F"</formula>
    </cfRule>
    <cfRule type="cellIs" dxfId="805" priority="48" operator="equal">
      <formula>"1F"</formula>
    </cfRule>
    <cfRule type="expression" dxfId="804" priority="49" stopIfTrue="1">
      <formula>$L$3="ja"</formula>
    </cfRule>
  </conditionalFormatting>
  <conditionalFormatting sqref="AS54:AU54">
    <cfRule type="expression" dxfId="803" priority="57" stopIfTrue="1">
      <formula>$L$3="ja"</formula>
    </cfRule>
  </conditionalFormatting>
  <conditionalFormatting sqref="AS54:AY54">
    <cfRule type="expression" dxfId="802" priority="58" stopIfTrue="1">
      <formula>$J$3="ja"</formula>
    </cfRule>
  </conditionalFormatting>
  <conditionalFormatting sqref="AT11:AT13">
    <cfRule type="expression" dxfId="801" priority="7">
      <formula>$L$2="ja"</formula>
    </cfRule>
  </conditionalFormatting>
  <conditionalFormatting sqref="AT11:AU13">
    <cfRule type="expression" dxfId="800" priority="1">
      <formula>$K$2="ja"</formula>
    </cfRule>
  </conditionalFormatting>
  <conditionalFormatting sqref="AT11:AV13">
    <cfRule type="expression" dxfId="799" priority="2">
      <formula>$J$3="ja"</formula>
    </cfRule>
  </conditionalFormatting>
  <conditionalFormatting sqref="AU11:AU13">
    <cfRule type="expression" dxfId="798" priority="3" stopIfTrue="1">
      <formula>$L$2="ja"</formula>
    </cfRule>
    <cfRule type="expression" dxfId="797" priority="4" stopIfTrue="1">
      <formula>$M$2="ja"</formula>
    </cfRule>
    <cfRule type="expression" dxfId="796" priority="5" stopIfTrue="1">
      <formula>$S$2="ja"</formula>
    </cfRule>
  </conditionalFormatting>
  <conditionalFormatting sqref="AU18:AU53">
    <cfRule type="cellIs" dxfId="795" priority="46" operator="equal">
      <formula>"1S"</formula>
    </cfRule>
  </conditionalFormatting>
  <conditionalFormatting sqref="AV11:AV13 AY11:AY13">
    <cfRule type="expression" dxfId="794" priority="12" stopIfTrue="1">
      <formula>$L$3="ja"</formula>
    </cfRule>
  </conditionalFormatting>
  <conditionalFormatting sqref="AV18:AV53">
    <cfRule type="expression" dxfId="793" priority="53">
      <formula>$AW18=""</formula>
    </cfRule>
    <cfRule type="expression" dxfId="792" priority="54">
      <formula>$AW18&lt;$AR18</formula>
    </cfRule>
    <cfRule type="expression" dxfId="791" priority="55">
      <formula>$AW18&gt;=$AR18</formula>
    </cfRule>
  </conditionalFormatting>
  <conditionalFormatting sqref="AV54:AY54">
    <cfRule type="expression" dxfId="790" priority="59" stopIfTrue="1">
      <formula>$L$3="ja"</formula>
    </cfRule>
  </conditionalFormatting>
  <conditionalFormatting sqref="AW18:AX53">
    <cfRule type="expression" dxfId="789" priority="56" stopIfTrue="1">
      <formula>$L$3="ja"</formula>
    </cfRule>
  </conditionalFormatting>
  <conditionalFormatting sqref="AY18:AY53">
    <cfRule type="expression" dxfId="788" priority="50">
      <formula>$AZ18=""</formula>
    </cfRule>
    <cfRule type="expression" dxfId="787" priority="51">
      <formula>$AZ18&lt;$AW18</formula>
    </cfRule>
    <cfRule type="expression" dxfId="786" priority="52">
      <formula>$AZ18&gt;=$AW18</formula>
    </cfRule>
  </conditionalFormatting>
  <conditionalFormatting sqref="AZ18:BA53">
    <cfRule type="expression" dxfId="785" priority="209" stopIfTrue="1">
      <formula>$L$3="ja"</formula>
    </cfRule>
  </conditionalFormatting>
  <conditionalFormatting sqref="BA54">
    <cfRule type="expression" dxfId="784" priority="206" stopIfTrue="1">
      <formula>$J$3="ja"</formula>
    </cfRule>
    <cfRule type="expression" dxfId="783" priority="207" stopIfTrue="1">
      <formula>$L$3="ja"</formula>
    </cfRule>
  </conditionalFormatting>
  <dataValidations count="5">
    <dataValidation type="list" allowBlank="1" showInputMessage="1" showErrorMessage="1" sqref="E7" xr:uid="{D7080D4E-64D8-49C6-80A8-22AF35223782}">
      <formula1>"ja,nee,"</formula1>
    </dataValidation>
    <dataValidation type="list" allowBlank="1" showInputMessage="1" showErrorMessage="1" sqref="D2" xr:uid="{4D57580C-C1EA-4228-9455-72C1DD8B2F23}">
      <formula1>"3,4,5,6,7,8,"</formula1>
    </dataValidation>
    <dataValidation type="list" allowBlank="1" showInputMessage="1" showErrorMessage="1" sqref="E2" xr:uid="{2B5B8F18-7DF4-4ED4-8EFE-CBBCBC252890}">
      <formula1>"--,A,B,C,D,E,F,G,H,I,J,"</formula1>
    </dataValidation>
    <dataValidation type="list" allowBlank="1" showInputMessage="1" showErrorMessage="1" sqref="AY18:AY53 AV18:AV53" xr:uid="{0CFCE2F9-320B-46B0-8C11-3138BCE9D31F}">
      <formula1>"PRO,LWOO,BBL,BBL/Kader,Kader,Kader/TL,TL,TL/Havo,Havo,Havo/Vwo,Vwo,"</formula1>
    </dataValidation>
    <dataValidation type="list" allowBlank="1" showInputMessage="1" showErrorMessage="1" sqref="G18:G53" xr:uid="{6E182AB5-8615-45A2-9F67-B937DBF34470}">
      <formula1>"PRO,PRO/BBL,BBL,BBL/Kader,Kader,Kader/TL,TL,TL/Havo,Havo,Havo/Vwo,Vwo,"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707D-0E37-4BBE-94FC-F2C99388C86E}">
  <sheetPr codeName="Blad16">
    <tabColor rgb="FFCC00FF"/>
  </sheetPr>
  <dimension ref="A1:BA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54"/>
      <c r="D2" s="53">
        <v>6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str">
        <f>IF($D$2=6,"ja",IF($D$2="6A","ja",IF($D$2="6B","ja",IF($D$2="6C","ja"))))</f>
        <v>ja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54"/>
      <c r="D3" s="320">
        <v>46031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1"/>
      <c r="D4" s="51"/>
      <c r="E4" s="51"/>
      <c r="F4" s="13"/>
      <c r="G4" s="3"/>
      <c r="H4" s="3"/>
      <c r="I4" s="3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5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1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7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1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7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1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7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1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7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40" t="str">
        <f>'M6'!B18</f>
        <v>leerling 1</v>
      </c>
      <c r="C18" s="235">
        <f>'M6'!C18</f>
        <v>6</v>
      </c>
      <c r="D18" s="235" t="str">
        <f>IF('M6'!D18="","",IF('M6'!D18&gt;0,'M6'!D18))</f>
        <v>D</v>
      </c>
      <c r="E18" s="139"/>
      <c r="F18" s="139"/>
      <c r="G18" s="140"/>
      <c r="H18" s="180"/>
      <c r="I18" s="179"/>
      <c r="J18" s="179"/>
      <c r="K18" s="179"/>
      <c r="L18" s="179" t="s">
        <v>81</v>
      </c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 t="shared" ref="V18:V53" si="4">IF(D18="","",IF(K18="","",IF(K18=$D18,1,IF(K18&lt;$D18,1,IF(K18&gt;$D18,"",IF(K18="A+",1))))))</f>
        <v/>
      </c>
      <c r="W18" s="94">
        <f t="shared" ref="W18:W53" si="5">IF(D18="","",IF(L18="","",IF(L18=$D18,1,IF(L18&lt;$D18,1,IF(L18&gt;$D18,"",IF(L18="A+",1))))))</f>
        <v>1</v>
      </c>
      <c r="X18" s="94" t="str">
        <f t="shared" ref="X18:X53" si="6">IF(D18="","",IF(M18="","",IF(M18=$D18,1,IF(M18&lt;$D18,1,IF(M18&gt;$D18,"",IF(M18="A+",1))))))</f>
        <v/>
      </c>
      <c r="Y18" s="94">
        <f t="shared" ref="Y18:Y53" si="7">SUM(S18:X18)</f>
        <v>1</v>
      </c>
      <c r="Z18" s="141" t="b">
        <f t="shared" ref="Z18:Z53" si="8">IF($D18="A",$AK18)</f>
        <v>0</v>
      </c>
      <c r="AA18" s="141" t="b">
        <f t="shared" ref="AA18:AA53" si="9">IF($D18="B",$AK18)</f>
        <v>0</v>
      </c>
      <c r="AB18" s="141" t="b">
        <f t="shared" ref="AB18:AB53" si="10">IF($D18="C",$AK18)</f>
        <v>0</v>
      </c>
      <c r="AC18" s="141">
        <f t="shared" ref="AC18:AC53" si="11">IF($D18="D",$AK18)</f>
        <v>1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 t="shared" ref="AF18:AF53" si="13">IF($D18=2,$AK18)</f>
        <v>0</v>
      </c>
      <c r="AG18" s="141" t="b">
        <f t="shared" ref="AG18:AG53" si="14">IF($D18=3,$AK18)</f>
        <v>0</v>
      </c>
      <c r="AH18" s="141" t="b">
        <f t="shared" ref="AH18:AH53" si="15">IF($D18=4,$AK18)</f>
        <v>0</v>
      </c>
      <c r="AI18" s="141" t="b">
        <f t="shared" ref="AI18:AI53" si="16">IF($D18=5,$AK18)</f>
        <v>0</v>
      </c>
      <c r="AJ18" s="142">
        <f t="shared" ref="AJ18:AJ53" si="17">IF(D18="","",IF(D18&gt;0,COUNTA(H18:M18)))</f>
        <v>1</v>
      </c>
      <c r="AK18" s="237">
        <f t="shared" ref="AK18:AK53" si="18">IF(AJ18=0,"",IF(AJ18="","",IF(AJ18&gt;0,Y18/AJ18)))</f>
        <v>1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IF(AL18="","",IF(AL18="PRO",1,IF(AL18="PRO/BBL",2,IF(AL18="BBL",3,IF(AL18="BBL/Kader",4,IF(AL18="Kader",5,IF(AL18="Kader/TL",6,IF(AL18="TL",7,IF(AL18="TL/Havo",8,IF(AL18="Havo",9,IF(AL18="Havo/VWO",10,IF(AL18="VWO",11))))))))))))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 t="shared" ref="AO18:AO53" si="19">IF(F18="","",IF(F18="x",1))</f>
        <v/>
      </c>
      <c r="AP18" s="136" t="str">
        <f t="shared" ref="AP18:AP53" si="20"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21">IF(AZ18="",0,IF(AZ18&lt;AW18,0,IF(AZ18&gt;=AW18,1)))</f>
        <v>0</v>
      </c>
    </row>
    <row r="19" spans="1:53" ht="15" customHeight="1" x14ac:dyDescent="0.25">
      <c r="A19">
        <v>2</v>
      </c>
      <c r="B19" s="240" t="str">
        <f>'M6'!B19</f>
        <v>leerling 2</v>
      </c>
      <c r="C19" s="235">
        <f>'M6'!C19</f>
        <v>8</v>
      </c>
      <c r="D19" s="235" t="str">
        <f>IF('M6'!D19="","",IF('M6'!D19&gt;0,'M6'!D19))</f>
        <v>C</v>
      </c>
      <c r="E19" s="151"/>
      <c r="F19" s="151"/>
      <c r="G19" s="140"/>
      <c r="H19" s="180"/>
      <c r="I19" s="179"/>
      <c r="J19" s="179"/>
      <c r="K19" s="148"/>
      <c r="L19" s="179" t="s">
        <v>79</v>
      </c>
      <c r="M19" s="178"/>
      <c r="N19" s="290">
        <f t="shared" ref="N19:N53" si="22">COUNTA(I19,J19,M19)</f>
        <v>0</v>
      </c>
      <c r="O19" s="291" t="str">
        <f t="shared" ref="O19:O53" si="23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24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si="4"/>
        <v/>
      </c>
      <c r="W19" s="94">
        <f t="shared" si="5"/>
        <v>1</v>
      </c>
      <c r="X19" s="94" t="str">
        <f t="shared" si="6"/>
        <v/>
      </c>
      <c r="Y19" s="94">
        <f t="shared" si="7"/>
        <v>1</v>
      </c>
      <c r="Z19" s="141" t="b">
        <f t="shared" si="8"/>
        <v>0</v>
      </c>
      <c r="AA19" s="141" t="b">
        <f t="shared" si="9"/>
        <v>0</v>
      </c>
      <c r="AB19" s="141">
        <f t="shared" si="10"/>
        <v>1</v>
      </c>
      <c r="AC19" s="141" t="b">
        <f t="shared" si="11"/>
        <v>0</v>
      </c>
      <c r="AD19" s="141" t="b">
        <f t="shared" si="12"/>
        <v>0</v>
      </c>
      <c r="AE19" s="141" t="b">
        <f t="shared" ref="AE19:AE53" si="25">IF($D19="1",$AK19)</f>
        <v>0</v>
      </c>
      <c r="AF19" s="141" t="b">
        <f t="shared" si="13"/>
        <v>0</v>
      </c>
      <c r="AG19" s="141" t="b">
        <f t="shared" si="14"/>
        <v>0</v>
      </c>
      <c r="AH19" s="141" t="b">
        <f t="shared" si="15"/>
        <v>0</v>
      </c>
      <c r="AI19" s="141" t="b">
        <f t="shared" si="16"/>
        <v>0</v>
      </c>
      <c r="AJ19" s="146">
        <f t="shared" si="17"/>
        <v>1</v>
      </c>
      <c r="AK19" s="238">
        <f t="shared" si="18"/>
        <v>1</v>
      </c>
      <c r="AL19" s="217" t="str">
        <f t="shared" ref="AL19:AL53" si="26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7">IF(AL19="","",IF(AL19="PRO",1,IF(AL19="PRO/BBL",2,IF(AL19="BBL",3,IF(AL19="BBL/Kader",4,IF(AL19="Kader",5,IF(AL19="Kader/TL",6,IF(AL19="TL",7,IF(AL19="TL/Havo",8,IF(AL19="Havo",9,IF(AL19="Havo/VWO",10,IF(AL19="VWO",11))))))))))))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8">IF(AM19="",0,IF(AM19&lt;AR19,0,IF(AM19&gt;=AR19,1)))</f>
        <v>0</v>
      </c>
      <c r="AO19" s="135" t="str">
        <f t="shared" si="19"/>
        <v/>
      </c>
      <c r="AP19" s="136" t="str">
        <f t="shared" si="20"/>
        <v/>
      </c>
      <c r="AQ19" s="126"/>
      <c r="AR19" s="144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0">IF($D$2&lt;6,"",IF(N19&lt;3,"",IF(P19=1,"&lt;1F",IF(P19&gt;3,"2F",IF(P19&gt;1,"1F")))))</f>
        <v/>
      </c>
      <c r="AT19" s="220" t="str">
        <f t="shared" ref="AT19:AT53" si="31">IF($D$2&lt;6,"",IF($N19&lt;3,"",IF(Q19=1,"&lt;1F",IF(Q19&gt;3,"2F",IF(Q19&gt;1,"1F")))))</f>
        <v/>
      </c>
      <c r="AU19" s="220" t="str">
        <f t="shared" ref="AU19:AU53" si="32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21"/>
        <v>0</v>
      </c>
    </row>
    <row r="20" spans="1:53" ht="15" customHeight="1" x14ac:dyDescent="0.25">
      <c r="A20">
        <v>3</v>
      </c>
      <c r="B20" s="240" t="str">
        <f>'M6'!B20</f>
        <v>leerling 3</v>
      </c>
      <c r="C20" s="235">
        <f>'M6'!C20</f>
        <v>7</v>
      </c>
      <c r="D20" s="235" t="str">
        <f>IF('M6'!D20="","",IF('M6'!D20&gt;0,'M6'!D20))</f>
        <v>C</v>
      </c>
      <c r="E20" s="151"/>
      <c r="F20" s="126"/>
      <c r="G20" s="140"/>
      <c r="H20" s="180"/>
      <c r="I20" s="179"/>
      <c r="J20" s="179"/>
      <c r="K20" s="148"/>
      <c r="L20" s="179"/>
      <c r="M20" s="178"/>
      <c r="N20" s="290">
        <f t="shared" si="22"/>
        <v>0</v>
      </c>
      <c r="O20" s="291" t="str">
        <f t="shared" si="23"/>
        <v/>
      </c>
      <c r="P20" s="291" t="str">
        <f t="shared" si="0"/>
        <v/>
      </c>
      <c r="Q20" s="291" t="str">
        <f t="shared" si="0"/>
        <v/>
      </c>
      <c r="R20" s="291">
        <f t="shared" si="24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4"/>
        <v/>
      </c>
      <c r="W20" s="94" t="str">
        <f t="shared" si="5"/>
        <v/>
      </c>
      <c r="X20" s="94" t="str">
        <f t="shared" si="6"/>
        <v/>
      </c>
      <c r="Y20" s="94">
        <f t="shared" si="7"/>
        <v>0</v>
      </c>
      <c r="Z20" s="141" t="b">
        <f t="shared" si="8"/>
        <v>0</v>
      </c>
      <c r="AA20" s="141" t="b">
        <f t="shared" si="9"/>
        <v>0</v>
      </c>
      <c r="AB20" s="141" t="str">
        <f t="shared" si="10"/>
        <v/>
      </c>
      <c r="AC20" s="141" t="b">
        <f t="shared" si="11"/>
        <v>0</v>
      </c>
      <c r="AD20" s="141" t="b">
        <f t="shared" si="12"/>
        <v>0</v>
      </c>
      <c r="AE20" s="141" t="b">
        <f t="shared" si="25"/>
        <v>0</v>
      </c>
      <c r="AF20" s="141" t="b">
        <f t="shared" si="13"/>
        <v>0</v>
      </c>
      <c r="AG20" s="141" t="b">
        <f t="shared" si="14"/>
        <v>0</v>
      </c>
      <c r="AH20" s="141" t="b">
        <f t="shared" si="15"/>
        <v>0</v>
      </c>
      <c r="AI20" s="141" t="b">
        <f t="shared" si="16"/>
        <v>0</v>
      </c>
      <c r="AJ20" s="146">
        <f t="shared" si="17"/>
        <v>0</v>
      </c>
      <c r="AK20" s="238" t="str">
        <f t="shared" si="18"/>
        <v/>
      </c>
      <c r="AL20" s="217" t="str">
        <f t="shared" si="26"/>
        <v/>
      </c>
      <c r="AM20" s="144" t="str">
        <f t="shared" si="27"/>
        <v/>
      </c>
      <c r="AN20" s="145">
        <f t="shared" si="28"/>
        <v>0</v>
      </c>
      <c r="AO20" s="135" t="str">
        <f t="shared" si="19"/>
        <v/>
      </c>
      <c r="AP20" s="136" t="str">
        <f t="shared" si="20"/>
        <v/>
      </c>
      <c r="AQ20" s="126"/>
      <c r="AR20" s="144" t="str">
        <f t="shared" si="29"/>
        <v/>
      </c>
      <c r="AS20" s="220" t="str">
        <f t="shared" si="30"/>
        <v/>
      </c>
      <c r="AT20" s="220" t="str">
        <f t="shared" si="31"/>
        <v/>
      </c>
      <c r="AU20" s="220" t="str">
        <f t="shared" si="32"/>
        <v/>
      </c>
      <c r="AV20" s="219"/>
      <c r="AW20" s="220"/>
      <c r="AX20" s="220"/>
      <c r="AY20" s="219"/>
      <c r="AZ20" s="59" t="str">
        <f t="shared" si="33"/>
        <v/>
      </c>
      <c r="BA20" s="60">
        <f t="shared" si="21"/>
        <v>0</v>
      </c>
    </row>
    <row r="21" spans="1:53" ht="15" customHeight="1" x14ac:dyDescent="0.25">
      <c r="A21">
        <v>4</v>
      </c>
      <c r="B21" s="240" t="str">
        <f>'M6'!B21</f>
        <v>leerling 4</v>
      </c>
      <c r="C21" s="235">
        <f>'M6'!C21</f>
        <v>8</v>
      </c>
      <c r="D21" s="235" t="str">
        <f>IF('M6'!D21="","",IF('M6'!D21&gt;0,'M6'!D21))</f>
        <v>B</v>
      </c>
      <c r="E21" s="126"/>
      <c r="F21" s="126"/>
      <c r="G21" s="140"/>
      <c r="H21" s="180"/>
      <c r="I21" s="179"/>
      <c r="J21" s="179"/>
      <c r="K21" s="148"/>
      <c r="L21" s="179" t="s">
        <v>80</v>
      </c>
      <c r="M21" s="178"/>
      <c r="N21" s="290">
        <f t="shared" si="22"/>
        <v>0</v>
      </c>
      <c r="O21" s="291" t="str">
        <f t="shared" si="23"/>
        <v/>
      </c>
      <c r="P21" s="291" t="str">
        <f t="shared" si="0"/>
        <v/>
      </c>
      <c r="Q21" s="291" t="str">
        <f t="shared" si="0"/>
        <v/>
      </c>
      <c r="R21" s="291">
        <f t="shared" si="24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4"/>
        <v/>
      </c>
      <c r="W21" s="94" t="str">
        <f t="shared" si="5"/>
        <v/>
      </c>
      <c r="X21" s="94" t="str">
        <f t="shared" si="6"/>
        <v/>
      </c>
      <c r="Y21" s="94">
        <f t="shared" si="7"/>
        <v>0</v>
      </c>
      <c r="Z21" s="141" t="b">
        <f t="shared" si="8"/>
        <v>0</v>
      </c>
      <c r="AA21" s="141">
        <f t="shared" si="9"/>
        <v>0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5"/>
        <v>0</v>
      </c>
      <c r="AF21" s="141" t="b">
        <f t="shared" si="13"/>
        <v>0</v>
      </c>
      <c r="AG21" s="141" t="b">
        <f t="shared" si="14"/>
        <v>0</v>
      </c>
      <c r="AH21" s="141" t="b">
        <f t="shared" si="15"/>
        <v>0</v>
      </c>
      <c r="AI21" s="141" t="b">
        <f t="shared" si="16"/>
        <v>0</v>
      </c>
      <c r="AJ21" s="146">
        <f t="shared" si="17"/>
        <v>1</v>
      </c>
      <c r="AK21" s="238">
        <f t="shared" si="18"/>
        <v>0</v>
      </c>
      <c r="AL21" s="217" t="str">
        <f t="shared" si="26"/>
        <v/>
      </c>
      <c r="AM21" s="144" t="str">
        <f t="shared" si="27"/>
        <v/>
      </c>
      <c r="AN21" s="145">
        <f t="shared" si="28"/>
        <v>0</v>
      </c>
      <c r="AO21" s="135" t="str">
        <f t="shared" si="19"/>
        <v/>
      </c>
      <c r="AP21" s="136" t="str">
        <f t="shared" si="20"/>
        <v/>
      </c>
      <c r="AQ21" s="126"/>
      <c r="AR21" s="144" t="str">
        <f t="shared" si="29"/>
        <v/>
      </c>
      <c r="AS21" s="220" t="str">
        <f t="shared" si="30"/>
        <v/>
      </c>
      <c r="AT21" s="220" t="str">
        <f t="shared" si="31"/>
        <v/>
      </c>
      <c r="AU21" s="220" t="str">
        <f t="shared" si="32"/>
        <v/>
      </c>
      <c r="AV21" s="219"/>
      <c r="AW21" s="220"/>
      <c r="AX21" s="220"/>
      <c r="AY21" s="219"/>
      <c r="AZ21" s="59" t="str">
        <f t="shared" si="33"/>
        <v/>
      </c>
      <c r="BA21" s="60">
        <f t="shared" si="21"/>
        <v>0</v>
      </c>
    </row>
    <row r="22" spans="1:53" ht="15" customHeight="1" x14ac:dyDescent="0.25">
      <c r="A22">
        <v>5</v>
      </c>
      <c r="B22" s="240" t="str">
        <f>'M6'!B22</f>
        <v>leerling 5</v>
      </c>
      <c r="C22" s="235">
        <f>'M6'!C22</f>
        <v>6</v>
      </c>
      <c r="D22" s="235" t="str">
        <f>IF('M6'!D22="","",IF('M6'!D22&gt;0,'M6'!D22))</f>
        <v>B</v>
      </c>
      <c r="E22" s="126"/>
      <c r="F22" s="126"/>
      <c r="G22" s="140"/>
      <c r="H22" s="180"/>
      <c r="I22" s="179"/>
      <c r="J22" s="179"/>
      <c r="K22" s="148"/>
      <c r="L22" s="179" t="s">
        <v>81</v>
      </c>
      <c r="M22" s="178"/>
      <c r="N22" s="290">
        <f t="shared" si="22"/>
        <v>0</v>
      </c>
      <c r="O22" s="291" t="str">
        <f t="shared" si="23"/>
        <v/>
      </c>
      <c r="P22" s="291" t="str">
        <f t="shared" si="0"/>
        <v/>
      </c>
      <c r="Q22" s="291" t="str">
        <f t="shared" si="0"/>
        <v/>
      </c>
      <c r="R22" s="291">
        <f t="shared" si="24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4"/>
        <v/>
      </c>
      <c r="W22" s="94" t="str">
        <f t="shared" si="5"/>
        <v/>
      </c>
      <c r="X22" s="94" t="str">
        <f t="shared" si="6"/>
        <v/>
      </c>
      <c r="Y22" s="94">
        <f t="shared" si="7"/>
        <v>0</v>
      </c>
      <c r="Z22" s="141" t="b">
        <f t="shared" si="8"/>
        <v>0</v>
      </c>
      <c r="AA22" s="141">
        <f t="shared" si="9"/>
        <v>0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5"/>
        <v>0</v>
      </c>
      <c r="AF22" s="141" t="b">
        <f t="shared" si="13"/>
        <v>0</v>
      </c>
      <c r="AG22" s="141" t="b">
        <f t="shared" si="14"/>
        <v>0</v>
      </c>
      <c r="AH22" s="141" t="b">
        <f t="shared" si="15"/>
        <v>0</v>
      </c>
      <c r="AI22" s="141" t="b">
        <f t="shared" si="16"/>
        <v>0</v>
      </c>
      <c r="AJ22" s="146">
        <f t="shared" si="17"/>
        <v>1</v>
      </c>
      <c r="AK22" s="238">
        <f t="shared" si="18"/>
        <v>0</v>
      </c>
      <c r="AL22" s="217" t="str">
        <f t="shared" si="26"/>
        <v/>
      </c>
      <c r="AM22" s="144" t="str">
        <f t="shared" si="27"/>
        <v/>
      </c>
      <c r="AN22" s="145">
        <f t="shared" si="28"/>
        <v>0</v>
      </c>
      <c r="AO22" s="135" t="str">
        <f t="shared" si="19"/>
        <v/>
      </c>
      <c r="AP22" s="136" t="str">
        <f t="shared" si="20"/>
        <v/>
      </c>
      <c r="AQ22" s="126"/>
      <c r="AR22" s="144" t="str">
        <f t="shared" si="29"/>
        <v/>
      </c>
      <c r="AS22" s="220" t="str">
        <f t="shared" si="30"/>
        <v/>
      </c>
      <c r="AT22" s="220" t="str">
        <f t="shared" si="31"/>
        <v/>
      </c>
      <c r="AU22" s="220" t="str">
        <f t="shared" si="32"/>
        <v/>
      </c>
      <c r="AV22" s="219"/>
      <c r="AW22" s="220"/>
      <c r="AX22" s="220"/>
      <c r="AY22" s="219"/>
      <c r="AZ22" s="59" t="str">
        <f t="shared" si="33"/>
        <v/>
      </c>
      <c r="BA22" s="60">
        <f t="shared" si="21"/>
        <v>0</v>
      </c>
    </row>
    <row r="23" spans="1:53" ht="15" customHeight="1" x14ac:dyDescent="0.25">
      <c r="A23">
        <v>6</v>
      </c>
      <c r="B23" s="240" t="str">
        <f>'M6'!B23</f>
        <v>leerling 6</v>
      </c>
      <c r="C23" s="235">
        <f>'M6'!C23</f>
        <v>6</v>
      </c>
      <c r="D23" s="235" t="str">
        <f>IF('M6'!D23="","",IF('M6'!D23&gt;0,'M6'!D23))</f>
        <v>C</v>
      </c>
      <c r="E23" s="126"/>
      <c r="F23" s="126"/>
      <c r="G23" s="140"/>
      <c r="H23" s="180"/>
      <c r="I23" s="179"/>
      <c r="J23" s="179"/>
      <c r="K23" s="148"/>
      <c r="L23" s="179" t="s">
        <v>81</v>
      </c>
      <c r="M23" s="178"/>
      <c r="N23" s="290">
        <f t="shared" si="22"/>
        <v>0</v>
      </c>
      <c r="O23" s="291" t="str">
        <f t="shared" si="23"/>
        <v/>
      </c>
      <c r="P23" s="291" t="str">
        <f t="shared" si="0"/>
        <v/>
      </c>
      <c r="Q23" s="291" t="str">
        <f t="shared" si="0"/>
        <v/>
      </c>
      <c r="R23" s="291">
        <f t="shared" si="24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4"/>
        <v/>
      </c>
      <c r="W23" s="94" t="str">
        <f t="shared" si="5"/>
        <v/>
      </c>
      <c r="X23" s="94" t="str">
        <f t="shared" si="6"/>
        <v/>
      </c>
      <c r="Y23" s="94">
        <f t="shared" si="7"/>
        <v>0</v>
      </c>
      <c r="Z23" s="141" t="b">
        <f t="shared" si="8"/>
        <v>0</v>
      </c>
      <c r="AA23" s="141" t="b">
        <f t="shared" si="9"/>
        <v>0</v>
      </c>
      <c r="AB23" s="141">
        <f t="shared" si="10"/>
        <v>0</v>
      </c>
      <c r="AC23" s="141" t="b">
        <f t="shared" si="11"/>
        <v>0</v>
      </c>
      <c r="AD23" s="141" t="b">
        <f t="shared" si="12"/>
        <v>0</v>
      </c>
      <c r="AE23" s="141" t="b">
        <f t="shared" si="25"/>
        <v>0</v>
      </c>
      <c r="AF23" s="141" t="b">
        <f t="shared" si="13"/>
        <v>0</v>
      </c>
      <c r="AG23" s="141" t="b">
        <f t="shared" si="14"/>
        <v>0</v>
      </c>
      <c r="AH23" s="141" t="b">
        <f t="shared" si="15"/>
        <v>0</v>
      </c>
      <c r="AI23" s="141" t="b">
        <f t="shared" si="16"/>
        <v>0</v>
      </c>
      <c r="AJ23" s="146">
        <f t="shared" si="17"/>
        <v>1</v>
      </c>
      <c r="AK23" s="238">
        <f t="shared" si="18"/>
        <v>0</v>
      </c>
      <c r="AL23" s="217" t="str">
        <f t="shared" si="26"/>
        <v/>
      </c>
      <c r="AM23" s="144" t="str">
        <f t="shared" si="27"/>
        <v/>
      </c>
      <c r="AN23" s="145">
        <f t="shared" si="28"/>
        <v>0</v>
      </c>
      <c r="AO23" s="135" t="str">
        <f t="shared" si="19"/>
        <v/>
      </c>
      <c r="AP23" s="136" t="str">
        <f t="shared" si="20"/>
        <v/>
      </c>
      <c r="AQ23" s="126"/>
      <c r="AR23" s="144" t="str">
        <f t="shared" si="29"/>
        <v/>
      </c>
      <c r="AS23" s="220" t="str">
        <f t="shared" si="30"/>
        <v/>
      </c>
      <c r="AT23" s="220" t="str">
        <f t="shared" si="31"/>
        <v/>
      </c>
      <c r="AU23" s="220" t="str">
        <f t="shared" si="32"/>
        <v/>
      </c>
      <c r="AV23" s="219"/>
      <c r="AW23" s="220"/>
      <c r="AX23" s="220"/>
      <c r="AY23" s="219"/>
      <c r="AZ23" s="59" t="str">
        <f t="shared" si="33"/>
        <v/>
      </c>
      <c r="BA23" s="60">
        <f t="shared" si="21"/>
        <v>0</v>
      </c>
    </row>
    <row r="24" spans="1:53" ht="15" customHeight="1" x14ac:dyDescent="0.25">
      <c r="A24">
        <v>7</v>
      </c>
      <c r="B24" s="240" t="str">
        <f>'M6'!B24</f>
        <v>leerling 7</v>
      </c>
      <c r="C24" s="235">
        <f>'M6'!C24</f>
        <v>9</v>
      </c>
      <c r="D24" s="235" t="str">
        <f>IF('M6'!D24="","",IF('M6'!D24&gt;0,'M6'!D24))</f>
        <v>B</v>
      </c>
      <c r="E24" s="151"/>
      <c r="F24" s="151"/>
      <c r="G24" s="140"/>
      <c r="H24" s="180"/>
      <c r="I24" s="179"/>
      <c r="J24" s="179"/>
      <c r="K24" s="148"/>
      <c r="L24" s="179" t="s">
        <v>78</v>
      </c>
      <c r="M24" s="178"/>
      <c r="N24" s="290">
        <f t="shared" si="22"/>
        <v>0</v>
      </c>
      <c r="O24" s="291" t="str">
        <f t="shared" si="23"/>
        <v/>
      </c>
      <c r="P24" s="291" t="str">
        <f t="shared" si="0"/>
        <v/>
      </c>
      <c r="Q24" s="291" t="str">
        <f t="shared" si="0"/>
        <v/>
      </c>
      <c r="R24" s="291">
        <f t="shared" si="24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4"/>
        <v/>
      </c>
      <c r="W24" s="94">
        <f t="shared" si="5"/>
        <v>1</v>
      </c>
      <c r="X24" s="94" t="str">
        <f t="shared" si="6"/>
        <v/>
      </c>
      <c r="Y24" s="94">
        <f t="shared" si="7"/>
        <v>1</v>
      </c>
      <c r="Z24" s="141" t="b">
        <f t="shared" si="8"/>
        <v>0</v>
      </c>
      <c r="AA24" s="141">
        <f t="shared" si="9"/>
        <v>1</v>
      </c>
      <c r="AB24" s="141" t="b">
        <f t="shared" si="10"/>
        <v>0</v>
      </c>
      <c r="AC24" s="141" t="b">
        <f t="shared" si="11"/>
        <v>0</v>
      </c>
      <c r="AD24" s="141" t="b">
        <f t="shared" si="12"/>
        <v>0</v>
      </c>
      <c r="AE24" s="141" t="b">
        <f t="shared" si="25"/>
        <v>0</v>
      </c>
      <c r="AF24" s="141" t="b">
        <f t="shared" si="13"/>
        <v>0</v>
      </c>
      <c r="AG24" s="141" t="b">
        <f t="shared" si="14"/>
        <v>0</v>
      </c>
      <c r="AH24" s="141" t="b">
        <f t="shared" si="15"/>
        <v>0</v>
      </c>
      <c r="AI24" s="141" t="b">
        <f t="shared" si="16"/>
        <v>0</v>
      </c>
      <c r="AJ24" s="146">
        <f t="shared" si="17"/>
        <v>1</v>
      </c>
      <c r="AK24" s="238">
        <f t="shared" si="18"/>
        <v>1</v>
      </c>
      <c r="AL24" s="217" t="str">
        <f t="shared" si="26"/>
        <v/>
      </c>
      <c r="AM24" s="144" t="str">
        <f t="shared" si="27"/>
        <v/>
      </c>
      <c r="AN24" s="145">
        <f t="shared" si="28"/>
        <v>0</v>
      </c>
      <c r="AO24" s="135" t="str">
        <f t="shared" si="19"/>
        <v/>
      </c>
      <c r="AP24" s="136" t="str">
        <f t="shared" si="20"/>
        <v/>
      </c>
      <c r="AQ24" s="126"/>
      <c r="AR24" s="144" t="str">
        <f t="shared" si="29"/>
        <v/>
      </c>
      <c r="AS24" s="220" t="str">
        <f t="shared" si="30"/>
        <v/>
      </c>
      <c r="AT24" s="220" t="str">
        <f t="shared" si="31"/>
        <v/>
      </c>
      <c r="AU24" s="220" t="str">
        <f t="shared" si="32"/>
        <v/>
      </c>
      <c r="AV24" s="219"/>
      <c r="AW24" s="220"/>
      <c r="AX24" s="220"/>
      <c r="AY24" s="219"/>
      <c r="AZ24" s="59" t="str">
        <f t="shared" si="33"/>
        <v/>
      </c>
      <c r="BA24" s="60">
        <f t="shared" si="21"/>
        <v>0</v>
      </c>
    </row>
    <row r="25" spans="1:53" ht="15" customHeight="1" x14ac:dyDescent="0.25">
      <c r="A25">
        <v>8</v>
      </c>
      <c r="B25" s="240" t="str">
        <f>'M6'!B25</f>
        <v>leerling 8</v>
      </c>
      <c r="C25" s="235">
        <f>'M6'!C25</f>
        <v>8</v>
      </c>
      <c r="D25" s="235" t="str">
        <f>IF('M6'!D25="","",IF('M6'!D25&gt;0,'M6'!D25))</f>
        <v>C</v>
      </c>
      <c r="E25" s="126"/>
      <c r="F25" s="126"/>
      <c r="G25" s="140"/>
      <c r="H25" s="180"/>
      <c r="I25" s="179"/>
      <c r="J25" s="179"/>
      <c r="K25" s="148"/>
      <c r="L25" s="179" t="s">
        <v>81</v>
      </c>
      <c r="M25" s="178"/>
      <c r="N25" s="290">
        <f t="shared" si="22"/>
        <v>0</v>
      </c>
      <c r="O25" s="291" t="str">
        <f t="shared" si="23"/>
        <v/>
      </c>
      <c r="P25" s="291" t="str">
        <f t="shared" si="0"/>
        <v/>
      </c>
      <c r="Q25" s="291" t="str">
        <f t="shared" si="0"/>
        <v/>
      </c>
      <c r="R25" s="291">
        <f t="shared" si="24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4"/>
        <v/>
      </c>
      <c r="W25" s="94" t="str">
        <f t="shared" si="5"/>
        <v/>
      </c>
      <c r="X25" s="94" t="str">
        <f t="shared" si="6"/>
        <v/>
      </c>
      <c r="Y25" s="94">
        <f t="shared" si="7"/>
        <v>0</v>
      </c>
      <c r="Z25" s="141" t="b">
        <f t="shared" si="8"/>
        <v>0</v>
      </c>
      <c r="AA25" s="141" t="b">
        <f t="shared" si="9"/>
        <v>0</v>
      </c>
      <c r="AB25" s="141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5"/>
        <v>0</v>
      </c>
      <c r="AF25" s="141" t="b">
        <f t="shared" si="13"/>
        <v>0</v>
      </c>
      <c r="AG25" s="141" t="b">
        <f t="shared" si="14"/>
        <v>0</v>
      </c>
      <c r="AH25" s="141" t="b">
        <f t="shared" si="15"/>
        <v>0</v>
      </c>
      <c r="AI25" s="141" t="b">
        <f t="shared" si="16"/>
        <v>0</v>
      </c>
      <c r="AJ25" s="146">
        <f t="shared" si="17"/>
        <v>1</v>
      </c>
      <c r="AK25" s="238">
        <f t="shared" si="18"/>
        <v>0</v>
      </c>
      <c r="AL25" s="217" t="str">
        <f t="shared" si="26"/>
        <v/>
      </c>
      <c r="AM25" s="144" t="str">
        <f t="shared" si="27"/>
        <v/>
      </c>
      <c r="AN25" s="145">
        <f t="shared" si="28"/>
        <v>0</v>
      </c>
      <c r="AO25" s="135" t="str">
        <f t="shared" si="19"/>
        <v/>
      </c>
      <c r="AP25" s="136" t="str">
        <f t="shared" si="20"/>
        <v/>
      </c>
      <c r="AQ25" s="126"/>
      <c r="AR25" s="144" t="str">
        <f t="shared" si="29"/>
        <v/>
      </c>
      <c r="AS25" s="220" t="str">
        <f t="shared" si="30"/>
        <v/>
      </c>
      <c r="AT25" s="220" t="str">
        <f t="shared" si="31"/>
        <v/>
      </c>
      <c r="AU25" s="220" t="str">
        <f t="shared" si="32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59" t="str">
        <f t="shared" si="33"/>
        <v/>
      </c>
      <c r="BA25" s="60">
        <f t="shared" si="21"/>
        <v>0</v>
      </c>
    </row>
    <row r="26" spans="1:53" ht="15" customHeight="1" x14ac:dyDescent="0.25">
      <c r="A26">
        <v>9</v>
      </c>
      <c r="B26" s="240" t="str">
        <f>'M6'!B26</f>
        <v>leerling 9</v>
      </c>
      <c r="C26" s="235">
        <f>'M6'!C26</f>
        <v>7</v>
      </c>
      <c r="D26" s="235" t="str">
        <f>IF('M6'!D26="","",IF('M6'!D26&gt;0,'M6'!D26))</f>
        <v>D</v>
      </c>
      <c r="E26" s="126"/>
      <c r="F26" s="126"/>
      <c r="G26" s="140"/>
      <c r="H26" s="180"/>
      <c r="I26" s="179"/>
      <c r="J26" s="179"/>
      <c r="K26" s="148"/>
      <c r="L26" s="148" t="s">
        <v>81</v>
      </c>
      <c r="M26" s="178"/>
      <c r="N26" s="290">
        <f t="shared" si="22"/>
        <v>0</v>
      </c>
      <c r="O26" s="291" t="str">
        <f t="shared" si="23"/>
        <v/>
      </c>
      <c r="P26" s="291" t="str">
        <f t="shared" si="0"/>
        <v/>
      </c>
      <c r="Q26" s="291" t="str">
        <f t="shared" si="0"/>
        <v/>
      </c>
      <c r="R26" s="291">
        <f t="shared" si="24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4"/>
        <v/>
      </c>
      <c r="W26" s="94">
        <f t="shared" si="5"/>
        <v>1</v>
      </c>
      <c r="X26" s="94" t="str">
        <f t="shared" si="6"/>
        <v/>
      </c>
      <c r="Y26" s="94">
        <f t="shared" si="7"/>
        <v>1</v>
      </c>
      <c r="Z26" s="141" t="b">
        <f t="shared" si="8"/>
        <v>0</v>
      </c>
      <c r="AA26" s="141" t="b">
        <f t="shared" si="9"/>
        <v>0</v>
      </c>
      <c r="AB26" s="141" t="b">
        <f t="shared" si="10"/>
        <v>0</v>
      </c>
      <c r="AC26" s="141">
        <f t="shared" si="11"/>
        <v>1</v>
      </c>
      <c r="AD26" s="141" t="b">
        <f t="shared" si="12"/>
        <v>0</v>
      </c>
      <c r="AE26" s="141" t="b">
        <f t="shared" si="25"/>
        <v>0</v>
      </c>
      <c r="AF26" s="141" t="b">
        <f t="shared" si="13"/>
        <v>0</v>
      </c>
      <c r="AG26" s="141" t="b">
        <f t="shared" si="14"/>
        <v>0</v>
      </c>
      <c r="AH26" s="141" t="b">
        <f t="shared" si="15"/>
        <v>0</v>
      </c>
      <c r="AI26" s="141" t="b">
        <f t="shared" si="16"/>
        <v>0</v>
      </c>
      <c r="AJ26" s="146">
        <f t="shared" si="17"/>
        <v>1</v>
      </c>
      <c r="AK26" s="238">
        <f t="shared" si="18"/>
        <v>1</v>
      </c>
      <c r="AL26" s="217" t="str">
        <f t="shared" si="26"/>
        <v/>
      </c>
      <c r="AM26" s="144" t="str">
        <f t="shared" si="27"/>
        <v/>
      </c>
      <c r="AN26" s="145">
        <f t="shared" si="28"/>
        <v>0</v>
      </c>
      <c r="AO26" s="135" t="str">
        <f t="shared" si="19"/>
        <v/>
      </c>
      <c r="AP26" s="136" t="str">
        <f t="shared" si="20"/>
        <v/>
      </c>
      <c r="AQ26" s="126"/>
      <c r="AR26" s="144" t="str">
        <f t="shared" si="29"/>
        <v/>
      </c>
      <c r="AS26" s="220" t="str">
        <f t="shared" si="30"/>
        <v/>
      </c>
      <c r="AT26" s="220" t="str">
        <f t="shared" si="31"/>
        <v/>
      </c>
      <c r="AU26" s="220" t="str">
        <f t="shared" si="32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59" t="str">
        <f t="shared" si="33"/>
        <v/>
      </c>
      <c r="BA26" s="60">
        <f t="shared" si="21"/>
        <v>0</v>
      </c>
    </row>
    <row r="27" spans="1:53" ht="15" customHeight="1" x14ac:dyDescent="0.25">
      <c r="A27">
        <v>10</v>
      </c>
      <c r="B27" s="240" t="str">
        <f>'M6'!B27</f>
        <v>leerling 10</v>
      </c>
      <c r="C27" s="235">
        <f>'M6'!C27</f>
        <v>7</v>
      </c>
      <c r="D27" s="235" t="str">
        <f>IF('M6'!D27="","",IF('M6'!D27&gt;0,'M6'!D27))</f>
        <v>C</v>
      </c>
      <c r="E27" s="126"/>
      <c r="F27" s="126"/>
      <c r="G27" s="140"/>
      <c r="H27" s="180"/>
      <c r="I27" s="179"/>
      <c r="J27" s="179"/>
      <c r="K27" s="148"/>
      <c r="L27" s="179" t="s">
        <v>78</v>
      </c>
      <c r="M27" s="178"/>
      <c r="N27" s="290">
        <f t="shared" si="22"/>
        <v>0</v>
      </c>
      <c r="O27" s="291" t="str">
        <f t="shared" si="23"/>
        <v/>
      </c>
      <c r="P27" s="291" t="str">
        <f t="shared" si="0"/>
        <v/>
      </c>
      <c r="Q27" s="291" t="str">
        <f t="shared" si="0"/>
        <v/>
      </c>
      <c r="R27" s="291">
        <f t="shared" si="24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4"/>
        <v/>
      </c>
      <c r="W27" s="94">
        <f t="shared" si="5"/>
        <v>1</v>
      </c>
      <c r="X27" s="94" t="str">
        <f t="shared" si="6"/>
        <v/>
      </c>
      <c r="Y27" s="94">
        <f t="shared" si="7"/>
        <v>1</v>
      </c>
      <c r="Z27" s="141" t="b">
        <f t="shared" si="8"/>
        <v>0</v>
      </c>
      <c r="AA27" s="141" t="b">
        <f t="shared" si="9"/>
        <v>0</v>
      </c>
      <c r="AB27" s="141">
        <f t="shared" si="10"/>
        <v>1</v>
      </c>
      <c r="AC27" s="141" t="b">
        <f t="shared" si="11"/>
        <v>0</v>
      </c>
      <c r="AD27" s="141" t="b">
        <f t="shared" si="12"/>
        <v>0</v>
      </c>
      <c r="AE27" s="141" t="b">
        <f t="shared" si="25"/>
        <v>0</v>
      </c>
      <c r="AF27" s="141" t="b">
        <f t="shared" si="13"/>
        <v>0</v>
      </c>
      <c r="AG27" s="141" t="b">
        <f t="shared" si="14"/>
        <v>0</v>
      </c>
      <c r="AH27" s="141" t="b">
        <f t="shared" si="15"/>
        <v>0</v>
      </c>
      <c r="AI27" s="141" t="b">
        <f t="shared" si="16"/>
        <v>0</v>
      </c>
      <c r="AJ27" s="146">
        <f t="shared" si="17"/>
        <v>1</v>
      </c>
      <c r="AK27" s="238">
        <f t="shared" si="18"/>
        <v>1</v>
      </c>
      <c r="AL27" s="217" t="str">
        <f t="shared" si="26"/>
        <v/>
      </c>
      <c r="AM27" s="144" t="str">
        <f t="shared" si="27"/>
        <v/>
      </c>
      <c r="AN27" s="145">
        <f t="shared" si="28"/>
        <v>0</v>
      </c>
      <c r="AO27" s="135" t="str">
        <f t="shared" si="19"/>
        <v/>
      </c>
      <c r="AP27" s="136" t="str">
        <f t="shared" si="20"/>
        <v/>
      </c>
      <c r="AQ27" s="126"/>
      <c r="AR27" s="144" t="str">
        <f t="shared" si="29"/>
        <v/>
      </c>
      <c r="AS27" s="220" t="str">
        <f t="shared" si="30"/>
        <v/>
      </c>
      <c r="AT27" s="220" t="str">
        <f t="shared" si="31"/>
        <v/>
      </c>
      <c r="AU27" s="220" t="str">
        <f t="shared" si="32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59" t="str">
        <f t="shared" si="33"/>
        <v/>
      </c>
      <c r="BA27" s="60">
        <f t="shared" si="21"/>
        <v>0</v>
      </c>
    </row>
    <row r="28" spans="1:53" ht="15" customHeight="1" x14ac:dyDescent="0.25">
      <c r="A28">
        <v>11</v>
      </c>
      <c r="B28" s="240" t="str">
        <f>'M6'!B28</f>
        <v>leerling 11</v>
      </c>
      <c r="C28" s="235">
        <f>'M6'!C28</f>
        <v>8</v>
      </c>
      <c r="D28" s="235" t="str">
        <f>IF('M6'!D28="","",IF('M6'!D28&gt;0,'M6'!D28))</f>
        <v>C</v>
      </c>
      <c r="E28" s="126"/>
      <c r="F28" s="126"/>
      <c r="G28" s="140"/>
      <c r="H28" s="180"/>
      <c r="I28" s="179"/>
      <c r="J28" s="179"/>
      <c r="K28" s="148"/>
      <c r="L28" s="148" t="s">
        <v>79</v>
      </c>
      <c r="M28" s="178"/>
      <c r="N28" s="290">
        <f t="shared" si="22"/>
        <v>0</v>
      </c>
      <c r="O28" s="291" t="str">
        <f t="shared" si="23"/>
        <v/>
      </c>
      <c r="P28" s="291" t="str">
        <f t="shared" si="0"/>
        <v/>
      </c>
      <c r="Q28" s="291" t="str">
        <f t="shared" si="0"/>
        <v/>
      </c>
      <c r="R28" s="291">
        <f t="shared" si="24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4"/>
        <v/>
      </c>
      <c r="W28" s="94">
        <f t="shared" si="5"/>
        <v>1</v>
      </c>
      <c r="X28" s="94" t="str">
        <f t="shared" si="6"/>
        <v/>
      </c>
      <c r="Y28" s="94">
        <f t="shared" si="7"/>
        <v>1</v>
      </c>
      <c r="Z28" s="141" t="b">
        <f t="shared" si="8"/>
        <v>0</v>
      </c>
      <c r="AA28" s="141" t="b">
        <f t="shared" si="9"/>
        <v>0</v>
      </c>
      <c r="AB28" s="141">
        <f t="shared" si="10"/>
        <v>1</v>
      </c>
      <c r="AC28" s="141" t="b">
        <f t="shared" si="11"/>
        <v>0</v>
      </c>
      <c r="AD28" s="141" t="b">
        <f t="shared" si="12"/>
        <v>0</v>
      </c>
      <c r="AE28" s="141" t="b">
        <f t="shared" si="25"/>
        <v>0</v>
      </c>
      <c r="AF28" s="141" t="b">
        <f t="shared" si="13"/>
        <v>0</v>
      </c>
      <c r="AG28" s="141" t="b">
        <f t="shared" si="14"/>
        <v>0</v>
      </c>
      <c r="AH28" s="141" t="b">
        <f t="shared" si="15"/>
        <v>0</v>
      </c>
      <c r="AI28" s="141" t="b">
        <f t="shared" si="16"/>
        <v>0</v>
      </c>
      <c r="AJ28" s="146">
        <f t="shared" si="17"/>
        <v>1</v>
      </c>
      <c r="AK28" s="238">
        <f t="shared" si="18"/>
        <v>1</v>
      </c>
      <c r="AL28" s="217" t="str">
        <f t="shared" si="26"/>
        <v/>
      </c>
      <c r="AM28" s="144" t="str">
        <f t="shared" si="27"/>
        <v/>
      </c>
      <c r="AN28" s="145">
        <f t="shared" si="28"/>
        <v>0</v>
      </c>
      <c r="AO28" s="135" t="str">
        <f t="shared" si="19"/>
        <v/>
      </c>
      <c r="AP28" s="136" t="str">
        <f t="shared" si="20"/>
        <v/>
      </c>
      <c r="AQ28" s="126"/>
      <c r="AR28" s="144" t="str">
        <f t="shared" si="29"/>
        <v/>
      </c>
      <c r="AS28" s="220" t="str">
        <f t="shared" si="30"/>
        <v/>
      </c>
      <c r="AT28" s="220" t="str">
        <f t="shared" si="31"/>
        <v/>
      </c>
      <c r="AU28" s="220" t="str">
        <f t="shared" si="32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59" t="str">
        <f t="shared" si="33"/>
        <v/>
      </c>
      <c r="BA28" s="60">
        <f t="shared" si="21"/>
        <v>0</v>
      </c>
    </row>
    <row r="29" spans="1:53" ht="15" customHeight="1" x14ac:dyDescent="0.25">
      <c r="A29">
        <v>12</v>
      </c>
      <c r="B29" s="240" t="str">
        <f>'M6'!B29</f>
        <v>leerling 12</v>
      </c>
      <c r="C29" s="235">
        <f>'M6'!C29</f>
        <v>6</v>
      </c>
      <c r="D29" s="235" t="str">
        <f>IF('M6'!D29="","",IF('M6'!D29&gt;0,'M6'!D29))</f>
        <v>B</v>
      </c>
      <c r="E29" s="126"/>
      <c r="F29" s="126"/>
      <c r="G29" s="140"/>
      <c r="H29" s="180"/>
      <c r="I29" s="179"/>
      <c r="J29" s="179"/>
      <c r="K29" s="148"/>
      <c r="L29" s="148" t="s">
        <v>81</v>
      </c>
      <c r="M29" s="178"/>
      <c r="N29" s="290">
        <f t="shared" si="22"/>
        <v>0</v>
      </c>
      <c r="O29" s="291" t="str">
        <f t="shared" si="23"/>
        <v/>
      </c>
      <c r="P29" s="291" t="str">
        <f t="shared" si="0"/>
        <v/>
      </c>
      <c r="Q29" s="291" t="str">
        <f t="shared" si="0"/>
        <v/>
      </c>
      <c r="R29" s="291">
        <f t="shared" si="24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4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5"/>
        <v>0</v>
      </c>
      <c r="AF29" s="141" t="b">
        <f t="shared" si="13"/>
        <v>0</v>
      </c>
      <c r="AG29" s="141" t="b">
        <f t="shared" si="14"/>
        <v>0</v>
      </c>
      <c r="AH29" s="141" t="b">
        <f t="shared" si="15"/>
        <v>0</v>
      </c>
      <c r="AI29" s="141" t="b">
        <f t="shared" si="16"/>
        <v>0</v>
      </c>
      <c r="AJ29" s="146">
        <f t="shared" si="17"/>
        <v>1</v>
      </c>
      <c r="AK29" s="238">
        <f t="shared" si="18"/>
        <v>0</v>
      </c>
      <c r="AL29" s="217" t="str">
        <f t="shared" si="26"/>
        <v/>
      </c>
      <c r="AM29" s="144" t="str">
        <f t="shared" si="27"/>
        <v/>
      </c>
      <c r="AN29" s="145">
        <f t="shared" si="28"/>
        <v>0</v>
      </c>
      <c r="AO29" s="135" t="str">
        <f t="shared" si="19"/>
        <v/>
      </c>
      <c r="AP29" s="136" t="str">
        <f t="shared" si="20"/>
        <v/>
      </c>
      <c r="AQ29" s="126"/>
      <c r="AR29" s="144" t="str">
        <f t="shared" si="29"/>
        <v/>
      </c>
      <c r="AS29" s="220" t="str">
        <f t="shared" si="30"/>
        <v/>
      </c>
      <c r="AT29" s="220" t="str">
        <f t="shared" si="31"/>
        <v/>
      </c>
      <c r="AU29" s="220" t="str">
        <f t="shared" si="32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59" t="str">
        <f t="shared" si="33"/>
        <v/>
      </c>
      <c r="BA29" s="60">
        <f t="shared" si="21"/>
        <v>0</v>
      </c>
    </row>
    <row r="30" spans="1:53" ht="15" customHeight="1" x14ac:dyDescent="0.25">
      <c r="A30">
        <v>13</v>
      </c>
      <c r="B30" s="240">
        <f>'M6'!B30</f>
        <v>0</v>
      </c>
      <c r="C30" s="235">
        <f>'M6'!C30</f>
        <v>0</v>
      </c>
      <c r="D30" s="235" t="str">
        <f>IF('M6'!D30="","",IF('M6'!D30&gt;0,'M6'!D30))</f>
        <v/>
      </c>
      <c r="E30" s="126"/>
      <c r="F30" s="126"/>
      <c r="G30" s="140"/>
      <c r="H30" s="180"/>
      <c r="I30" s="179"/>
      <c r="J30" s="179"/>
      <c r="K30" s="148"/>
      <c r="L30" s="148"/>
      <c r="M30" s="178"/>
      <c r="N30" s="290">
        <f t="shared" si="22"/>
        <v>0</v>
      </c>
      <c r="O30" s="291" t="str">
        <f t="shared" si="23"/>
        <v/>
      </c>
      <c r="P30" s="291" t="str">
        <f t="shared" si="0"/>
        <v/>
      </c>
      <c r="Q30" s="291" t="str">
        <f t="shared" si="0"/>
        <v/>
      </c>
      <c r="R30" s="291">
        <f t="shared" si="24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4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5"/>
        <v>0</v>
      </c>
      <c r="AF30" s="141" t="b">
        <f t="shared" si="13"/>
        <v>0</v>
      </c>
      <c r="AG30" s="141" t="b">
        <f t="shared" si="14"/>
        <v>0</v>
      </c>
      <c r="AH30" s="141" t="b">
        <f t="shared" si="15"/>
        <v>0</v>
      </c>
      <c r="AI30" s="141" t="b">
        <f t="shared" si="16"/>
        <v>0</v>
      </c>
      <c r="AJ30" s="146" t="str">
        <f t="shared" si="17"/>
        <v/>
      </c>
      <c r="AK30" s="238" t="str">
        <f t="shared" si="18"/>
        <v/>
      </c>
      <c r="AL30" s="217" t="str">
        <f t="shared" si="26"/>
        <v/>
      </c>
      <c r="AM30" s="144" t="str">
        <f t="shared" si="27"/>
        <v/>
      </c>
      <c r="AN30" s="145">
        <f t="shared" si="28"/>
        <v>0</v>
      </c>
      <c r="AO30" s="135" t="str">
        <f t="shared" si="19"/>
        <v/>
      </c>
      <c r="AP30" s="136" t="str">
        <f t="shared" si="20"/>
        <v/>
      </c>
      <c r="AQ30" s="126"/>
      <c r="AR30" s="144" t="str">
        <f t="shared" si="29"/>
        <v/>
      </c>
      <c r="AS30" s="220" t="str">
        <f t="shared" si="30"/>
        <v/>
      </c>
      <c r="AT30" s="220" t="str">
        <f t="shared" si="31"/>
        <v/>
      </c>
      <c r="AU30" s="220" t="str">
        <f t="shared" si="32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59" t="str">
        <f t="shared" si="33"/>
        <v/>
      </c>
      <c r="BA30" s="60">
        <f t="shared" si="21"/>
        <v>0</v>
      </c>
    </row>
    <row r="31" spans="1:53" ht="15" customHeight="1" x14ac:dyDescent="0.25">
      <c r="A31">
        <v>14</v>
      </c>
      <c r="B31" s="240">
        <f>'M6'!B31</f>
        <v>0</v>
      </c>
      <c r="C31" s="235">
        <f>'M6'!C31</f>
        <v>0</v>
      </c>
      <c r="D31" s="235" t="str">
        <f>IF('M6'!D31="","",IF('M6'!D31&gt;0,'M6'!D31))</f>
        <v/>
      </c>
      <c r="E31" s="126"/>
      <c r="F31" s="126"/>
      <c r="G31" s="140"/>
      <c r="H31" s="180"/>
      <c r="I31" s="179"/>
      <c r="J31" s="179"/>
      <c r="K31" s="148"/>
      <c r="L31" s="148"/>
      <c r="M31" s="178"/>
      <c r="N31" s="290">
        <f t="shared" si="22"/>
        <v>0</v>
      </c>
      <c r="O31" s="291" t="str">
        <f t="shared" si="23"/>
        <v/>
      </c>
      <c r="P31" s="291" t="str">
        <f t="shared" si="0"/>
        <v/>
      </c>
      <c r="Q31" s="291" t="str">
        <f t="shared" si="0"/>
        <v/>
      </c>
      <c r="R31" s="291">
        <f t="shared" si="24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4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5"/>
        <v>0</v>
      </c>
      <c r="AF31" s="141" t="b">
        <f t="shared" si="13"/>
        <v>0</v>
      </c>
      <c r="AG31" s="141" t="b">
        <f t="shared" si="14"/>
        <v>0</v>
      </c>
      <c r="AH31" s="141" t="b">
        <f t="shared" si="15"/>
        <v>0</v>
      </c>
      <c r="AI31" s="141" t="b">
        <f t="shared" si="16"/>
        <v>0</v>
      </c>
      <c r="AJ31" s="146" t="str">
        <f t="shared" si="17"/>
        <v/>
      </c>
      <c r="AK31" s="238" t="str">
        <f t="shared" si="18"/>
        <v/>
      </c>
      <c r="AL31" s="217" t="str">
        <f t="shared" si="26"/>
        <v/>
      </c>
      <c r="AM31" s="144" t="str">
        <f t="shared" si="27"/>
        <v/>
      </c>
      <c r="AN31" s="145">
        <f t="shared" si="28"/>
        <v>0</v>
      </c>
      <c r="AO31" s="135" t="str">
        <f t="shared" si="19"/>
        <v/>
      </c>
      <c r="AP31" s="136" t="str">
        <f t="shared" si="20"/>
        <v/>
      </c>
      <c r="AQ31" s="126"/>
      <c r="AR31" s="144" t="str">
        <f t="shared" si="29"/>
        <v/>
      </c>
      <c r="AS31" s="220" t="str">
        <f t="shared" si="30"/>
        <v/>
      </c>
      <c r="AT31" s="220" t="str">
        <f t="shared" si="31"/>
        <v/>
      </c>
      <c r="AU31" s="220" t="str">
        <f t="shared" si="32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59" t="str">
        <f t="shared" si="33"/>
        <v/>
      </c>
      <c r="BA31" s="60">
        <f t="shared" si="21"/>
        <v>0</v>
      </c>
    </row>
    <row r="32" spans="1:53" ht="15" customHeight="1" x14ac:dyDescent="0.25">
      <c r="A32">
        <v>15</v>
      </c>
      <c r="B32" s="240">
        <f>'M6'!B32</f>
        <v>0</v>
      </c>
      <c r="C32" s="235">
        <f>'M6'!C32</f>
        <v>0</v>
      </c>
      <c r="D32" s="235" t="str">
        <f>IF('M6'!D32="","",IF('M6'!D32&gt;0,'M6'!D32))</f>
        <v/>
      </c>
      <c r="E32" s="126"/>
      <c r="F32" s="126"/>
      <c r="G32" s="140"/>
      <c r="H32" s="149"/>
      <c r="I32" s="148"/>
      <c r="J32" s="179"/>
      <c r="K32" s="148"/>
      <c r="L32" s="148"/>
      <c r="M32" s="150"/>
      <c r="N32" s="290">
        <f t="shared" si="22"/>
        <v>0</v>
      </c>
      <c r="O32" s="291" t="str">
        <f t="shared" si="23"/>
        <v/>
      </c>
      <c r="P32" s="291" t="str">
        <f t="shared" si="0"/>
        <v/>
      </c>
      <c r="Q32" s="291" t="str">
        <f t="shared" si="0"/>
        <v/>
      </c>
      <c r="R32" s="291">
        <f t="shared" si="24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4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5"/>
        <v>0</v>
      </c>
      <c r="AF32" s="141" t="b">
        <f t="shared" si="13"/>
        <v>0</v>
      </c>
      <c r="AG32" s="141" t="b">
        <f t="shared" si="14"/>
        <v>0</v>
      </c>
      <c r="AH32" s="141" t="b">
        <f t="shared" si="15"/>
        <v>0</v>
      </c>
      <c r="AI32" s="141" t="b">
        <f t="shared" si="16"/>
        <v>0</v>
      </c>
      <c r="AJ32" s="146" t="str">
        <f t="shared" si="17"/>
        <v/>
      </c>
      <c r="AK32" s="238" t="str">
        <f t="shared" si="18"/>
        <v/>
      </c>
      <c r="AL32" s="217" t="str">
        <f t="shared" si="26"/>
        <v/>
      </c>
      <c r="AM32" s="144" t="str">
        <f t="shared" si="27"/>
        <v/>
      </c>
      <c r="AN32" s="145">
        <f t="shared" si="28"/>
        <v>0</v>
      </c>
      <c r="AO32" s="135" t="str">
        <f t="shared" si="19"/>
        <v/>
      </c>
      <c r="AP32" s="136" t="str">
        <f t="shared" si="20"/>
        <v/>
      </c>
      <c r="AQ32" s="126"/>
      <c r="AR32" s="144" t="str">
        <f t="shared" si="29"/>
        <v/>
      </c>
      <c r="AS32" s="220" t="str">
        <f t="shared" si="30"/>
        <v/>
      </c>
      <c r="AT32" s="220" t="str">
        <f t="shared" si="31"/>
        <v/>
      </c>
      <c r="AU32" s="220" t="str">
        <f t="shared" si="32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59" t="str">
        <f t="shared" si="33"/>
        <v/>
      </c>
      <c r="BA32" s="60">
        <f t="shared" si="21"/>
        <v>0</v>
      </c>
    </row>
    <row r="33" spans="1:53" ht="15" customHeight="1" x14ac:dyDescent="0.25">
      <c r="A33">
        <v>16</v>
      </c>
      <c r="B33" s="240">
        <f>'M6'!B33</f>
        <v>0</v>
      </c>
      <c r="C33" s="235">
        <f>'M6'!C33</f>
        <v>0</v>
      </c>
      <c r="D33" s="235" t="str">
        <f>IF('M6'!D33="","",IF('M6'!D33&gt;0,'M6'!D33))</f>
        <v/>
      </c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22"/>
        <v>0</v>
      </c>
      <c r="O33" s="291" t="str">
        <f t="shared" si="23"/>
        <v/>
      </c>
      <c r="P33" s="291" t="str">
        <f t="shared" si="0"/>
        <v/>
      </c>
      <c r="Q33" s="291" t="str">
        <f t="shared" si="0"/>
        <v/>
      </c>
      <c r="R33" s="291">
        <f t="shared" si="24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4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5"/>
        <v>0</v>
      </c>
      <c r="AF33" s="141" t="b">
        <f t="shared" si="13"/>
        <v>0</v>
      </c>
      <c r="AG33" s="141" t="b">
        <f t="shared" si="14"/>
        <v>0</v>
      </c>
      <c r="AH33" s="141" t="b">
        <f t="shared" si="15"/>
        <v>0</v>
      </c>
      <c r="AI33" s="141" t="b">
        <f t="shared" si="16"/>
        <v>0</v>
      </c>
      <c r="AJ33" s="146" t="str">
        <f t="shared" si="17"/>
        <v/>
      </c>
      <c r="AK33" s="238" t="str">
        <f t="shared" si="18"/>
        <v/>
      </c>
      <c r="AL33" s="217" t="str">
        <f t="shared" si="26"/>
        <v/>
      </c>
      <c r="AM33" s="144" t="str">
        <f t="shared" si="27"/>
        <v/>
      </c>
      <c r="AN33" s="145">
        <f t="shared" si="28"/>
        <v>0</v>
      </c>
      <c r="AO33" s="135" t="str">
        <f t="shared" si="19"/>
        <v/>
      </c>
      <c r="AP33" s="136" t="str">
        <f t="shared" si="20"/>
        <v/>
      </c>
      <c r="AQ33" s="126"/>
      <c r="AR33" s="144" t="str">
        <f t="shared" si="29"/>
        <v/>
      </c>
      <c r="AS33" s="220" t="str">
        <f t="shared" si="30"/>
        <v/>
      </c>
      <c r="AT33" s="220" t="str">
        <f t="shared" si="31"/>
        <v/>
      </c>
      <c r="AU33" s="220" t="str">
        <f t="shared" si="32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59" t="str">
        <f t="shared" si="33"/>
        <v/>
      </c>
      <c r="BA33" s="60">
        <f t="shared" si="21"/>
        <v>0</v>
      </c>
    </row>
    <row r="34" spans="1:53" ht="15" customHeight="1" x14ac:dyDescent="0.25">
      <c r="A34">
        <v>17</v>
      </c>
      <c r="B34" s="240">
        <f>'M6'!B34</f>
        <v>0</v>
      </c>
      <c r="C34" s="235">
        <f>'M6'!C34</f>
        <v>0</v>
      </c>
      <c r="D34" s="235" t="str">
        <f>IF('M6'!D34="","",IF('M6'!D34&gt;0,'M6'!D34))</f>
        <v/>
      </c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22"/>
        <v>0</v>
      </c>
      <c r="O34" s="291" t="str">
        <f t="shared" si="23"/>
        <v/>
      </c>
      <c r="P34" s="291" t="str">
        <f t="shared" si="0"/>
        <v/>
      </c>
      <c r="Q34" s="291" t="str">
        <f t="shared" si="0"/>
        <v/>
      </c>
      <c r="R34" s="291">
        <f t="shared" si="24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4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5"/>
        <v>0</v>
      </c>
      <c r="AF34" s="141" t="b">
        <f t="shared" si="13"/>
        <v>0</v>
      </c>
      <c r="AG34" s="141" t="b">
        <f t="shared" si="14"/>
        <v>0</v>
      </c>
      <c r="AH34" s="141" t="b">
        <f t="shared" si="15"/>
        <v>0</v>
      </c>
      <c r="AI34" s="141" t="b">
        <f t="shared" si="16"/>
        <v>0</v>
      </c>
      <c r="AJ34" s="146" t="str">
        <f t="shared" si="17"/>
        <v/>
      </c>
      <c r="AK34" s="238" t="str">
        <f t="shared" si="18"/>
        <v/>
      </c>
      <c r="AL34" s="217" t="str">
        <f t="shared" si="26"/>
        <v/>
      </c>
      <c r="AM34" s="144" t="str">
        <f t="shared" si="27"/>
        <v/>
      </c>
      <c r="AN34" s="145">
        <f t="shared" si="28"/>
        <v>0</v>
      </c>
      <c r="AO34" s="135" t="str">
        <f t="shared" si="19"/>
        <v/>
      </c>
      <c r="AP34" s="136" t="str">
        <f t="shared" si="20"/>
        <v/>
      </c>
      <c r="AQ34" s="126"/>
      <c r="AR34" s="144" t="str">
        <f t="shared" si="29"/>
        <v/>
      </c>
      <c r="AS34" s="220" t="str">
        <f t="shared" si="30"/>
        <v/>
      </c>
      <c r="AT34" s="220" t="str">
        <f t="shared" si="31"/>
        <v/>
      </c>
      <c r="AU34" s="220" t="str">
        <f t="shared" si="32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59" t="str">
        <f t="shared" si="33"/>
        <v/>
      </c>
      <c r="BA34" s="60">
        <f t="shared" si="21"/>
        <v>0</v>
      </c>
    </row>
    <row r="35" spans="1:53" ht="15" customHeight="1" x14ac:dyDescent="0.25">
      <c r="A35">
        <v>18</v>
      </c>
      <c r="B35" s="240">
        <f>'M6'!B35</f>
        <v>0</v>
      </c>
      <c r="C35" s="235">
        <f>'M6'!C35</f>
        <v>0</v>
      </c>
      <c r="D35" s="235" t="str">
        <f>IF('M6'!D35="","",IF('M6'!D35&gt;0,'M6'!D35))</f>
        <v/>
      </c>
      <c r="E35" s="126"/>
      <c r="F35" s="126"/>
      <c r="G35" s="140"/>
      <c r="H35" s="149"/>
      <c r="I35" s="148"/>
      <c r="J35" s="148"/>
      <c r="K35" s="148"/>
      <c r="L35" s="148"/>
      <c r="M35" s="178"/>
      <c r="N35" s="290">
        <f t="shared" si="22"/>
        <v>0</v>
      </c>
      <c r="O35" s="291" t="str">
        <f t="shared" si="23"/>
        <v/>
      </c>
      <c r="P35" s="291" t="str">
        <f t="shared" si="0"/>
        <v/>
      </c>
      <c r="Q35" s="291" t="str">
        <f t="shared" si="0"/>
        <v/>
      </c>
      <c r="R35" s="291">
        <f t="shared" si="24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4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5"/>
        <v>0</v>
      </c>
      <c r="AF35" s="141" t="b">
        <f t="shared" si="13"/>
        <v>0</v>
      </c>
      <c r="AG35" s="141" t="b">
        <f t="shared" si="14"/>
        <v>0</v>
      </c>
      <c r="AH35" s="141" t="b">
        <f t="shared" si="15"/>
        <v>0</v>
      </c>
      <c r="AI35" s="141" t="b">
        <f t="shared" si="16"/>
        <v>0</v>
      </c>
      <c r="AJ35" s="146" t="str">
        <f t="shared" si="17"/>
        <v/>
      </c>
      <c r="AK35" s="238" t="str">
        <f t="shared" si="18"/>
        <v/>
      </c>
      <c r="AL35" s="217" t="str">
        <f t="shared" si="26"/>
        <v/>
      </c>
      <c r="AM35" s="144" t="str">
        <f t="shared" si="27"/>
        <v/>
      </c>
      <c r="AN35" s="145">
        <f t="shared" si="28"/>
        <v>0</v>
      </c>
      <c r="AO35" s="135" t="str">
        <f t="shared" si="19"/>
        <v/>
      </c>
      <c r="AP35" s="136" t="str">
        <f t="shared" si="20"/>
        <v/>
      </c>
      <c r="AQ35" s="126"/>
      <c r="AR35" s="144" t="str">
        <f t="shared" si="29"/>
        <v/>
      </c>
      <c r="AS35" s="220" t="str">
        <f t="shared" si="30"/>
        <v/>
      </c>
      <c r="AT35" s="220" t="str">
        <f t="shared" si="31"/>
        <v/>
      </c>
      <c r="AU35" s="220" t="str">
        <f t="shared" si="32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59" t="str">
        <f t="shared" si="33"/>
        <v/>
      </c>
      <c r="BA35" s="60">
        <f t="shared" si="21"/>
        <v>0</v>
      </c>
    </row>
    <row r="36" spans="1:53" ht="15" customHeight="1" x14ac:dyDescent="0.25">
      <c r="A36">
        <v>19</v>
      </c>
      <c r="B36" s="240">
        <f>'M6'!B36</f>
        <v>0</v>
      </c>
      <c r="C36" s="235">
        <f>'M6'!C36</f>
        <v>0</v>
      </c>
      <c r="D36" s="235" t="str">
        <f>IF('M6'!D36="","",IF('M6'!D36&gt;0,'M6'!D36))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22"/>
        <v>0</v>
      </c>
      <c r="O36" s="291" t="str">
        <f t="shared" si="23"/>
        <v/>
      </c>
      <c r="P36" s="291" t="str">
        <f t="shared" si="0"/>
        <v/>
      </c>
      <c r="Q36" s="291" t="str">
        <f t="shared" si="0"/>
        <v/>
      </c>
      <c r="R36" s="291">
        <f t="shared" si="24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4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5"/>
        <v>0</v>
      </c>
      <c r="AF36" s="141" t="b">
        <f t="shared" si="13"/>
        <v>0</v>
      </c>
      <c r="AG36" s="141" t="b">
        <f t="shared" si="14"/>
        <v>0</v>
      </c>
      <c r="AH36" s="141" t="b">
        <f t="shared" si="15"/>
        <v>0</v>
      </c>
      <c r="AI36" s="141" t="b">
        <f t="shared" si="16"/>
        <v>0</v>
      </c>
      <c r="AJ36" s="146" t="str">
        <f t="shared" si="17"/>
        <v/>
      </c>
      <c r="AK36" s="238" t="str">
        <f t="shared" si="18"/>
        <v/>
      </c>
      <c r="AL36" s="217" t="str">
        <f t="shared" si="26"/>
        <v/>
      </c>
      <c r="AM36" s="144" t="str">
        <f t="shared" si="27"/>
        <v/>
      </c>
      <c r="AN36" s="145">
        <f t="shared" si="28"/>
        <v>0</v>
      </c>
      <c r="AO36" s="135" t="str">
        <f t="shared" si="19"/>
        <v/>
      </c>
      <c r="AP36" s="136" t="str">
        <f t="shared" si="20"/>
        <v/>
      </c>
      <c r="AQ36" s="126"/>
      <c r="AR36" s="144" t="str">
        <f t="shared" si="29"/>
        <v/>
      </c>
      <c r="AS36" s="220" t="str">
        <f t="shared" si="30"/>
        <v/>
      </c>
      <c r="AT36" s="220" t="str">
        <f t="shared" si="31"/>
        <v/>
      </c>
      <c r="AU36" s="220" t="str">
        <f t="shared" si="32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59" t="str">
        <f t="shared" si="33"/>
        <v/>
      </c>
      <c r="BA36" s="60">
        <f t="shared" si="21"/>
        <v>0</v>
      </c>
    </row>
    <row r="37" spans="1:53" ht="15" customHeight="1" x14ac:dyDescent="0.25">
      <c r="A37">
        <v>20</v>
      </c>
      <c r="B37" s="240">
        <f>'M6'!B37</f>
        <v>0</v>
      </c>
      <c r="C37" s="235">
        <f>'M6'!C37</f>
        <v>0</v>
      </c>
      <c r="D37" s="235" t="str">
        <f>IF('M6'!D37="","",IF('M6'!D37&gt;0,'M6'!D37))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22"/>
        <v>0</v>
      </c>
      <c r="O37" s="291" t="str">
        <f t="shared" si="23"/>
        <v/>
      </c>
      <c r="P37" s="291" t="str">
        <f t="shared" si="0"/>
        <v/>
      </c>
      <c r="Q37" s="291" t="str">
        <f t="shared" si="0"/>
        <v/>
      </c>
      <c r="R37" s="291">
        <f t="shared" si="24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4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5"/>
        <v>0</v>
      </c>
      <c r="AF37" s="141" t="b">
        <f t="shared" si="13"/>
        <v>0</v>
      </c>
      <c r="AG37" s="141" t="b">
        <f t="shared" si="14"/>
        <v>0</v>
      </c>
      <c r="AH37" s="141" t="b">
        <f t="shared" si="15"/>
        <v>0</v>
      </c>
      <c r="AI37" s="141" t="b">
        <f t="shared" si="16"/>
        <v>0</v>
      </c>
      <c r="AJ37" s="146" t="str">
        <f t="shared" si="17"/>
        <v/>
      </c>
      <c r="AK37" s="238" t="str">
        <f t="shared" si="18"/>
        <v/>
      </c>
      <c r="AL37" s="217" t="str">
        <f t="shared" si="26"/>
        <v/>
      </c>
      <c r="AM37" s="144" t="str">
        <f t="shared" si="27"/>
        <v/>
      </c>
      <c r="AN37" s="145">
        <f t="shared" si="28"/>
        <v>0</v>
      </c>
      <c r="AO37" s="135" t="str">
        <f t="shared" si="19"/>
        <v/>
      </c>
      <c r="AP37" s="136" t="str">
        <f t="shared" si="20"/>
        <v/>
      </c>
      <c r="AQ37" s="126"/>
      <c r="AR37" s="144" t="str">
        <f t="shared" si="29"/>
        <v/>
      </c>
      <c r="AS37" s="220" t="str">
        <f t="shared" si="30"/>
        <v/>
      </c>
      <c r="AT37" s="220" t="str">
        <f t="shared" si="31"/>
        <v/>
      </c>
      <c r="AU37" s="220" t="str">
        <f t="shared" si="32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59" t="str">
        <f t="shared" si="33"/>
        <v/>
      </c>
      <c r="BA37" s="60">
        <f t="shared" si="21"/>
        <v>0</v>
      </c>
    </row>
    <row r="38" spans="1:53" ht="15" customHeight="1" x14ac:dyDescent="0.25">
      <c r="A38">
        <v>21</v>
      </c>
      <c r="B38" s="241">
        <f>'M6'!B38</f>
        <v>0</v>
      </c>
      <c r="C38" s="275">
        <f>'M6'!C38</f>
        <v>0</v>
      </c>
      <c r="D38" s="235" t="str">
        <f>IF('M6'!D38="","",IF('M6'!D38&gt;0,'M6'!D38))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22"/>
        <v>0</v>
      </c>
      <c r="O38" s="291" t="str">
        <f t="shared" si="23"/>
        <v/>
      </c>
      <c r="P38" s="291" t="str">
        <f t="shared" si="0"/>
        <v/>
      </c>
      <c r="Q38" s="291" t="str">
        <f t="shared" si="0"/>
        <v/>
      </c>
      <c r="R38" s="291">
        <f t="shared" si="24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4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5"/>
        <v>0</v>
      </c>
      <c r="AF38" s="141" t="b">
        <f t="shared" si="13"/>
        <v>0</v>
      </c>
      <c r="AG38" s="141" t="b">
        <f t="shared" si="14"/>
        <v>0</v>
      </c>
      <c r="AH38" s="141" t="b">
        <f t="shared" si="15"/>
        <v>0</v>
      </c>
      <c r="AI38" s="141" t="b">
        <f t="shared" si="16"/>
        <v>0</v>
      </c>
      <c r="AJ38" s="146" t="str">
        <f t="shared" si="17"/>
        <v/>
      </c>
      <c r="AK38" s="238" t="str">
        <f t="shared" si="18"/>
        <v/>
      </c>
      <c r="AL38" s="217" t="str">
        <f t="shared" si="26"/>
        <v/>
      </c>
      <c r="AM38" s="144" t="str">
        <f t="shared" si="27"/>
        <v/>
      </c>
      <c r="AN38" s="145">
        <f t="shared" si="28"/>
        <v>0</v>
      </c>
      <c r="AO38" s="135" t="str">
        <f t="shared" si="19"/>
        <v/>
      </c>
      <c r="AP38" s="136" t="str">
        <f t="shared" si="20"/>
        <v/>
      </c>
      <c r="AQ38" s="126"/>
      <c r="AR38" s="144" t="str">
        <f t="shared" si="29"/>
        <v/>
      </c>
      <c r="AS38" s="220" t="str">
        <f t="shared" si="30"/>
        <v/>
      </c>
      <c r="AT38" s="220" t="str">
        <f t="shared" si="31"/>
        <v/>
      </c>
      <c r="AU38" s="220" t="str">
        <f t="shared" si="32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59" t="str">
        <f t="shared" si="33"/>
        <v/>
      </c>
      <c r="BA38" s="60">
        <f t="shared" si="21"/>
        <v>0</v>
      </c>
    </row>
    <row r="39" spans="1:53" ht="15" customHeight="1" x14ac:dyDescent="0.25">
      <c r="A39">
        <v>22</v>
      </c>
      <c r="B39" s="241">
        <f>'M6'!B39</f>
        <v>0</v>
      </c>
      <c r="C39" s="275">
        <f>'M6'!C39</f>
        <v>0</v>
      </c>
      <c r="D39" s="235" t="str">
        <f>IF('M6'!D39="","",IF('M6'!D39&gt;0,'M6'!D39))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22"/>
        <v>0</v>
      </c>
      <c r="O39" s="291" t="str">
        <f t="shared" si="23"/>
        <v/>
      </c>
      <c r="P39" s="291" t="str">
        <f t="shared" si="0"/>
        <v/>
      </c>
      <c r="Q39" s="291" t="str">
        <f t="shared" si="0"/>
        <v/>
      </c>
      <c r="R39" s="291">
        <f t="shared" si="24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4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5"/>
        <v>0</v>
      </c>
      <c r="AF39" s="141" t="b">
        <f t="shared" si="13"/>
        <v>0</v>
      </c>
      <c r="AG39" s="141" t="b">
        <f t="shared" si="14"/>
        <v>0</v>
      </c>
      <c r="AH39" s="141" t="b">
        <f t="shared" si="15"/>
        <v>0</v>
      </c>
      <c r="AI39" s="141" t="b">
        <f t="shared" si="16"/>
        <v>0</v>
      </c>
      <c r="AJ39" s="146" t="str">
        <f t="shared" si="17"/>
        <v/>
      </c>
      <c r="AK39" s="238" t="str">
        <f t="shared" si="18"/>
        <v/>
      </c>
      <c r="AL39" s="217" t="str">
        <f t="shared" si="26"/>
        <v/>
      </c>
      <c r="AM39" s="144" t="str">
        <f t="shared" si="27"/>
        <v/>
      </c>
      <c r="AN39" s="145">
        <f t="shared" si="28"/>
        <v>0</v>
      </c>
      <c r="AO39" s="135" t="str">
        <f t="shared" si="19"/>
        <v/>
      </c>
      <c r="AP39" s="136" t="str">
        <f t="shared" si="20"/>
        <v/>
      </c>
      <c r="AQ39" s="126"/>
      <c r="AR39" s="144" t="str">
        <f t="shared" si="29"/>
        <v/>
      </c>
      <c r="AS39" s="220" t="str">
        <f t="shared" si="30"/>
        <v/>
      </c>
      <c r="AT39" s="220" t="str">
        <f t="shared" si="31"/>
        <v/>
      </c>
      <c r="AU39" s="220" t="str">
        <f t="shared" si="32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59" t="str">
        <f t="shared" si="33"/>
        <v/>
      </c>
      <c r="BA39" s="60">
        <f t="shared" si="21"/>
        <v>0</v>
      </c>
    </row>
    <row r="40" spans="1:53" ht="15" customHeight="1" x14ac:dyDescent="0.25">
      <c r="A40">
        <v>23</v>
      </c>
      <c r="B40" s="241">
        <f>'M6'!B40</f>
        <v>0</v>
      </c>
      <c r="C40" s="275">
        <f>'M6'!C40</f>
        <v>0</v>
      </c>
      <c r="D40" s="235" t="str">
        <f>IF('M6'!D40="","",IF('M6'!D40&gt;0,'M6'!D40))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22"/>
        <v>0</v>
      </c>
      <c r="O40" s="291" t="str">
        <f t="shared" si="23"/>
        <v/>
      </c>
      <c r="P40" s="291" t="str">
        <f t="shared" si="0"/>
        <v/>
      </c>
      <c r="Q40" s="291" t="str">
        <f t="shared" si="0"/>
        <v/>
      </c>
      <c r="R40" s="291">
        <f t="shared" si="24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4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5"/>
        <v>0</v>
      </c>
      <c r="AF40" s="141" t="b">
        <f t="shared" si="13"/>
        <v>0</v>
      </c>
      <c r="AG40" s="141" t="b">
        <f t="shared" si="14"/>
        <v>0</v>
      </c>
      <c r="AH40" s="141" t="b">
        <f t="shared" si="15"/>
        <v>0</v>
      </c>
      <c r="AI40" s="141" t="b">
        <f t="shared" si="16"/>
        <v>0</v>
      </c>
      <c r="AJ40" s="146" t="str">
        <f t="shared" si="17"/>
        <v/>
      </c>
      <c r="AK40" s="238" t="str">
        <f t="shared" si="18"/>
        <v/>
      </c>
      <c r="AL40" s="217" t="str">
        <f t="shared" si="26"/>
        <v/>
      </c>
      <c r="AM40" s="144" t="str">
        <f t="shared" si="27"/>
        <v/>
      </c>
      <c r="AN40" s="145">
        <f t="shared" si="28"/>
        <v>0</v>
      </c>
      <c r="AO40" s="135" t="str">
        <f t="shared" si="19"/>
        <v/>
      </c>
      <c r="AP40" s="136" t="str">
        <f t="shared" si="20"/>
        <v/>
      </c>
      <c r="AQ40" s="126"/>
      <c r="AR40" s="144" t="str">
        <f t="shared" si="29"/>
        <v/>
      </c>
      <c r="AS40" s="220" t="str">
        <f t="shared" si="30"/>
        <v/>
      </c>
      <c r="AT40" s="220" t="str">
        <f t="shared" si="31"/>
        <v/>
      </c>
      <c r="AU40" s="220" t="str">
        <f t="shared" si="32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59" t="str">
        <f t="shared" si="33"/>
        <v/>
      </c>
      <c r="BA40" s="60">
        <f t="shared" si="21"/>
        <v>0</v>
      </c>
    </row>
    <row r="41" spans="1:53" ht="15" customHeight="1" x14ac:dyDescent="0.25">
      <c r="A41">
        <v>24</v>
      </c>
      <c r="B41" s="241">
        <f>'M6'!B41</f>
        <v>0</v>
      </c>
      <c r="C41" s="275">
        <f>'M6'!C41</f>
        <v>0</v>
      </c>
      <c r="D41" s="235" t="str">
        <f>IF('M6'!D41="","",IF('M6'!D41&gt;0,'M6'!D41))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22"/>
        <v>0</v>
      </c>
      <c r="O41" s="291" t="str">
        <f t="shared" si="23"/>
        <v/>
      </c>
      <c r="P41" s="291" t="str">
        <f t="shared" si="0"/>
        <v/>
      </c>
      <c r="Q41" s="291" t="str">
        <f t="shared" si="0"/>
        <v/>
      </c>
      <c r="R41" s="291">
        <f t="shared" si="24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4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5"/>
        <v>0</v>
      </c>
      <c r="AF41" s="141" t="b">
        <f t="shared" si="13"/>
        <v>0</v>
      </c>
      <c r="AG41" s="141" t="b">
        <f t="shared" si="14"/>
        <v>0</v>
      </c>
      <c r="AH41" s="141" t="b">
        <f t="shared" si="15"/>
        <v>0</v>
      </c>
      <c r="AI41" s="141" t="b">
        <f t="shared" si="16"/>
        <v>0</v>
      </c>
      <c r="AJ41" s="146" t="str">
        <f t="shared" si="17"/>
        <v/>
      </c>
      <c r="AK41" s="238" t="str">
        <f t="shared" si="18"/>
        <v/>
      </c>
      <c r="AL41" s="217" t="str">
        <f t="shared" si="26"/>
        <v/>
      </c>
      <c r="AM41" s="144" t="str">
        <f t="shared" si="27"/>
        <v/>
      </c>
      <c r="AN41" s="145">
        <f t="shared" si="28"/>
        <v>0</v>
      </c>
      <c r="AO41" s="135" t="str">
        <f t="shared" si="19"/>
        <v/>
      </c>
      <c r="AP41" s="136" t="str">
        <f t="shared" si="20"/>
        <v/>
      </c>
      <c r="AQ41" s="126"/>
      <c r="AR41" s="144" t="str">
        <f t="shared" si="29"/>
        <v/>
      </c>
      <c r="AS41" s="220" t="str">
        <f t="shared" si="30"/>
        <v/>
      </c>
      <c r="AT41" s="220" t="str">
        <f t="shared" si="31"/>
        <v/>
      </c>
      <c r="AU41" s="220" t="str">
        <f t="shared" si="32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59" t="str">
        <f t="shared" si="33"/>
        <v/>
      </c>
      <c r="BA41" s="60">
        <f t="shared" si="21"/>
        <v>0</v>
      </c>
    </row>
    <row r="42" spans="1:53" ht="15" customHeight="1" x14ac:dyDescent="0.25">
      <c r="A42">
        <v>25</v>
      </c>
      <c r="B42" s="241">
        <f>'M6'!B42</f>
        <v>0</v>
      </c>
      <c r="C42" s="275">
        <f>'M6'!C42</f>
        <v>0</v>
      </c>
      <c r="D42" s="235" t="str">
        <f>IF('M6'!D42="","",IF('M6'!D42&gt;0,'M6'!D42))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22"/>
        <v>0</v>
      </c>
      <c r="O42" s="291" t="str">
        <f t="shared" si="23"/>
        <v/>
      </c>
      <c r="P42" s="291" t="str">
        <f t="shared" si="0"/>
        <v/>
      </c>
      <c r="Q42" s="291" t="str">
        <f t="shared" si="0"/>
        <v/>
      </c>
      <c r="R42" s="291">
        <f t="shared" si="24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4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5"/>
        <v>0</v>
      </c>
      <c r="AF42" s="141" t="b">
        <f t="shared" si="13"/>
        <v>0</v>
      </c>
      <c r="AG42" s="141" t="b">
        <f t="shared" si="14"/>
        <v>0</v>
      </c>
      <c r="AH42" s="141" t="b">
        <f t="shared" si="15"/>
        <v>0</v>
      </c>
      <c r="AI42" s="141" t="b">
        <f t="shared" si="16"/>
        <v>0</v>
      </c>
      <c r="AJ42" s="146" t="str">
        <f t="shared" si="17"/>
        <v/>
      </c>
      <c r="AK42" s="238" t="str">
        <f t="shared" si="18"/>
        <v/>
      </c>
      <c r="AL42" s="217" t="str">
        <f t="shared" si="26"/>
        <v/>
      </c>
      <c r="AM42" s="144" t="str">
        <f t="shared" si="27"/>
        <v/>
      </c>
      <c r="AN42" s="145">
        <f t="shared" si="28"/>
        <v>0</v>
      </c>
      <c r="AO42" s="135" t="str">
        <f t="shared" si="19"/>
        <v/>
      </c>
      <c r="AP42" s="136" t="str">
        <f t="shared" si="20"/>
        <v/>
      </c>
      <c r="AQ42" s="126"/>
      <c r="AR42" s="144" t="str">
        <f t="shared" si="29"/>
        <v/>
      </c>
      <c r="AS42" s="220" t="str">
        <f t="shared" si="30"/>
        <v/>
      </c>
      <c r="AT42" s="220" t="str">
        <f t="shared" si="31"/>
        <v/>
      </c>
      <c r="AU42" s="220" t="str">
        <f t="shared" si="32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59" t="str">
        <f t="shared" si="33"/>
        <v/>
      </c>
      <c r="BA42" s="60">
        <f t="shared" si="21"/>
        <v>0</v>
      </c>
    </row>
    <row r="43" spans="1:53" ht="15" customHeight="1" x14ac:dyDescent="0.25">
      <c r="A43">
        <v>26</v>
      </c>
      <c r="B43" s="241">
        <f>'M6'!B43</f>
        <v>0</v>
      </c>
      <c r="C43" s="275">
        <f>'M6'!C43</f>
        <v>0</v>
      </c>
      <c r="D43" s="235" t="str">
        <f>IF('M6'!D43="","",IF('M6'!D43&gt;0,'M6'!D43))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22"/>
        <v>0</v>
      </c>
      <c r="O43" s="291" t="str">
        <f t="shared" si="23"/>
        <v/>
      </c>
      <c r="P43" s="291" t="str">
        <f t="shared" si="0"/>
        <v/>
      </c>
      <c r="Q43" s="291" t="str">
        <f t="shared" si="0"/>
        <v/>
      </c>
      <c r="R43" s="291">
        <f t="shared" si="24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4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5"/>
        <v>0</v>
      </c>
      <c r="AF43" s="141" t="b">
        <f t="shared" si="13"/>
        <v>0</v>
      </c>
      <c r="AG43" s="141" t="b">
        <f t="shared" si="14"/>
        <v>0</v>
      </c>
      <c r="AH43" s="141" t="b">
        <f t="shared" si="15"/>
        <v>0</v>
      </c>
      <c r="AI43" s="141" t="b">
        <f t="shared" si="16"/>
        <v>0</v>
      </c>
      <c r="AJ43" s="146" t="str">
        <f t="shared" si="17"/>
        <v/>
      </c>
      <c r="AK43" s="238" t="str">
        <f t="shared" si="18"/>
        <v/>
      </c>
      <c r="AL43" s="217" t="str">
        <f t="shared" si="26"/>
        <v/>
      </c>
      <c r="AM43" s="144" t="str">
        <f t="shared" si="27"/>
        <v/>
      </c>
      <c r="AN43" s="145">
        <f t="shared" si="28"/>
        <v>0</v>
      </c>
      <c r="AO43" s="135" t="str">
        <f t="shared" si="19"/>
        <v/>
      </c>
      <c r="AP43" s="136" t="str">
        <f t="shared" si="20"/>
        <v/>
      </c>
      <c r="AQ43" s="126"/>
      <c r="AR43" s="144" t="str">
        <f t="shared" si="29"/>
        <v/>
      </c>
      <c r="AS43" s="220" t="str">
        <f t="shared" si="30"/>
        <v/>
      </c>
      <c r="AT43" s="220" t="str">
        <f t="shared" si="31"/>
        <v/>
      </c>
      <c r="AU43" s="220" t="str">
        <f t="shared" si="32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59" t="str">
        <f t="shared" si="33"/>
        <v/>
      </c>
      <c r="BA43" s="60">
        <f t="shared" si="21"/>
        <v>0</v>
      </c>
    </row>
    <row r="44" spans="1:53" ht="15" customHeight="1" x14ac:dyDescent="0.25">
      <c r="A44">
        <v>27</v>
      </c>
      <c r="B44" s="241">
        <f>'M6'!B44</f>
        <v>0</v>
      </c>
      <c r="C44" s="275">
        <f>'M6'!C44</f>
        <v>0</v>
      </c>
      <c r="D44" s="235" t="str">
        <f>IF('M6'!D44="","",IF('M6'!D44&gt;0,'M6'!D44))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22"/>
        <v>0</v>
      </c>
      <c r="O44" s="291" t="str">
        <f t="shared" si="23"/>
        <v/>
      </c>
      <c r="P44" s="291" t="str">
        <f t="shared" si="0"/>
        <v/>
      </c>
      <c r="Q44" s="291" t="str">
        <f t="shared" si="0"/>
        <v/>
      </c>
      <c r="R44" s="291">
        <f t="shared" si="24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4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5"/>
        <v>0</v>
      </c>
      <c r="AF44" s="141" t="b">
        <f t="shared" si="13"/>
        <v>0</v>
      </c>
      <c r="AG44" s="141" t="b">
        <f t="shared" si="14"/>
        <v>0</v>
      </c>
      <c r="AH44" s="141" t="b">
        <f t="shared" si="15"/>
        <v>0</v>
      </c>
      <c r="AI44" s="141" t="b">
        <f t="shared" si="16"/>
        <v>0</v>
      </c>
      <c r="AJ44" s="146" t="str">
        <f t="shared" si="17"/>
        <v/>
      </c>
      <c r="AK44" s="238" t="str">
        <f t="shared" si="18"/>
        <v/>
      </c>
      <c r="AL44" s="217" t="str">
        <f t="shared" si="26"/>
        <v/>
      </c>
      <c r="AM44" s="144" t="str">
        <f t="shared" si="27"/>
        <v/>
      </c>
      <c r="AN44" s="145">
        <f t="shared" si="28"/>
        <v>0</v>
      </c>
      <c r="AO44" s="135" t="str">
        <f t="shared" si="19"/>
        <v/>
      </c>
      <c r="AP44" s="136" t="str">
        <f t="shared" si="20"/>
        <v/>
      </c>
      <c r="AQ44" s="126"/>
      <c r="AR44" s="144" t="str">
        <f t="shared" si="29"/>
        <v/>
      </c>
      <c r="AS44" s="220" t="str">
        <f t="shared" si="30"/>
        <v/>
      </c>
      <c r="AT44" s="220" t="str">
        <f t="shared" si="31"/>
        <v/>
      </c>
      <c r="AU44" s="220" t="str">
        <f t="shared" si="32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59" t="str">
        <f t="shared" si="33"/>
        <v/>
      </c>
      <c r="BA44" s="60">
        <f t="shared" si="21"/>
        <v>0</v>
      </c>
    </row>
    <row r="45" spans="1:53" ht="15" customHeight="1" x14ac:dyDescent="0.25">
      <c r="A45">
        <v>28</v>
      </c>
      <c r="B45" s="241">
        <f>'M6'!B45</f>
        <v>0</v>
      </c>
      <c r="C45" s="275">
        <f>'M6'!C45</f>
        <v>0</v>
      </c>
      <c r="D45" s="235" t="str">
        <f>IF('M6'!D45="","",IF('M6'!D45&gt;0,'M6'!D45))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22"/>
        <v>0</v>
      </c>
      <c r="O45" s="291" t="str">
        <f t="shared" si="23"/>
        <v/>
      </c>
      <c r="P45" s="291" t="str">
        <f t="shared" si="0"/>
        <v/>
      </c>
      <c r="Q45" s="291" t="str">
        <f t="shared" si="0"/>
        <v/>
      </c>
      <c r="R45" s="291">
        <f t="shared" si="24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4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5"/>
        <v>0</v>
      </c>
      <c r="AF45" s="141" t="b">
        <f t="shared" si="13"/>
        <v>0</v>
      </c>
      <c r="AG45" s="141" t="b">
        <f t="shared" si="14"/>
        <v>0</v>
      </c>
      <c r="AH45" s="141" t="b">
        <f t="shared" si="15"/>
        <v>0</v>
      </c>
      <c r="AI45" s="141" t="b">
        <f t="shared" si="16"/>
        <v>0</v>
      </c>
      <c r="AJ45" s="146" t="str">
        <f t="shared" si="17"/>
        <v/>
      </c>
      <c r="AK45" s="238" t="str">
        <f t="shared" si="18"/>
        <v/>
      </c>
      <c r="AL45" s="217" t="str">
        <f t="shared" si="26"/>
        <v/>
      </c>
      <c r="AM45" s="144" t="str">
        <f t="shared" si="27"/>
        <v/>
      </c>
      <c r="AN45" s="145">
        <f t="shared" si="28"/>
        <v>0</v>
      </c>
      <c r="AO45" s="135" t="str">
        <f t="shared" si="19"/>
        <v/>
      </c>
      <c r="AP45" s="136" t="str">
        <f t="shared" si="20"/>
        <v/>
      </c>
      <c r="AQ45" s="126"/>
      <c r="AR45" s="144" t="str">
        <f t="shared" si="29"/>
        <v/>
      </c>
      <c r="AS45" s="220" t="str">
        <f t="shared" si="30"/>
        <v/>
      </c>
      <c r="AT45" s="220" t="str">
        <f t="shared" si="31"/>
        <v/>
      </c>
      <c r="AU45" s="220" t="str">
        <f t="shared" si="32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59" t="str">
        <f t="shared" si="33"/>
        <v/>
      </c>
      <c r="BA45" s="60">
        <f t="shared" si="21"/>
        <v>0</v>
      </c>
    </row>
    <row r="46" spans="1:53" ht="15" customHeight="1" x14ac:dyDescent="0.25">
      <c r="A46">
        <v>29</v>
      </c>
      <c r="B46" s="241">
        <f>'M6'!B46</f>
        <v>0</v>
      </c>
      <c r="C46" s="275">
        <f>'M6'!C46</f>
        <v>0</v>
      </c>
      <c r="D46" s="235" t="str">
        <f>IF('M6'!D46="","",IF('M6'!D46&gt;0,'M6'!D46))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22"/>
        <v>0</v>
      </c>
      <c r="O46" s="291" t="str">
        <f t="shared" si="23"/>
        <v/>
      </c>
      <c r="P46" s="291" t="str">
        <f t="shared" si="0"/>
        <v/>
      </c>
      <c r="Q46" s="291" t="str">
        <f t="shared" si="0"/>
        <v/>
      </c>
      <c r="R46" s="291">
        <f t="shared" si="24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4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5"/>
        <v>0</v>
      </c>
      <c r="AF46" s="141" t="b">
        <f t="shared" si="13"/>
        <v>0</v>
      </c>
      <c r="AG46" s="141" t="b">
        <f t="shared" si="14"/>
        <v>0</v>
      </c>
      <c r="AH46" s="141" t="b">
        <f t="shared" si="15"/>
        <v>0</v>
      </c>
      <c r="AI46" s="141" t="b">
        <f t="shared" si="16"/>
        <v>0</v>
      </c>
      <c r="AJ46" s="146" t="str">
        <f t="shared" si="17"/>
        <v/>
      </c>
      <c r="AK46" s="238" t="str">
        <f t="shared" si="18"/>
        <v/>
      </c>
      <c r="AL46" s="217" t="str">
        <f t="shared" si="26"/>
        <v/>
      </c>
      <c r="AM46" s="144" t="str">
        <f t="shared" si="27"/>
        <v/>
      </c>
      <c r="AN46" s="145">
        <f t="shared" si="28"/>
        <v>0</v>
      </c>
      <c r="AO46" s="135" t="str">
        <f t="shared" si="19"/>
        <v/>
      </c>
      <c r="AP46" s="136" t="str">
        <f t="shared" si="20"/>
        <v/>
      </c>
      <c r="AQ46" s="126"/>
      <c r="AR46" s="144" t="str">
        <f t="shared" si="29"/>
        <v/>
      </c>
      <c r="AS46" s="220" t="str">
        <f t="shared" si="30"/>
        <v/>
      </c>
      <c r="AT46" s="220" t="str">
        <f t="shared" si="31"/>
        <v/>
      </c>
      <c r="AU46" s="220" t="str">
        <f t="shared" si="32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59" t="str">
        <f t="shared" si="33"/>
        <v/>
      </c>
      <c r="BA46" s="60">
        <f t="shared" si="21"/>
        <v>0</v>
      </c>
    </row>
    <row r="47" spans="1:53" ht="15" customHeight="1" x14ac:dyDescent="0.25">
      <c r="A47">
        <v>30</v>
      </c>
      <c r="B47" s="241">
        <f>'M6'!B47</f>
        <v>0</v>
      </c>
      <c r="C47" s="275">
        <f>'M6'!C47</f>
        <v>0</v>
      </c>
      <c r="D47" s="235" t="str">
        <f>IF('M6'!D47="","",IF('M6'!D47&gt;0,'M6'!D47))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22"/>
        <v>0</v>
      </c>
      <c r="O47" s="291" t="str">
        <f t="shared" si="23"/>
        <v/>
      </c>
      <c r="P47" s="291" t="str">
        <f t="shared" si="0"/>
        <v/>
      </c>
      <c r="Q47" s="291" t="str">
        <f t="shared" si="0"/>
        <v/>
      </c>
      <c r="R47" s="291">
        <f t="shared" si="24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4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5"/>
        <v>0</v>
      </c>
      <c r="AF47" s="141" t="b">
        <f t="shared" si="13"/>
        <v>0</v>
      </c>
      <c r="AG47" s="141" t="b">
        <f t="shared" si="14"/>
        <v>0</v>
      </c>
      <c r="AH47" s="141" t="b">
        <f t="shared" si="15"/>
        <v>0</v>
      </c>
      <c r="AI47" s="141" t="b">
        <f t="shared" si="16"/>
        <v>0</v>
      </c>
      <c r="AJ47" s="146" t="str">
        <f t="shared" si="17"/>
        <v/>
      </c>
      <c r="AK47" s="238" t="str">
        <f t="shared" si="18"/>
        <v/>
      </c>
      <c r="AL47" s="217" t="str">
        <f t="shared" si="26"/>
        <v/>
      </c>
      <c r="AM47" s="144" t="str">
        <f t="shared" si="27"/>
        <v/>
      </c>
      <c r="AN47" s="145">
        <f t="shared" si="28"/>
        <v>0</v>
      </c>
      <c r="AO47" s="135" t="str">
        <f t="shared" si="19"/>
        <v/>
      </c>
      <c r="AP47" s="136" t="str">
        <f t="shared" si="20"/>
        <v/>
      </c>
      <c r="AQ47" s="126"/>
      <c r="AR47" s="144" t="str">
        <f t="shared" si="29"/>
        <v/>
      </c>
      <c r="AS47" s="220" t="str">
        <f t="shared" si="30"/>
        <v/>
      </c>
      <c r="AT47" s="220" t="str">
        <f t="shared" si="31"/>
        <v/>
      </c>
      <c r="AU47" s="220" t="str">
        <f t="shared" si="32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59" t="str">
        <f t="shared" si="33"/>
        <v/>
      </c>
      <c r="BA47" s="60">
        <f t="shared" si="21"/>
        <v>0</v>
      </c>
    </row>
    <row r="48" spans="1:53" ht="15" customHeight="1" x14ac:dyDescent="0.25">
      <c r="A48">
        <v>31</v>
      </c>
      <c r="B48" s="241">
        <f>'M6'!B48</f>
        <v>0</v>
      </c>
      <c r="C48" s="275">
        <f>'M6'!C48</f>
        <v>0</v>
      </c>
      <c r="D48" s="235" t="str">
        <f>IF('M6'!D48="","",IF('M6'!D48&gt;0,'M6'!D48))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22"/>
        <v>0</v>
      </c>
      <c r="O48" s="291" t="str">
        <f t="shared" si="23"/>
        <v/>
      </c>
      <c r="P48" s="291" t="str">
        <f t="shared" si="0"/>
        <v/>
      </c>
      <c r="Q48" s="291" t="str">
        <f t="shared" si="0"/>
        <v/>
      </c>
      <c r="R48" s="291">
        <f t="shared" si="24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4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5"/>
        <v>0</v>
      </c>
      <c r="AF48" s="141" t="b">
        <f t="shared" si="13"/>
        <v>0</v>
      </c>
      <c r="AG48" s="141" t="b">
        <f t="shared" si="14"/>
        <v>0</v>
      </c>
      <c r="AH48" s="141" t="b">
        <f t="shared" si="15"/>
        <v>0</v>
      </c>
      <c r="AI48" s="141" t="b">
        <f t="shared" si="16"/>
        <v>0</v>
      </c>
      <c r="AJ48" s="146" t="str">
        <f t="shared" si="17"/>
        <v/>
      </c>
      <c r="AK48" s="238" t="str">
        <f t="shared" si="18"/>
        <v/>
      </c>
      <c r="AL48" s="217" t="str">
        <f t="shared" si="26"/>
        <v/>
      </c>
      <c r="AM48" s="144" t="str">
        <f t="shared" si="27"/>
        <v/>
      </c>
      <c r="AN48" s="145">
        <f t="shared" si="28"/>
        <v>0</v>
      </c>
      <c r="AO48" s="135" t="str">
        <f t="shared" si="19"/>
        <v/>
      </c>
      <c r="AP48" s="136" t="str">
        <f t="shared" si="20"/>
        <v/>
      </c>
      <c r="AQ48" s="126"/>
      <c r="AR48" s="144" t="str">
        <f t="shared" si="29"/>
        <v/>
      </c>
      <c r="AS48" s="220" t="str">
        <f t="shared" si="30"/>
        <v/>
      </c>
      <c r="AT48" s="220" t="str">
        <f t="shared" si="31"/>
        <v/>
      </c>
      <c r="AU48" s="220" t="str">
        <f t="shared" si="32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59" t="str">
        <f t="shared" si="33"/>
        <v/>
      </c>
      <c r="BA48" s="60">
        <f t="shared" si="21"/>
        <v>0</v>
      </c>
    </row>
    <row r="49" spans="1:53" ht="15" customHeight="1" x14ac:dyDescent="0.25">
      <c r="A49">
        <v>32</v>
      </c>
      <c r="B49" s="241">
        <f>'M6'!B49</f>
        <v>0</v>
      </c>
      <c r="C49" s="275">
        <f>'M6'!C49</f>
        <v>0</v>
      </c>
      <c r="D49" s="235" t="str">
        <f>IF('M6'!D49="","",IF('M6'!D49&gt;0,'M6'!D49))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22"/>
        <v>0</v>
      </c>
      <c r="O49" s="291" t="str">
        <f t="shared" si="23"/>
        <v/>
      </c>
      <c r="P49" s="291" t="str">
        <f t="shared" si="0"/>
        <v/>
      </c>
      <c r="Q49" s="291" t="str">
        <f t="shared" si="0"/>
        <v/>
      </c>
      <c r="R49" s="291">
        <f t="shared" si="24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4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5"/>
        <v>0</v>
      </c>
      <c r="AF49" s="141" t="b">
        <f t="shared" si="13"/>
        <v>0</v>
      </c>
      <c r="AG49" s="141" t="b">
        <f t="shared" si="14"/>
        <v>0</v>
      </c>
      <c r="AH49" s="141" t="b">
        <f t="shared" si="15"/>
        <v>0</v>
      </c>
      <c r="AI49" s="141" t="b">
        <f t="shared" si="16"/>
        <v>0</v>
      </c>
      <c r="AJ49" s="146" t="str">
        <f t="shared" si="17"/>
        <v/>
      </c>
      <c r="AK49" s="238" t="str">
        <f t="shared" si="18"/>
        <v/>
      </c>
      <c r="AL49" s="217" t="str">
        <f t="shared" si="26"/>
        <v/>
      </c>
      <c r="AM49" s="144" t="str">
        <f t="shared" si="27"/>
        <v/>
      </c>
      <c r="AN49" s="145">
        <f t="shared" si="28"/>
        <v>0</v>
      </c>
      <c r="AO49" s="135" t="str">
        <f t="shared" si="19"/>
        <v/>
      </c>
      <c r="AP49" s="136" t="str">
        <f t="shared" si="20"/>
        <v/>
      </c>
      <c r="AQ49" s="126"/>
      <c r="AR49" s="144" t="str">
        <f t="shared" si="29"/>
        <v/>
      </c>
      <c r="AS49" s="220" t="str">
        <f t="shared" si="30"/>
        <v/>
      </c>
      <c r="AT49" s="220" t="str">
        <f t="shared" si="31"/>
        <v/>
      </c>
      <c r="AU49" s="220" t="str">
        <f t="shared" si="32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59" t="str">
        <f t="shared" si="33"/>
        <v/>
      </c>
      <c r="BA49" s="60">
        <f t="shared" si="21"/>
        <v>0</v>
      </c>
    </row>
    <row r="50" spans="1:53" ht="15" customHeight="1" x14ac:dyDescent="0.25">
      <c r="A50">
        <v>33</v>
      </c>
      <c r="B50" s="241">
        <f>'M6'!B50</f>
        <v>0</v>
      </c>
      <c r="C50" s="275">
        <f>'M6'!C50</f>
        <v>0</v>
      </c>
      <c r="D50" s="235" t="str">
        <f>IF('M6'!D50="","",IF('M6'!D50&gt;0,'M6'!D50))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22"/>
        <v>0</v>
      </c>
      <c r="O50" s="291" t="str">
        <f t="shared" si="23"/>
        <v/>
      </c>
      <c r="P50" s="291" t="str">
        <f t="shared" si="0"/>
        <v/>
      </c>
      <c r="Q50" s="291" t="str">
        <f t="shared" si="0"/>
        <v/>
      </c>
      <c r="R50" s="291">
        <f t="shared" si="24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4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5"/>
        <v>0</v>
      </c>
      <c r="AF50" s="141" t="b">
        <f t="shared" si="13"/>
        <v>0</v>
      </c>
      <c r="AG50" s="141" t="b">
        <f t="shared" si="14"/>
        <v>0</v>
      </c>
      <c r="AH50" s="141" t="b">
        <f t="shared" si="15"/>
        <v>0</v>
      </c>
      <c r="AI50" s="141" t="b">
        <f t="shared" si="16"/>
        <v>0</v>
      </c>
      <c r="AJ50" s="146" t="str">
        <f t="shared" si="17"/>
        <v/>
      </c>
      <c r="AK50" s="238" t="str">
        <f t="shared" si="18"/>
        <v/>
      </c>
      <c r="AL50" s="217" t="str">
        <f t="shared" si="26"/>
        <v/>
      </c>
      <c r="AM50" s="144" t="str">
        <f t="shared" si="27"/>
        <v/>
      </c>
      <c r="AN50" s="145">
        <f t="shared" si="28"/>
        <v>0</v>
      </c>
      <c r="AO50" s="135" t="str">
        <f t="shared" si="19"/>
        <v/>
      </c>
      <c r="AP50" s="136" t="str">
        <f t="shared" si="20"/>
        <v/>
      </c>
      <c r="AQ50" s="126"/>
      <c r="AR50" s="144" t="str">
        <f t="shared" si="29"/>
        <v/>
      </c>
      <c r="AS50" s="220" t="str">
        <f t="shared" si="30"/>
        <v/>
      </c>
      <c r="AT50" s="220" t="str">
        <f t="shared" si="31"/>
        <v/>
      </c>
      <c r="AU50" s="220" t="str">
        <f t="shared" si="32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59" t="str">
        <f t="shared" si="33"/>
        <v/>
      </c>
      <c r="BA50" s="60">
        <f t="shared" si="21"/>
        <v>0</v>
      </c>
    </row>
    <row r="51" spans="1:53" ht="15" customHeight="1" x14ac:dyDescent="0.25">
      <c r="A51">
        <v>34</v>
      </c>
      <c r="B51" s="241">
        <f>'M6'!B51</f>
        <v>0</v>
      </c>
      <c r="C51" s="275">
        <f>'M6'!C51</f>
        <v>0</v>
      </c>
      <c r="D51" s="235" t="str">
        <f>IF('M6'!D51="","",IF('M6'!D51&gt;0,'M6'!D51))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22"/>
        <v>0</v>
      </c>
      <c r="O51" s="291" t="str">
        <f t="shared" si="23"/>
        <v/>
      </c>
      <c r="P51" s="291" t="str">
        <f t="shared" si="0"/>
        <v/>
      </c>
      <c r="Q51" s="291" t="str">
        <f t="shared" si="0"/>
        <v/>
      </c>
      <c r="R51" s="291">
        <f t="shared" si="24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4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5"/>
        <v>0</v>
      </c>
      <c r="AF51" s="141" t="b">
        <f t="shared" si="13"/>
        <v>0</v>
      </c>
      <c r="AG51" s="141" t="b">
        <f t="shared" si="14"/>
        <v>0</v>
      </c>
      <c r="AH51" s="141" t="b">
        <f t="shared" si="15"/>
        <v>0</v>
      </c>
      <c r="AI51" s="141" t="b">
        <f t="shared" si="16"/>
        <v>0</v>
      </c>
      <c r="AJ51" s="146" t="str">
        <f t="shared" si="17"/>
        <v/>
      </c>
      <c r="AK51" s="238" t="str">
        <f t="shared" si="18"/>
        <v/>
      </c>
      <c r="AL51" s="217" t="str">
        <f t="shared" si="26"/>
        <v/>
      </c>
      <c r="AM51" s="144" t="str">
        <f t="shared" si="27"/>
        <v/>
      </c>
      <c r="AN51" s="145">
        <f t="shared" si="28"/>
        <v>0</v>
      </c>
      <c r="AO51" s="135" t="str">
        <f t="shared" si="19"/>
        <v/>
      </c>
      <c r="AP51" s="136" t="str">
        <f t="shared" si="20"/>
        <v/>
      </c>
      <c r="AQ51" s="126"/>
      <c r="AR51" s="144" t="str">
        <f t="shared" si="29"/>
        <v/>
      </c>
      <c r="AS51" s="220" t="str">
        <f t="shared" si="30"/>
        <v/>
      </c>
      <c r="AT51" s="220" t="str">
        <f t="shared" si="31"/>
        <v/>
      </c>
      <c r="AU51" s="220" t="str">
        <f t="shared" si="32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59" t="str">
        <f t="shared" si="33"/>
        <v/>
      </c>
      <c r="BA51" s="60">
        <f t="shared" si="21"/>
        <v>0</v>
      </c>
    </row>
    <row r="52" spans="1:53" ht="15" customHeight="1" x14ac:dyDescent="0.25">
      <c r="A52">
        <v>35</v>
      </c>
      <c r="B52" s="241">
        <f>'M6'!B52</f>
        <v>0</v>
      </c>
      <c r="C52" s="275">
        <f>'M6'!C52</f>
        <v>0</v>
      </c>
      <c r="D52" s="235" t="str">
        <f>IF('M6'!D52="","",IF('M6'!D52&gt;0,'M6'!D52))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22"/>
        <v>0</v>
      </c>
      <c r="O52" s="291" t="str">
        <f t="shared" si="23"/>
        <v/>
      </c>
      <c r="P52" s="291" t="str">
        <f t="shared" si="0"/>
        <v/>
      </c>
      <c r="Q52" s="291" t="str">
        <f t="shared" si="0"/>
        <v/>
      </c>
      <c r="R52" s="291">
        <f t="shared" si="24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4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5"/>
        <v>0</v>
      </c>
      <c r="AF52" s="141" t="b">
        <f t="shared" si="13"/>
        <v>0</v>
      </c>
      <c r="AG52" s="141" t="b">
        <f t="shared" si="14"/>
        <v>0</v>
      </c>
      <c r="AH52" s="141" t="b">
        <f t="shared" si="15"/>
        <v>0</v>
      </c>
      <c r="AI52" s="141" t="b">
        <f t="shared" si="16"/>
        <v>0</v>
      </c>
      <c r="AJ52" s="146" t="str">
        <f t="shared" si="17"/>
        <v/>
      </c>
      <c r="AK52" s="238" t="str">
        <f t="shared" si="18"/>
        <v/>
      </c>
      <c r="AL52" s="217" t="str">
        <f t="shared" si="26"/>
        <v/>
      </c>
      <c r="AM52" s="144" t="str">
        <f t="shared" si="27"/>
        <v/>
      </c>
      <c r="AN52" s="145">
        <f t="shared" si="28"/>
        <v>0</v>
      </c>
      <c r="AO52" s="135" t="str">
        <f t="shared" si="19"/>
        <v/>
      </c>
      <c r="AP52" s="136" t="str">
        <f t="shared" si="20"/>
        <v/>
      </c>
      <c r="AQ52" s="126"/>
      <c r="AR52" s="144" t="str">
        <f t="shared" si="29"/>
        <v/>
      </c>
      <c r="AS52" s="220" t="str">
        <f t="shared" si="30"/>
        <v/>
      </c>
      <c r="AT52" s="220" t="str">
        <f t="shared" si="31"/>
        <v/>
      </c>
      <c r="AU52" s="220" t="str">
        <f t="shared" si="32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59" t="str">
        <f t="shared" si="33"/>
        <v/>
      </c>
      <c r="BA52" s="60">
        <f t="shared" si="21"/>
        <v>0</v>
      </c>
    </row>
    <row r="53" spans="1:53" ht="15" customHeight="1" thickBot="1" x14ac:dyDescent="0.3">
      <c r="A53">
        <v>36</v>
      </c>
      <c r="B53" s="241">
        <f>'M6'!B53</f>
        <v>0</v>
      </c>
      <c r="C53" s="275">
        <f>'M6'!C53</f>
        <v>0</v>
      </c>
      <c r="D53" s="235" t="str">
        <f>IF('M6'!D53="","",IF('M6'!D53&gt;0,'M6'!D53))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22"/>
        <v>0</v>
      </c>
      <c r="O53" s="291" t="str">
        <f t="shared" si="23"/>
        <v/>
      </c>
      <c r="P53" s="291" t="str">
        <f t="shared" si="0"/>
        <v/>
      </c>
      <c r="Q53" s="291" t="str">
        <f t="shared" si="0"/>
        <v/>
      </c>
      <c r="R53" s="291">
        <f t="shared" si="24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4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5"/>
        <v>0</v>
      </c>
      <c r="AF53" s="141" t="b">
        <f t="shared" si="13"/>
        <v>0</v>
      </c>
      <c r="AG53" s="141" t="b">
        <f t="shared" si="14"/>
        <v>0</v>
      </c>
      <c r="AH53" s="141" t="b">
        <f t="shared" si="15"/>
        <v>0</v>
      </c>
      <c r="AI53" s="141" t="b">
        <f t="shared" si="16"/>
        <v>0</v>
      </c>
      <c r="AJ53" s="154" t="str">
        <f t="shared" si="17"/>
        <v/>
      </c>
      <c r="AK53" s="238" t="str">
        <f t="shared" si="18"/>
        <v/>
      </c>
      <c r="AL53" s="217" t="str">
        <f t="shared" si="26"/>
        <v/>
      </c>
      <c r="AM53" s="144" t="str">
        <f t="shared" si="27"/>
        <v/>
      </c>
      <c r="AN53" s="145">
        <f t="shared" si="28"/>
        <v>0</v>
      </c>
      <c r="AO53" s="135" t="str">
        <f t="shared" si="19"/>
        <v/>
      </c>
      <c r="AP53" s="136" t="str">
        <f t="shared" si="20"/>
        <v/>
      </c>
      <c r="AQ53" s="126"/>
      <c r="AR53" s="144" t="str">
        <f t="shared" si="29"/>
        <v/>
      </c>
      <c r="AS53" s="220" t="str">
        <f t="shared" si="30"/>
        <v/>
      </c>
      <c r="AT53" s="220" t="str">
        <f t="shared" si="31"/>
        <v/>
      </c>
      <c r="AU53" s="220" t="str">
        <f t="shared" si="32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59" t="str">
        <f t="shared" si="33"/>
        <v/>
      </c>
      <c r="BA53" s="60">
        <f t="shared" si="21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64"/>
      <c r="D54" s="324" t="s">
        <v>106</v>
      </c>
      <c r="E54" s="324"/>
      <c r="F54" s="324"/>
      <c r="G54" s="324"/>
      <c r="H54" s="155" t="str">
        <f>IF(S56=0,"",IF(S56&gt;0,S55))</f>
        <v/>
      </c>
      <c r="I54" s="156" t="str">
        <f>IF(T56=0,"",IF(T56&gt;0,T55))</f>
        <v/>
      </c>
      <c r="J54" s="156" t="str">
        <f>IF(U56=0,"",IF(U56&gt;0,U55))</f>
        <v/>
      </c>
      <c r="K54" s="156" t="str">
        <f t="shared" ref="K54:M54" si="36">IF(V56=0,"",IF(V56&gt;0,V55))</f>
        <v/>
      </c>
      <c r="L54" s="156">
        <f t="shared" si="36"/>
        <v>0.54545454545454541</v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6</v>
      </c>
      <c r="X54" s="157">
        <f t="shared" si="37"/>
        <v>0</v>
      </c>
      <c r="Y54" s="158">
        <f>SUM(AK18:AK53)</f>
        <v>6</v>
      </c>
      <c r="Z54" s="158">
        <f t="shared" ref="Z54:AI54" si="38">SUM(Z18:Z53)</f>
        <v>0</v>
      </c>
      <c r="AA54" s="158">
        <f t="shared" si="38"/>
        <v>1</v>
      </c>
      <c r="AB54" s="158">
        <f t="shared" si="38"/>
        <v>3</v>
      </c>
      <c r="AC54" s="158">
        <f t="shared" si="38"/>
        <v>2</v>
      </c>
      <c r="AD54" s="158">
        <f t="shared" si="38"/>
        <v>0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>
        <f>IF(Y57=0,"",IF(Y57&gt;0,$Y$55))</f>
        <v>1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>
        <f t="shared" si="39"/>
        <v>0.54545454545454541</v>
      </c>
      <c r="X55" s="165" t="e">
        <f t="shared" si="39"/>
        <v>#DIV/0!</v>
      </c>
      <c r="Y55" s="165">
        <f>Y54/Y57</f>
        <v>1</v>
      </c>
      <c r="Z55" s="141">
        <f>Z54/10</f>
        <v>0</v>
      </c>
      <c r="AA55" s="141">
        <f t="shared" ref="AA55:AI55" si="40">AA54/10</f>
        <v>0.1</v>
      </c>
      <c r="AB55" s="141">
        <f t="shared" si="40"/>
        <v>0.3</v>
      </c>
      <c r="AC55" s="141">
        <f t="shared" si="40"/>
        <v>0.2</v>
      </c>
      <c r="AD55" s="141">
        <f t="shared" si="40"/>
        <v>0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1">IF($AS$57=0,"",IF($D$2&lt;6,"",IF($D$2&gt;=6,(AT58+AT59)/AT57)))</f>
        <v/>
      </c>
      <c r="AU55" s="119" t="str">
        <f t="shared" si="41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11</v>
      </c>
      <c r="X56" s="3">
        <f t="shared" si="42"/>
        <v>0</v>
      </c>
      <c r="Y56" s="3">
        <f>COUNTIF(Y18:Y53,0)</f>
        <v>30</v>
      </c>
      <c r="Z56" s="10" t="e">
        <f>Z54/D68*D70</f>
        <v>#DIV/0!</v>
      </c>
      <c r="AA56" s="10">
        <f>AA54/E68*E70</f>
        <v>2.7777777777777776E-2</v>
      </c>
      <c r="AB56" s="10">
        <f>AB54/F68*F70</f>
        <v>8.3333333333333329E-2</v>
      </c>
      <c r="AC56" s="10">
        <f>AC54/G68*G70</f>
        <v>5.5555555555555552E-2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3">IF($AS$57=0,"",IF($D$2&lt;6,"",IF($D$2&gt;=6,(AT59/AT57))))</f>
        <v/>
      </c>
      <c r="AU56" s="119" t="str">
        <f t="shared" si="43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54"/>
      <c r="D57" s="53">
        <f>D2</f>
        <v>6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6</v>
      </c>
      <c r="AE57" s="3"/>
      <c r="AO57" s="3"/>
      <c r="AP57" s="3"/>
      <c r="AQ57" s="2"/>
      <c r="AR57" s="3"/>
      <c r="AS57" s="72">
        <f t="shared" ref="AS57:AT57" si="44">COUNTIF(AS18:AS53,"&gt;""")</f>
        <v>0</v>
      </c>
      <c r="AT57" s="72">
        <f t="shared" si="44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54"/>
      <c r="D58" s="320">
        <f>D3</f>
        <v>46031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5">COUNTIF(AT18:AT53,"1F")</f>
        <v>0</v>
      </c>
      <c r="AU58" s="93">
        <f t="shared" si="45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54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6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54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7">S55</f>
        <v>#DIV/0!</v>
      </c>
      <c r="E63" s="10" t="e">
        <f t="shared" si="47"/>
        <v>#DIV/0!</v>
      </c>
      <c r="F63" s="10" t="e">
        <f t="shared" si="47"/>
        <v>#DIV/0!</v>
      </c>
      <c r="G63" s="10" t="e">
        <f t="shared" si="47"/>
        <v>#DIV/0!</v>
      </c>
      <c r="H63" s="10">
        <f t="shared" si="47"/>
        <v>0.54545454545454541</v>
      </c>
      <c r="I63" s="10" t="e">
        <f t="shared" si="47"/>
        <v>#DIV/0!</v>
      </c>
      <c r="J63" s="10">
        <f>$AK$54</f>
        <v>1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C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5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5"/>
      <c r="D68" s="4">
        <f>COUNTIF($D$18:$D$53,"A")</f>
        <v>0</v>
      </c>
      <c r="E68" s="4">
        <f>COUNTIF($D$18:$D$53,"B")</f>
        <v>4</v>
      </c>
      <c r="F68" s="4">
        <f>COUNTIF($D$18:$D$53,"C")</f>
        <v>6</v>
      </c>
      <c r="G68" s="4">
        <f>COUNTIF($D$18:$D$53,"D")</f>
        <v>2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5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5"/>
      <c r="D70" s="10">
        <f>D68/$B$54</f>
        <v>0</v>
      </c>
      <c r="E70" s="10">
        <f>E68/$B$54</f>
        <v>0.1111111111111111</v>
      </c>
      <c r="F70" s="10">
        <f>F68/$B$54</f>
        <v>0.16666666666666666</v>
      </c>
      <c r="G70" s="10">
        <f>G68/$B$54</f>
        <v>5.5555555555555552E-2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5"/>
      <c r="D71" s="10" t="e">
        <f>Z56</f>
        <v>#DIV/0!</v>
      </c>
      <c r="E71" s="10">
        <f>AA56</f>
        <v>2.7777777777777776E-2</v>
      </c>
      <c r="F71" s="10">
        <f>AB56</f>
        <v>8.3333333333333329E-2</v>
      </c>
      <c r="G71" s="10">
        <f>AC56</f>
        <v>5.5555555555555552E-2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5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5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5"/>
      <c r="D74" s="10">
        <f>IF($E$7="ja",D70,IF($E7="nee",D72))</f>
        <v>0</v>
      </c>
      <c r="E74" s="10">
        <f>IF($E$7="ja",E70,IF($E7="nee",E72))</f>
        <v>0.1111111111111111</v>
      </c>
      <c r="F74" s="10">
        <f>IF($E$7="ja",F70,IF($E7="nee",F72))</f>
        <v>0.16666666666666666</v>
      </c>
      <c r="G74" s="10">
        <f>IF($E$7="ja",G70,IF($E7="nee",G72))</f>
        <v>5.5555555555555552E-2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5"/>
      <c r="D75" s="10" t="e">
        <f>IF($E$7="ja",D71,IF($E$7="nee",D73))</f>
        <v>#DIV/0!</v>
      </c>
      <c r="E75" s="10">
        <f>IF($E$7="ja",E71,IF($E$7="nee",E73))</f>
        <v>2.7777777777777776E-2</v>
      </c>
      <c r="F75" s="10">
        <f>IF($E$7="ja",F71,IF($E$7="nee",F73))</f>
        <v>8.3333333333333329E-2</v>
      </c>
      <c r="G75" s="10">
        <f>IF($E$7="ja",G71,IF($E$7="nee",G73))</f>
        <v>5.5555555555555552E-2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D3:E3"/>
    <mergeCell ref="B5:AY5"/>
    <mergeCell ref="B7:D7"/>
    <mergeCell ref="B8:D8"/>
    <mergeCell ref="H10:I10"/>
    <mergeCell ref="J10:K10"/>
    <mergeCell ref="L10:M10"/>
    <mergeCell ref="AS10:AU10"/>
    <mergeCell ref="C11:C13"/>
    <mergeCell ref="D54:G54"/>
    <mergeCell ref="H55:I55"/>
    <mergeCell ref="J55:K55"/>
    <mergeCell ref="L55:M55"/>
  </mergeCells>
  <conditionalFormatting sqref="B18:C53">
    <cfRule type="cellIs" dxfId="782" priority="56" stopIfTrue="1" operator="equal">
      <formula>0</formula>
    </cfRule>
  </conditionalFormatting>
  <conditionalFormatting sqref="D18:D53">
    <cfRule type="cellIs" dxfId="781" priority="28" stopIfTrue="1" operator="equal">
      <formula>""</formula>
    </cfRule>
  </conditionalFormatting>
  <conditionalFormatting sqref="E7:E8 D9">
    <cfRule type="cellIs" dxfId="780" priority="90" stopIfTrue="1" operator="equal">
      <formula>"ja"</formula>
    </cfRule>
    <cfRule type="cellIs" dxfId="779" priority="91" stopIfTrue="1" operator="equal">
      <formula>"nee"</formula>
    </cfRule>
  </conditionalFormatting>
  <conditionalFormatting sqref="E18:E53">
    <cfRule type="cellIs" dxfId="778" priority="95" stopIfTrue="1" operator="equal">
      <formula>0</formula>
    </cfRule>
  </conditionalFormatting>
  <conditionalFormatting sqref="E18:F53">
    <cfRule type="cellIs" dxfId="777" priority="93" stopIfTrue="1" operator="equal">
      <formula>"x"</formula>
    </cfRule>
  </conditionalFormatting>
  <conditionalFormatting sqref="F18:F53">
    <cfRule type="cellIs" dxfId="776" priority="94" stopIfTrue="1" operator="equal">
      <formula>""</formula>
    </cfRule>
  </conditionalFormatting>
  <conditionalFormatting sqref="G11:G13">
    <cfRule type="expression" dxfId="775" priority="23" stopIfTrue="1">
      <formula>$J$3="ja"</formula>
    </cfRule>
    <cfRule type="expression" dxfId="774" priority="24" stopIfTrue="1">
      <formula>$L$3="ja"</formula>
    </cfRule>
  </conditionalFormatting>
  <conditionalFormatting sqref="G18:G53">
    <cfRule type="cellIs" dxfId="773" priority="73" stopIfTrue="1" operator="equal">
      <formula>""</formula>
    </cfRule>
    <cfRule type="cellIs" dxfId="772" priority="74" stopIfTrue="1" operator="greaterThan">
      <formula>""</formula>
    </cfRule>
  </conditionalFormatting>
  <conditionalFormatting sqref="H11:H13">
    <cfRule type="expression" dxfId="771" priority="21">
      <formula>$K$2="ja"</formula>
    </cfRule>
    <cfRule type="expression" dxfId="770" priority="25" stopIfTrue="1">
      <formula>$J$2="ja"</formula>
    </cfRule>
    <cfRule type="expression" dxfId="769" priority="26" stopIfTrue="1">
      <formula>$L$2="ja"</formula>
    </cfRule>
  </conditionalFormatting>
  <conditionalFormatting sqref="H18:M53">
    <cfRule type="cellIs" dxfId="768" priority="87" stopIfTrue="1" operator="equal">
      <formula>0</formula>
    </cfRule>
    <cfRule type="cellIs" dxfId="767" priority="88" stopIfTrue="1" operator="lessThanOrEqual">
      <formula>$D18</formula>
    </cfRule>
    <cfRule type="cellIs" dxfId="766" priority="89" stopIfTrue="1" operator="notEqual">
      <formula>$D18</formula>
    </cfRule>
  </conditionalFormatting>
  <conditionalFormatting sqref="I11:I13">
    <cfRule type="expression" dxfId="765" priority="27" stopIfTrue="1">
      <formula>$J$3="ja"</formula>
    </cfRule>
  </conditionalFormatting>
  <conditionalFormatting sqref="I11:J13">
    <cfRule type="expression" dxfId="764" priority="19">
      <formula>$M$2="ja"</formula>
    </cfRule>
  </conditionalFormatting>
  <conditionalFormatting sqref="I11:K13">
    <cfRule type="expression" dxfId="763" priority="18">
      <formula>$L$3="ja"</formula>
    </cfRule>
  </conditionalFormatting>
  <conditionalFormatting sqref="J11:J13">
    <cfRule type="expression" dxfId="762" priority="20">
      <formula>$K$2="ja"</formula>
    </cfRule>
    <cfRule type="expression" dxfId="761" priority="22">
      <formula>$L$2="ja"</formula>
    </cfRule>
  </conditionalFormatting>
  <conditionalFormatting sqref="J11:R13">
    <cfRule type="expression" dxfId="760" priority="14">
      <formula>$J$3="ja"</formula>
    </cfRule>
  </conditionalFormatting>
  <conditionalFormatting sqref="L11:R13">
    <cfRule type="expression" dxfId="759" priority="13">
      <formula>$K$2="ja"</formula>
    </cfRule>
    <cfRule type="expression" dxfId="758" priority="15" stopIfTrue="1">
      <formula>$L$2="ja"</formula>
    </cfRule>
    <cfRule type="expression" dxfId="757" priority="16" stopIfTrue="1">
      <formula>$M$2="ja"</formula>
    </cfRule>
    <cfRule type="expression" dxfId="756" priority="17" stopIfTrue="1">
      <formula>$S$2="ja"</formula>
    </cfRule>
  </conditionalFormatting>
  <conditionalFormatting sqref="AJ18:AJ53">
    <cfRule type="cellIs" dxfId="755" priority="92" stopIfTrue="1" operator="notEqual">
      <formula>""</formula>
    </cfRule>
  </conditionalFormatting>
  <conditionalFormatting sqref="AK18:AK53">
    <cfRule type="cellIs" dxfId="754" priority="34" stopIfTrue="1" operator="equal">
      <formula>1</formula>
    </cfRule>
    <cfRule type="cellIs" dxfId="753" priority="35" stopIfTrue="1" operator="lessThan">
      <formula>1</formula>
    </cfRule>
  </conditionalFormatting>
  <conditionalFormatting sqref="AK11:AL13">
    <cfRule type="cellIs" dxfId="752" priority="10" stopIfTrue="1" operator="equal">
      <formula>1</formula>
    </cfRule>
    <cfRule type="cellIs" dxfId="751" priority="11" stopIfTrue="1" operator="lessThan">
      <formula>1</formula>
    </cfRule>
  </conditionalFormatting>
  <conditionalFormatting sqref="AL18:AL53">
    <cfRule type="expression" dxfId="750" priority="30">
      <formula>$G18=""</formula>
    </cfRule>
    <cfRule type="expression" dxfId="749" priority="31">
      <formula>$AM18=""</formula>
    </cfRule>
    <cfRule type="expression" dxfId="748" priority="32">
      <formula>$AM18&lt;$AR18</formula>
    </cfRule>
    <cfRule type="expression" dxfId="747" priority="33">
      <formula>$AM18&gt;=$AR18</formula>
    </cfRule>
  </conditionalFormatting>
  <conditionalFormatting sqref="AL18:AL54">
    <cfRule type="expression" dxfId="746" priority="29">
      <formula>$B18&gt;0</formula>
    </cfRule>
  </conditionalFormatting>
  <conditionalFormatting sqref="AM18:AN53">
    <cfRule type="expression" dxfId="745" priority="75" stopIfTrue="1">
      <formula>$L$3="ja"</formula>
    </cfRule>
  </conditionalFormatting>
  <conditionalFormatting sqref="AO18:AO53">
    <cfRule type="cellIs" dxfId="744" priority="81" stopIfTrue="1" operator="equal">
      <formula>1</formula>
    </cfRule>
    <cfRule type="cellIs" dxfId="743" priority="82" stopIfTrue="1" operator="equal">
      <formula>""</formula>
    </cfRule>
  </conditionalFormatting>
  <conditionalFormatting sqref="AP18:AP53">
    <cfRule type="cellIs" dxfId="742" priority="83" stopIfTrue="1" operator="equal">
      <formula>1</formula>
    </cfRule>
    <cfRule type="cellIs" dxfId="741" priority="84" stopIfTrue="1" operator="equal">
      <formula>""</formula>
    </cfRule>
  </conditionalFormatting>
  <conditionalFormatting sqref="AQ18:AQ53">
    <cfRule type="cellIs" dxfId="740" priority="53" stopIfTrue="1" operator="equal">
      <formula>"x"</formula>
    </cfRule>
    <cfRule type="expression" dxfId="739" priority="54" stopIfTrue="1">
      <formula>$B18&gt;0</formula>
    </cfRule>
    <cfRule type="cellIs" dxfId="738" priority="55" stopIfTrue="1" operator="equal">
      <formula>""</formula>
    </cfRule>
  </conditionalFormatting>
  <conditionalFormatting sqref="AR18:AR54">
    <cfRule type="expression" dxfId="737" priority="52" stopIfTrue="1">
      <formula>$L$3="ja"</formula>
    </cfRule>
  </conditionalFormatting>
  <conditionalFormatting sqref="AR54">
    <cfRule type="expression" dxfId="736" priority="51" stopIfTrue="1">
      <formula>$J$3="ja"</formula>
    </cfRule>
  </conditionalFormatting>
  <conditionalFormatting sqref="AS11:AS13">
    <cfRule type="expression" dxfId="735" priority="6" stopIfTrue="1">
      <formula>$J$3="ja"</formula>
    </cfRule>
  </conditionalFormatting>
  <conditionalFormatting sqref="AS11:AT13">
    <cfRule type="expression" dxfId="734" priority="8">
      <formula>$M$2="ja"</formula>
    </cfRule>
    <cfRule type="expression" dxfId="733" priority="9">
      <formula>$L$3="ja"</formula>
    </cfRule>
  </conditionalFormatting>
  <conditionalFormatting sqref="AS18:AT53">
    <cfRule type="cellIs" dxfId="732" priority="36" operator="equal">
      <formula>"2F"</formula>
    </cfRule>
  </conditionalFormatting>
  <conditionalFormatting sqref="AS18:AU53">
    <cfRule type="cellIs" dxfId="731" priority="38" operator="equal">
      <formula>"&lt;1F"</formula>
    </cfRule>
    <cfRule type="cellIs" dxfId="730" priority="39" operator="equal">
      <formula>"1F"</formula>
    </cfRule>
    <cfRule type="expression" dxfId="729" priority="40" stopIfTrue="1">
      <formula>$L$3="ja"</formula>
    </cfRule>
  </conditionalFormatting>
  <conditionalFormatting sqref="AS54:AU54">
    <cfRule type="expression" dxfId="728" priority="48" stopIfTrue="1">
      <formula>$L$3="ja"</formula>
    </cfRule>
  </conditionalFormatting>
  <conditionalFormatting sqref="AS54:AY54">
    <cfRule type="expression" dxfId="727" priority="49" stopIfTrue="1">
      <formula>$J$3="ja"</formula>
    </cfRule>
  </conditionalFormatting>
  <conditionalFormatting sqref="AT11:AT13">
    <cfRule type="expression" dxfId="726" priority="7">
      <formula>$L$2="ja"</formula>
    </cfRule>
  </conditionalFormatting>
  <conditionalFormatting sqref="AT11:AU13">
    <cfRule type="expression" dxfId="725" priority="1">
      <formula>$K$2="ja"</formula>
    </cfRule>
  </conditionalFormatting>
  <conditionalFormatting sqref="AT11:AV13">
    <cfRule type="expression" dxfId="724" priority="2">
      <formula>$J$3="ja"</formula>
    </cfRule>
  </conditionalFormatting>
  <conditionalFormatting sqref="AU11:AU13">
    <cfRule type="expression" dxfId="723" priority="3" stopIfTrue="1">
      <formula>$L$2="ja"</formula>
    </cfRule>
    <cfRule type="expression" dxfId="722" priority="4" stopIfTrue="1">
      <formula>$M$2="ja"</formula>
    </cfRule>
    <cfRule type="expression" dxfId="721" priority="5" stopIfTrue="1">
      <formula>$S$2="ja"</formula>
    </cfRule>
  </conditionalFormatting>
  <conditionalFormatting sqref="AU18:AU53">
    <cfRule type="cellIs" dxfId="720" priority="37" operator="equal">
      <formula>"1S"</formula>
    </cfRule>
  </conditionalFormatting>
  <conditionalFormatting sqref="AV11:AV13 AY11:AY13">
    <cfRule type="expression" dxfId="719" priority="12" stopIfTrue="1">
      <formula>$L$3="ja"</formula>
    </cfRule>
  </conditionalFormatting>
  <conditionalFormatting sqref="AV18:AV53">
    <cfRule type="expression" dxfId="718" priority="44">
      <formula>$AW18=""</formula>
    </cfRule>
    <cfRule type="expression" dxfId="717" priority="45">
      <formula>$AW18&lt;$AR18</formula>
    </cfRule>
    <cfRule type="expression" dxfId="716" priority="46">
      <formula>$AW18&gt;=$AR18</formula>
    </cfRule>
  </conditionalFormatting>
  <conditionalFormatting sqref="AV54:AY54">
    <cfRule type="expression" dxfId="715" priority="50" stopIfTrue="1">
      <formula>$L$3="ja"</formula>
    </cfRule>
  </conditionalFormatting>
  <conditionalFormatting sqref="AW18:AX53">
    <cfRule type="expression" dxfId="714" priority="47" stopIfTrue="1">
      <formula>$L$3="ja"</formula>
    </cfRule>
  </conditionalFormatting>
  <conditionalFormatting sqref="AY18:AY53">
    <cfRule type="expression" dxfId="713" priority="41">
      <formula>$AZ18=""</formula>
    </cfRule>
    <cfRule type="expression" dxfId="712" priority="42">
      <formula>$AZ18&lt;$AW18</formula>
    </cfRule>
    <cfRule type="expression" dxfId="711" priority="43">
      <formula>$AZ18&gt;=$AW18</formula>
    </cfRule>
  </conditionalFormatting>
  <conditionalFormatting sqref="AZ18:BA53">
    <cfRule type="expression" dxfId="710" priority="79" stopIfTrue="1">
      <formula>$L$3="ja"</formula>
    </cfRule>
  </conditionalFormatting>
  <conditionalFormatting sqref="BA54">
    <cfRule type="expression" dxfId="709" priority="77" stopIfTrue="1">
      <formula>$J$3="ja"</formula>
    </cfRule>
    <cfRule type="expression" dxfId="708" priority="78" stopIfTrue="1">
      <formula>$L$3="ja"</formula>
    </cfRule>
  </conditionalFormatting>
  <dataValidations count="5">
    <dataValidation type="list" allowBlank="1" showInputMessage="1" showErrorMessage="1" sqref="G18:G53" xr:uid="{9ED9D538-EDAA-413A-B8F5-39F5A6077E6A}">
      <formula1>"PRO,PRO/BBL,BBL,BBL/Kader,Kader,Kader/TL,TL,TL/Havo,Havo,Havo/Vwo,Vwo,"</formula1>
    </dataValidation>
    <dataValidation type="list" allowBlank="1" showInputMessage="1" showErrorMessage="1" sqref="AY18:AY53 AV18:AV53" xr:uid="{3C088CA2-BD53-4BC8-B7EB-C46FAB240CED}">
      <formula1>"PRO,LWOO,BBL,BBL/Kader,Kader,Kader/TL,TL,TL/Havo,Havo,Havo/Vwo,Vwo,"</formula1>
    </dataValidation>
    <dataValidation type="list" allowBlank="1" showInputMessage="1" showErrorMessage="1" sqref="E2" xr:uid="{4C46E23D-E3A9-4484-8392-F3B350D9F133}">
      <formula1>"--,A,B,C,D,E,F,G,H,I,J,"</formula1>
    </dataValidation>
    <dataValidation type="list" allowBlank="1" showInputMessage="1" showErrorMessage="1" sqref="D2" xr:uid="{C06AF8D3-18B2-4F18-B173-BC64624B515E}">
      <formula1>"3,4,5,6,7,8,"</formula1>
    </dataValidation>
    <dataValidation type="list" allowBlank="1" showInputMessage="1" showErrorMessage="1" sqref="E7" xr:uid="{0DB75569-8CB3-48E8-9E78-38A789F7E51D}">
      <formula1>"ja,nee,"</formula1>
    </dataValidation>
  </dataValidations>
  <pageMargins left="0.89" right="0.28000000000000003" top="0.57999999999999996" bottom="0.22" header="0.13" footer="0.14000000000000001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4039-A770-4EBA-8A27-C6532D82EE7B}">
  <sheetPr>
    <tabColor rgb="FFCC00FF"/>
    <pageSetUpPr fitToPage="1"/>
  </sheetPr>
  <dimension ref="A1:AN82"/>
  <sheetViews>
    <sheetView showGridLines="0" showRowColHeaders="0" zoomScale="58" zoomScaleNormal="58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1</v>
      </c>
      <c r="I2" s="358" t="str">
        <f>VLOOKUP($H$2,'M6'!A18:B53,2)</f>
        <v>leerling 1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'M6'!$D$2</f>
        <v>6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'M6'!B18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'M6'!B19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'M6'!B20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'M6'!B21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'M6'!B22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'M6'!B23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'M6'!B24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177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'M6'!B25</f>
        <v>leerling 8</v>
      </c>
      <c r="H14" s="190"/>
      <c r="I14" s="190"/>
      <c r="J14" s="190"/>
      <c r="K14" s="197" t="str">
        <f>VLOOKUP($H$2,'M6'!$A$18:$M$53,8)</f>
        <v>E</v>
      </c>
      <c r="L14" s="197">
        <f>VLOOKUP($H$2,'E6'!$A$18:$M$53,8)</f>
        <v>0</v>
      </c>
      <c r="M14" s="197" t="str">
        <f>VLOOKUP($H$2,'M6'!$A$18:$M$53,9)</f>
        <v>C</v>
      </c>
      <c r="N14" s="197">
        <f>VLOOKUP($H$2,'E6'!$A$18:$M$53,9)</f>
        <v>0</v>
      </c>
      <c r="O14" s="197" t="str">
        <f>VLOOKUP($H$2,'M6'!$A$18:$M$53,10)</f>
        <v>C</v>
      </c>
      <c r="P14" s="197">
        <f>VLOOKUP($H$2,'E6'!$A$18:$M$53,10)</f>
        <v>0</v>
      </c>
      <c r="Q14" s="197">
        <f>VLOOKUP($H$2,'M6'!$A$18:$M$53,11)</f>
        <v>0</v>
      </c>
      <c r="R14" s="197">
        <f>VLOOKUP($H$2,'E6'!$A$18:$M$53,11)</f>
        <v>0</v>
      </c>
      <c r="S14" s="197"/>
      <c r="T14" s="197" t="str">
        <f>VLOOKUP($H$2,'M6'!$A$18:$M$53,12)</f>
        <v>D</v>
      </c>
      <c r="U14" s="197" t="str">
        <f>VLOOKUP($H$2,'E6'!$A$18:$M$53,12)</f>
        <v>D</v>
      </c>
      <c r="V14" s="197" t="str">
        <f>VLOOKUP($H$2,'M6'!$A$18:$M$53,13)</f>
        <v>C</v>
      </c>
      <c r="W14" s="197">
        <f>VLOOKUP($H$2,'E6'!$A$18:$M$53,13)</f>
        <v>0</v>
      </c>
      <c r="X14" s="197"/>
      <c r="Y14" s="197" t="str">
        <f>VLOOKUP($H$2,'M6'!$A$18:$M$53,4)</f>
        <v>D</v>
      </c>
      <c r="Z14" s="196">
        <f>'TOTAAL M-TOETSEN'!$AB$5*5</f>
        <v>2.1749999999999998</v>
      </c>
      <c r="AA14" s="197">
        <f>VLOOKUP($H$2,'M6'!$A$18:$M$53,3)</f>
        <v>6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'M6'!B26</f>
        <v>leerling 9</v>
      </c>
      <c r="K15" s="196">
        <f>IF(K14="E",1,IF(K14="D",2,IF(K14="C",3,IF(K14="B",4,IF(K14="A",5,IF(K14=5,1,IF(K14=4,2,IF(K14=3,3,IF(K14=2,4,IF(K14=1,5,IF(K14=0,"")))))))))))</f>
        <v>1</v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>
        <f t="shared" si="0"/>
        <v>3</v>
      </c>
      <c r="N15" s="196" t="str">
        <f t="shared" si="0"/>
        <v/>
      </c>
      <c r="O15" s="196">
        <f t="shared" si="0"/>
        <v>3</v>
      </c>
      <c r="P15" s="196" t="str">
        <f t="shared" si="0"/>
        <v/>
      </c>
      <c r="Q15" s="196" t="str">
        <f t="shared" si="0"/>
        <v/>
      </c>
      <c r="R15" s="196" t="str">
        <f t="shared" si="0"/>
        <v/>
      </c>
      <c r="S15" s="196"/>
      <c r="T15" s="196">
        <f t="shared" si="0"/>
        <v>2</v>
      </c>
      <c r="U15" s="196">
        <f t="shared" si="0"/>
        <v>2</v>
      </c>
      <c r="V15" s="196">
        <f t="shared" si="0"/>
        <v>3</v>
      </c>
      <c r="W15" s="196" t="str">
        <f t="shared" si="0"/>
        <v/>
      </c>
      <c r="X15" s="207">
        <f>AE15/AC15</f>
        <v>2.3333333333333335</v>
      </c>
      <c r="Y15" s="207">
        <f>IF(Y14="E",1,IF(Y14="D",2,IF(Y14="C",3,IF(Y14="B",4,IF(Y14="A",5,IF(Y14=5,1,IF(Y14=4,2,IF(Y14=3,3,IF(Y14=2,4,IF(Y14=1,5,IF(Y14=0,"")))))))))))</f>
        <v>2</v>
      </c>
      <c r="Z15" s="207">
        <f>Z14</f>
        <v>2.1749999999999998</v>
      </c>
      <c r="AA15" s="196">
        <f>IF(AA14="E",1,IF(AA14="D",2,IF(AA14="C",3,IF(AA14="B",4,IF(AA14="A",5,IF(AA14=0,"",IF(AA14&lt;3,1,IF(AA14&lt;5,2,IF(AA14&lt;7,3,IF(AA14&lt;9,4,IF(AA14&lt;11,5,IF(AA14=0,""))))))))))))</f>
        <v>3</v>
      </c>
      <c r="AB15" s="207">
        <f>X15-1</f>
        <v>1.3333333333333335</v>
      </c>
      <c r="AC15" s="211">
        <f>COUNTIF(K15:W15,"&gt;0")</f>
        <v>6</v>
      </c>
      <c r="AD15" s="211"/>
      <c r="AE15" s="211">
        <f>SUM(K15:W15)</f>
        <v>14</v>
      </c>
    </row>
    <row r="16" spans="1:40" ht="18.600000000000001" x14ac:dyDescent="0.45">
      <c r="A16" s="245">
        <v>10</v>
      </c>
      <c r="B16" s="246" t="str">
        <f>'M6'!B27</f>
        <v>leerling 10</v>
      </c>
    </row>
    <row r="17" spans="1:31" ht="18.600000000000001" x14ac:dyDescent="0.45">
      <c r="A17" s="245">
        <v>11</v>
      </c>
      <c r="B17" s="246" t="str">
        <f>'M6'!B28</f>
        <v>leerling 11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 t="str">
        <f>'M6'!B29</f>
        <v>leerling 12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'M6'!B30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'M6'!B31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'M6'!B32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'M6'!B33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'M6'!B34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'M6'!B35</f>
        <v>0</v>
      </c>
    </row>
    <row r="25" spans="1:31" ht="18.600000000000001" x14ac:dyDescent="0.45">
      <c r="A25" s="245">
        <v>19</v>
      </c>
      <c r="B25" s="246">
        <f>'M6'!B36</f>
        <v>0</v>
      </c>
    </row>
    <row r="26" spans="1:31" ht="18.600000000000001" x14ac:dyDescent="0.45">
      <c r="A26" s="245">
        <v>20</v>
      </c>
      <c r="B26" s="246">
        <f>'M6'!B37</f>
        <v>0</v>
      </c>
    </row>
    <row r="27" spans="1:31" ht="18.600000000000001" x14ac:dyDescent="0.45">
      <c r="A27" s="245">
        <v>21</v>
      </c>
      <c r="B27" s="246">
        <f>'M6'!B38</f>
        <v>0</v>
      </c>
    </row>
    <row r="28" spans="1:31" ht="18.600000000000001" x14ac:dyDescent="0.45">
      <c r="A28" s="245">
        <v>22</v>
      </c>
      <c r="B28" s="246">
        <f>'M6'!B39</f>
        <v>0</v>
      </c>
    </row>
    <row r="29" spans="1:31" ht="15.75" customHeight="1" x14ac:dyDescent="0.45">
      <c r="A29" s="245">
        <v>23</v>
      </c>
      <c r="B29" s="246">
        <f>'M6'!B40</f>
        <v>0</v>
      </c>
    </row>
    <row r="30" spans="1:31" ht="18.600000000000001" x14ac:dyDescent="0.45">
      <c r="A30" s="245">
        <v>24</v>
      </c>
      <c r="B30" s="246">
        <f>'M6'!B41</f>
        <v>0</v>
      </c>
    </row>
    <row r="31" spans="1:31" ht="18.600000000000001" x14ac:dyDescent="0.45">
      <c r="A31" s="245">
        <v>25</v>
      </c>
      <c r="B31" s="246">
        <f>'M6'!B42</f>
        <v>0</v>
      </c>
    </row>
    <row r="32" spans="1:31" ht="18.600000000000001" x14ac:dyDescent="0.45">
      <c r="A32" s="245">
        <v>26</v>
      </c>
      <c r="B32" s="246">
        <f>'M6'!B43</f>
        <v>0</v>
      </c>
    </row>
    <row r="33" spans="1:35" ht="18.600000000000001" x14ac:dyDescent="0.45">
      <c r="A33" s="245">
        <v>27</v>
      </c>
      <c r="B33" s="246">
        <f>'M6'!B44</f>
        <v>0</v>
      </c>
    </row>
    <row r="34" spans="1:35" ht="18.600000000000001" x14ac:dyDescent="0.45">
      <c r="A34" s="245">
        <v>28</v>
      </c>
      <c r="B34" s="246">
        <f>'M6'!B45</f>
        <v>0</v>
      </c>
    </row>
    <row r="35" spans="1:35" ht="18.600000000000001" x14ac:dyDescent="0.45">
      <c r="A35" s="245">
        <v>29</v>
      </c>
      <c r="B35" s="246">
        <f>'M6'!B46</f>
        <v>0</v>
      </c>
    </row>
    <row r="36" spans="1:35" ht="18.600000000000001" x14ac:dyDescent="0.45">
      <c r="A36" s="245">
        <v>30</v>
      </c>
      <c r="B36" s="246">
        <f>'M6'!B47</f>
        <v>0</v>
      </c>
    </row>
    <row r="37" spans="1:35" ht="18.600000000000001" x14ac:dyDescent="0.45">
      <c r="A37" s="245">
        <v>31</v>
      </c>
      <c r="B37" s="246">
        <f>'M6'!B48</f>
        <v>0</v>
      </c>
    </row>
    <row r="38" spans="1:35" ht="18.600000000000001" x14ac:dyDescent="0.45">
      <c r="A38" s="245">
        <v>32</v>
      </c>
      <c r="B38" s="246">
        <f>'M6'!B49</f>
        <v>0</v>
      </c>
    </row>
    <row r="39" spans="1:35" ht="18.600000000000001" x14ac:dyDescent="0.45">
      <c r="A39" s="245">
        <v>33</v>
      </c>
      <c r="B39" s="246">
        <f>'M6'!B50</f>
        <v>0</v>
      </c>
    </row>
    <row r="40" spans="1:35" ht="18.600000000000001" x14ac:dyDescent="0.45">
      <c r="A40" s="245">
        <v>34</v>
      </c>
      <c r="B40" s="246">
        <f>'M6'!B51</f>
        <v>0</v>
      </c>
    </row>
    <row r="41" spans="1:35" ht="18.600000000000001" x14ac:dyDescent="0.45">
      <c r="A41" s="245">
        <v>35</v>
      </c>
      <c r="B41" s="246">
        <f>'M6'!B52</f>
        <v>0</v>
      </c>
    </row>
    <row r="42" spans="1:35" ht="18.600000000000001" x14ac:dyDescent="0.45">
      <c r="A42" s="245">
        <v>36</v>
      </c>
      <c r="B42" s="246">
        <f>'M6'!B53</f>
        <v>0</v>
      </c>
    </row>
    <row r="44" spans="1:35" ht="106.2" customHeight="1" x14ac:dyDescent="0.45"/>
    <row r="45" spans="1:35" ht="63.6" customHeight="1" x14ac:dyDescent="0.45">
      <c r="C45" s="357" t="s">
        <v>207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224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178</v>
      </c>
      <c r="E48" s="315"/>
      <c r="F48" s="316"/>
      <c r="G48" s="316"/>
      <c r="H48" s="316"/>
      <c r="I48" s="317"/>
      <c r="J48" s="317"/>
      <c r="K48" s="313"/>
      <c r="L48" s="313"/>
      <c r="N48" s="314" t="s">
        <v>190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202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187</v>
      </c>
      <c r="L49" s="318" t="s">
        <v>188</v>
      </c>
      <c r="V49" s="318" t="s">
        <v>187</v>
      </c>
      <c r="W49" s="318" t="s">
        <v>188</v>
      </c>
      <c r="Y49" s="305"/>
      <c r="AG49" s="318" t="s">
        <v>187</v>
      </c>
      <c r="AH49" s="318" t="s">
        <v>188</v>
      </c>
    </row>
    <row r="50" spans="4:34" ht="36.6" x14ac:dyDescent="0.85">
      <c r="D50" s="350" t="s">
        <v>186</v>
      </c>
      <c r="E50" s="350"/>
      <c r="F50" s="350"/>
      <c r="G50" s="350"/>
      <c r="H50" s="350"/>
      <c r="I50" s="350"/>
      <c r="J50" s="350"/>
      <c r="K50" s="442" t="s">
        <v>159</v>
      </c>
      <c r="L50" s="441"/>
      <c r="N50" s="355" t="s">
        <v>191</v>
      </c>
      <c r="O50" s="355"/>
      <c r="P50" s="355"/>
      <c r="Q50" s="355"/>
      <c r="R50" s="355"/>
      <c r="S50" s="355"/>
      <c r="T50" s="355"/>
      <c r="U50" s="355"/>
      <c r="V50" s="442"/>
      <c r="W50" s="441" t="s">
        <v>159</v>
      </c>
      <c r="Y50" s="355" t="s">
        <v>203</v>
      </c>
      <c r="Z50" s="355"/>
      <c r="AA50" s="355"/>
      <c r="AB50" s="355"/>
      <c r="AC50" s="355"/>
      <c r="AD50" s="355"/>
      <c r="AE50" s="355"/>
      <c r="AF50" s="355"/>
      <c r="AG50" s="442" t="s">
        <v>159</v>
      </c>
      <c r="AH50" s="441"/>
    </row>
    <row r="51" spans="4:34" ht="36.6" x14ac:dyDescent="0.85">
      <c r="D51" s="350" t="s">
        <v>179</v>
      </c>
      <c r="E51" s="350"/>
      <c r="F51" s="350"/>
      <c r="G51" s="350"/>
      <c r="H51" s="350"/>
      <c r="I51" s="350"/>
      <c r="J51" s="350"/>
      <c r="K51" s="442"/>
      <c r="L51" s="441" t="s">
        <v>159</v>
      </c>
      <c r="N51" s="355" t="s">
        <v>192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204</v>
      </c>
      <c r="Z51" s="355"/>
      <c r="AA51" s="355"/>
      <c r="AB51" s="355"/>
      <c r="AC51" s="355"/>
      <c r="AD51" s="355"/>
      <c r="AE51" s="355"/>
      <c r="AF51" s="355"/>
      <c r="AG51" s="442" t="s">
        <v>159</v>
      </c>
      <c r="AH51" s="441"/>
    </row>
    <row r="52" spans="4:34" ht="36.6" x14ac:dyDescent="0.85">
      <c r="D52" s="350" t="s">
        <v>180</v>
      </c>
      <c r="E52" s="350"/>
      <c r="F52" s="350"/>
      <c r="G52" s="350"/>
      <c r="H52" s="350"/>
      <c r="I52" s="350"/>
      <c r="J52" s="350"/>
      <c r="K52" s="442"/>
      <c r="L52" s="441"/>
      <c r="N52" s="355" t="s">
        <v>193</v>
      </c>
      <c r="O52" s="355"/>
      <c r="P52" s="355"/>
      <c r="Q52" s="355"/>
      <c r="R52" s="355"/>
      <c r="S52" s="355"/>
      <c r="T52" s="355"/>
      <c r="U52" s="355"/>
      <c r="V52" s="442" t="s">
        <v>159</v>
      </c>
      <c r="W52" s="441"/>
      <c r="Y52" s="355" t="s">
        <v>205</v>
      </c>
      <c r="Z52" s="355"/>
      <c r="AA52" s="355"/>
      <c r="AB52" s="355"/>
      <c r="AC52" s="355"/>
      <c r="AD52" s="355"/>
      <c r="AE52" s="355"/>
      <c r="AF52" s="355"/>
      <c r="AG52" s="442" t="s">
        <v>159</v>
      </c>
      <c r="AH52" s="441"/>
    </row>
    <row r="53" spans="4:34" ht="36.6" x14ac:dyDescent="0.85">
      <c r="D53" s="350" t="s">
        <v>181</v>
      </c>
      <c r="E53" s="350"/>
      <c r="F53" s="350"/>
      <c r="G53" s="350"/>
      <c r="H53" s="350"/>
      <c r="I53" s="350"/>
      <c r="J53" s="350"/>
      <c r="K53" s="442"/>
      <c r="L53" s="441"/>
      <c r="N53" s="355" t="s">
        <v>194</v>
      </c>
      <c r="O53" s="355"/>
      <c r="P53" s="355"/>
      <c r="Q53" s="355"/>
      <c r="R53" s="355"/>
      <c r="S53" s="355"/>
      <c r="T53" s="355"/>
      <c r="U53" s="355"/>
      <c r="V53" s="442"/>
      <c r="W53" s="441" t="s">
        <v>159</v>
      </c>
      <c r="Y53" s="355" t="s">
        <v>206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159</v>
      </c>
    </row>
    <row r="54" spans="4:34" ht="36.6" x14ac:dyDescent="0.85">
      <c r="D54" s="350" t="s">
        <v>182</v>
      </c>
      <c r="E54" s="350"/>
      <c r="F54" s="350"/>
      <c r="G54" s="350"/>
      <c r="H54" s="350"/>
      <c r="I54" s="350"/>
      <c r="J54" s="350"/>
      <c r="K54" s="442"/>
      <c r="L54" s="441"/>
      <c r="N54" s="355" t="s">
        <v>195</v>
      </c>
      <c r="O54" s="355"/>
      <c r="P54" s="355"/>
      <c r="Q54" s="355"/>
      <c r="R54" s="355"/>
      <c r="S54" s="355"/>
      <c r="T54" s="355"/>
      <c r="U54" s="355"/>
      <c r="V54" s="442"/>
      <c r="W54" s="441" t="s">
        <v>159</v>
      </c>
      <c r="Y54" s="355" t="s">
        <v>209</v>
      </c>
      <c r="Z54" s="355"/>
      <c r="AA54" s="355"/>
      <c r="AB54" s="355"/>
      <c r="AC54" s="355"/>
      <c r="AD54" s="355"/>
      <c r="AE54" s="355"/>
      <c r="AF54" s="355"/>
      <c r="AG54" s="442" t="s">
        <v>159</v>
      </c>
      <c r="AH54" s="441"/>
    </row>
    <row r="55" spans="4:34" ht="36.6" x14ac:dyDescent="0.85">
      <c r="D55" s="350" t="s">
        <v>185</v>
      </c>
      <c r="E55" s="350"/>
      <c r="F55" s="350"/>
      <c r="G55" s="350"/>
      <c r="H55" s="350"/>
      <c r="I55" s="350"/>
      <c r="J55" s="350"/>
      <c r="K55" s="442"/>
      <c r="L55" s="441"/>
      <c r="N55" s="355" t="s">
        <v>196</v>
      </c>
      <c r="O55" s="355"/>
      <c r="P55" s="355"/>
      <c r="Q55" s="355"/>
      <c r="R55" s="355"/>
      <c r="S55" s="355"/>
      <c r="T55" s="355"/>
      <c r="U55" s="355"/>
      <c r="V55" s="442" t="s">
        <v>159</v>
      </c>
      <c r="W55" s="441"/>
      <c r="Y55" s="337" t="s">
        <v>189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183</v>
      </c>
      <c r="E56" s="350"/>
      <c r="F56" s="350"/>
      <c r="G56" s="350"/>
      <c r="H56" s="350"/>
      <c r="I56" s="350"/>
      <c r="J56" s="350"/>
      <c r="K56" s="442"/>
      <c r="L56" s="441"/>
      <c r="N56" s="355" t="s">
        <v>197</v>
      </c>
      <c r="O56" s="355"/>
      <c r="P56" s="355"/>
      <c r="Q56" s="355"/>
      <c r="R56" s="355"/>
      <c r="S56" s="355"/>
      <c r="T56" s="355"/>
      <c r="U56" s="355"/>
      <c r="V56" s="442" t="s">
        <v>159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184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198</v>
      </c>
      <c r="O57" s="349"/>
      <c r="P57" s="349"/>
      <c r="Q57" s="349"/>
      <c r="R57" s="349"/>
      <c r="S57" s="349"/>
      <c r="T57" s="349"/>
      <c r="U57" s="349"/>
      <c r="V57" s="442" t="s">
        <v>159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189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199</v>
      </c>
      <c r="O58" s="354"/>
      <c r="P58" s="354"/>
      <c r="Q58" s="354"/>
      <c r="R58" s="354"/>
      <c r="S58" s="354"/>
      <c r="T58" s="354"/>
      <c r="U58" s="354"/>
      <c r="V58" s="442"/>
      <c r="W58" s="441" t="s">
        <v>159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200</v>
      </c>
      <c r="O59" s="355"/>
      <c r="P59" s="355"/>
      <c r="Q59" s="355"/>
      <c r="R59" s="355"/>
      <c r="S59" s="355"/>
      <c r="T59" s="355"/>
      <c r="U59" s="355"/>
      <c r="V59" s="442" t="s">
        <v>159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201</v>
      </c>
      <c r="O60" s="355"/>
      <c r="P60" s="355"/>
      <c r="Q60" s="355"/>
      <c r="R60" s="355"/>
      <c r="S60" s="355"/>
      <c r="T60" s="355"/>
      <c r="U60" s="355"/>
      <c r="V60" s="442" t="s">
        <v>159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189</v>
      </c>
      <c r="O61" s="338"/>
      <c r="P61" s="338"/>
      <c r="Q61" s="343" t="s">
        <v>223</v>
      </c>
      <c r="R61" s="343"/>
      <c r="S61" s="343"/>
      <c r="T61" s="343"/>
      <c r="U61" s="344"/>
      <c r="V61" s="443" t="s">
        <v>159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208</v>
      </c>
      <c r="E65" s="313"/>
      <c r="F65" s="313"/>
      <c r="G65" s="313"/>
      <c r="H65" s="313"/>
      <c r="I65" s="313"/>
      <c r="J65" s="313"/>
      <c r="K65" s="313"/>
      <c r="L65" s="313"/>
      <c r="N65" s="312" t="s">
        <v>208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208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AG55:AG57"/>
    <mergeCell ref="AH55:AH57"/>
    <mergeCell ref="K58:K60"/>
    <mergeCell ref="L58:L60"/>
    <mergeCell ref="V61:V63"/>
    <mergeCell ref="W61:W63"/>
    <mergeCell ref="C45:AI45"/>
    <mergeCell ref="D2:G3"/>
    <mergeCell ref="H2:H3"/>
    <mergeCell ref="I2:AD3"/>
    <mergeCell ref="AE2:AG3"/>
    <mergeCell ref="AH2:AI3"/>
    <mergeCell ref="D46:AI46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653" priority="59">
      <formula>$K50=TRUE</formula>
    </cfRule>
    <cfRule type="expression" dxfId="652" priority="60">
      <formula>$L50=TRUE</formula>
    </cfRule>
  </conditionalFormatting>
  <conditionalFormatting sqref="D51">
    <cfRule type="expression" dxfId="651" priority="57">
      <formula>$L$51=TRUE</formula>
    </cfRule>
    <cfRule type="expression" dxfId="650" priority="58">
      <formula>$K$51=TRUE</formula>
    </cfRule>
  </conditionalFormatting>
  <conditionalFormatting sqref="D52">
    <cfRule type="expression" dxfId="649" priority="55">
      <formula>$L$52=TRUE</formula>
    </cfRule>
    <cfRule type="expression" dxfId="648" priority="56">
      <formula>$K$52=TRUE</formula>
    </cfRule>
  </conditionalFormatting>
  <conditionalFormatting sqref="D53">
    <cfRule type="expression" dxfId="647" priority="53">
      <formula>$L$53=TRUE</formula>
    </cfRule>
    <cfRule type="expression" dxfId="646" priority="54">
      <formula>$K$53=TRUE</formula>
    </cfRule>
  </conditionalFormatting>
  <conditionalFormatting sqref="D54">
    <cfRule type="expression" dxfId="645" priority="51">
      <formula>$L$54=TRUE</formula>
    </cfRule>
    <cfRule type="expression" dxfId="644" priority="52">
      <formula>$K$54=TRUE</formula>
    </cfRule>
  </conditionalFormatting>
  <conditionalFormatting sqref="D55">
    <cfRule type="expression" dxfId="643" priority="49">
      <formula>$L$55=TRUE</formula>
    </cfRule>
    <cfRule type="expression" dxfId="642" priority="50">
      <formula>$K$55=TRUE</formula>
    </cfRule>
  </conditionalFormatting>
  <conditionalFormatting sqref="D56">
    <cfRule type="expression" dxfId="641" priority="47">
      <formula>$L$56=TRUE</formula>
    </cfRule>
    <cfRule type="expression" dxfId="640" priority="48">
      <formula>$K$56=TRUE</formula>
    </cfRule>
  </conditionalFormatting>
  <conditionalFormatting sqref="D57">
    <cfRule type="expression" dxfId="639" priority="45">
      <formula>$L$57=TRUE</formula>
    </cfRule>
    <cfRule type="expression" dxfId="638" priority="46">
      <formula>$K$57=TRUE</formula>
    </cfRule>
  </conditionalFormatting>
  <conditionalFormatting sqref="D58 F58">
    <cfRule type="expression" dxfId="637" priority="43">
      <formula>$L$58=TRUE</formula>
    </cfRule>
    <cfRule type="expression" dxfId="636" priority="44">
      <formula>$K$58=TRUE</formula>
    </cfRule>
  </conditionalFormatting>
  <conditionalFormatting sqref="N50:U50">
    <cfRule type="expression" dxfId="635" priority="41">
      <formula>$W$50=TRUE</formula>
    </cfRule>
    <cfRule type="expression" dxfId="634" priority="42">
      <formula>$V$50=TRUE</formula>
    </cfRule>
  </conditionalFormatting>
  <conditionalFormatting sqref="N51:U51">
    <cfRule type="expression" dxfId="633" priority="39">
      <formula>$W$51=TRUE</formula>
    </cfRule>
    <cfRule type="expression" dxfId="632" priority="40">
      <formula>$V$51=TRUE</formula>
    </cfRule>
  </conditionalFormatting>
  <conditionalFormatting sqref="N52:U52">
    <cfRule type="expression" dxfId="631" priority="37">
      <formula>$W$52=TRUE</formula>
    </cfRule>
    <cfRule type="expression" dxfId="630" priority="38">
      <formula>$V$52=TRUE</formula>
    </cfRule>
  </conditionalFormatting>
  <conditionalFormatting sqref="N53:U53">
    <cfRule type="expression" dxfId="629" priority="35">
      <formula>$W$53=TRUE</formula>
    </cfRule>
    <cfRule type="expression" dxfId="628" priority="36">
      <formula>$V$53=TRUE</formula>
    </cfRule>
  </conditionalFormatting>
  <conditionalFormatting sqref="N54:U54">
    <cfRule type="expression" dxfId="627" priority="33">
      <formula>$W$54=TRUE</formula>
    </cfRule>
    <cfRule type="expression" dxfId="626" priority="34">
      <formula>$V$54=TRUE</formula>
    </cfRule>
  </conditionalFormatting>
  <conditionalFormatting sqref="N55:U55">
    <cfRule type="expression" dxfId="625" priority="31">
      <formula>$W$55=TRUE</formula>
    </cfRule>
    <cfRule type="expression" dxfId="624" priority="32">
      <formula>$V$55=TRUE</formula>
    </cfRule>
  </conditionalFormatting>
  <conditionalFormatting sqref="N56:U56">
    <cfRule type="expression" dxfId="623" priority="29">
      <formula>$W$56=TRUE</formula>
    </cfRule>
    <cfRule type="expression" dxfId="622" priority="30">
      <formula>$V$56=TRUE</formula>
    </cfRule>
  </conditionalFormatting>
  <conditionalFormatting sqref="N57:U57">
    <cfRule type="expression" dxfId="621" priority="27">
      <formula>$W$57=TRUE</formula>
    </cfRule>
    <cfRule type="expression" dxfId="620" priority="28">
      <formula>$V$57=TRUE</formula>
    </cfRule>
  </conditionalFormatting>
  <conditionalFormatting sqref="N58:U58">
    <cfRule type="expression" dxfId="619" priority="25">
      <formula>$W$58=TRUE</formula>
    </cfRule>
    <cfRule type="expression" dxfId="618" priority="26">
      <formula>$V$58=TRUE</formula>
    </cfRule>
  </conditionalFormatting>
  <conditionalFormatting sqref="N59:U59">
    <cfRule type="expression" dxfId="617" priority="23">
      <formula>$W$59=TRUE</formula>
    </cfRule>
    <cfRule type="expression" dxfId="616" priority="24">
      <formula>$V$59=TRUE</formula>
    </cfRule>
  </conditionalFormatting>
  <conditionalFormatting sqref="N60:U60">
    <cfRule type="expression" dxfId="615" priority="21">
      <formula>$W$60=TRUE</formula>
    </cfRule>
    <cfRule type="expression" dxfId="614" priority="22">
      <formula>$V$60=TRUE</formula>
    </cfRule>
  </conditionalFormatting>
  <conditionalFormatting sqref="N61:U63">
    <cfRule type="expression" dxfId="613" priority="19">
      <formula>$W$61=TRUE</formula>
    </cfRule>
    <cfRule type="expression" dxfId="612" priority="20">
      <formula>$V$61=TRUE</formula>
    </cfRule>
  </conditionalFormatting>
  <conditionalFormatting sqref="Y50:AF50">
    <cfRule type="expression" dxfId="611" priority="15">
      <formula>$AH$50=TRUE</formula>
    </cfRule>
    <cfRule type="expression" dxfId="610" priority="16">
      <formula>$AG$50=TRUE</formula>
    </cfRule>
  </conditionalFormatting>
  <conditionalFormatting sqref="Y51:AF51">
    <cfRule type="expression" dxfId="609" priority="13">
      <formula>$AH$51=TRUE</formula>
    </cfRule>
    <cfRule type="expression" dxfId="608" priority="14">
      <formula>$AG$51=TRUE</formula>
    </cfRule>
  </conditionalFormatting>
  <conditionalFormatting sqref="Y52:AF52">
    <cfRule type="expression" dxfId="607" priority="11">
      <formula>$AH$52=TRUE</formula>
    </cfRule>
    <cfRule type="expression" dxfId="606" priority="12">
      <formula>$AG$52=TRUE</formula>
    </cfRule>
  </conditionalFormatting>
  <conditionalFormatting sqref="Y53:AF53">
    <cfRule type="expression" dxfId="605" priority="9">
      <formula>$AH$53=TRUE</formula>
    </cfRule>
    <cfRule type="expression" dxfId="604" priority="10">
      <formula>$AG$53=TRUE</formula>
    </cfRule>
  </conditionalFormatting>
  <conditionalFormatting sqref="Y54:AF54">
    <cfRule type="expression" dxfId="603" priority="7">
      <formula>$AH$54=TRUE</formula>
    </cfRule>
    <cfRule type="expression" dxfId="602" priority="8">
      <formula>$AG$54=TRUE</formula>
    </cfRule>
  </conditionalFormatting>
  <conditionalFormatting sqref="Y55:AF57">
    <cfRule type="expression" dxfId="601" priority="17">
      <formula>$AG$55=TRUE</formula>
    </cfRule>
    <cfRule type="expression" dxfId="600" priority="18">
      <formula>$AH$55=TRUE</formula>
    </cfRule>
  </conditionalFormatting>
  <conditionalFormatting sqref="K50:K58">
    <cfRule type="cellIs" dxfId="599" priority="6" operator="equal">
      <formula>"x"</formula>
    </cfRule>
  </conditionalFormatting>
  <conditionalFormatting sqref="L50:L58">
    <cfRule type="cellIs" dxfId="598" priority="5" operator="equal">
      <formula>"x"</formula>
    </cfRule>
  </conditionalFormatting>
  <conditionalFormatting sqref="V50:V61">
    <cfRule type="cellIs" dxfId="597" priority="4" operator="equal">
      <formula>"x"</formula>
    </cfRule>
  </conditionalFormatting>
  <conditionalFormatting sqref="W50:W61">
    <cfRule type="cellIs" dxfId="596" priority="3" operator="equal">
      <formula>"x"</formula>
    </cfRule>
  </conditionalFormatting>
  <conditionalFormatting sqref="AG50:AG55">
    <cfRule type="cellIs" dxfId="595" priority="2" operator="equal">
      <formula>"x"</formula>
    </cfRule>
  </conditionalFormatting>
  <conditionalFormatting sqref="AH50:AH55">
    <cfRule type="cellIs" dxfId="594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4720-BBA0-4AD0-9FD4-59F58F5F9F81}">
  <sheetPr>
    <tabColor rgb="FFCC00FF"/>
  </sheetPr>
  <dimension ref="B2:DM253"/>
  <sheetViews>
    <sheetView showGridLines="0" showRowColHeaders="0" zoomScale="50" zoomScaleNormal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1</v>
      </c>
      <c r="G3" s="366"/>
      <c r="H3" s="367" t="str">
        <f>VLOOKUP($F$3,'M6'!A18:B53,2)</f>
        <v>leerling 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'M6'!$D$2</f>
        <v>6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'M6'!B18</f>
        <v>leerling 1</v>
      </c>
    </row>
    <row r="6" spans="2:46" ht="18.600000000000001" x14ac:dyDescent="0.45">
      <c r="B6" s="245">
        <v>2</v>
      </c>
      <c r="C6" s="246" t="str">
        <f>'M6'!B19</f>
        <v>leerling 2</v>
      </c>
    </row>
    <row r="7" spans="2:46" ht="18.600000000000001" x14ac:dyDescent="0.45">
      <c r="B7" s="245">
        <v>3</v>
      </c>
      <c r="C7" s="246" t="str">
        <f>'M6'!B20</f>
        <v>leerling 3</v>
      </c>
    </row>
    <row r="8" spans="2:46" ht="18.600000000000001" x14ac:dyDescent="0.45">
      <c r="B8" s="245">
        <v>4</v>
      </c>
      <c r="C8" s="246" t="str">
        <f>'M6'!B21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'M6'!B22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'M6'!B23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'M6'!B24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'M6'!B25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'M6'!B26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177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'M6'!B27</f>
        <v>leerling 10</v>
      </c>
      <c r="F14" s="190"/>
      <c r="G14" s="190"/>
      <c r="H14" s="190"/>
      <c r="I14" s="196">
        <f t="shared" ref="I14:V14" si="0">IF(I15="E",1,IF(I15="D",2,IF(I15="C",3,IF(I15="B",4,IF(I15="A",5,IF(I15=5,1,IF(I15=4,2,IF(I15=3,3,IF(I15=2,4,IF(I15=1,5,IF(I15=0,"")))))))))))</f>
        <v>1</v>
      </c>
      <c r="J14" s="196" t="str">
        <f t="shared" si="0"/>
        <v/>
      </c>
      <c r="K14" s="196">
        <f t="shared" si="0"/>
        <v>3</v>
      </c>
      <c r="L14" s="196" t="str">
        <f t="shared" si="0"/>
        <v/>
      </c>
      <c r="M14" s="196">
        <f t="shared" si="0"/>
        <v>3</v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>
        <f t="shared" si="0"/>
        <v>2</v>
      </c>
      <c r="R14" s="196">
        <f t="shared" si="0"/>
        <v>2</v>
      </c>
      <c r="S14" s="196">
        <f t="shared" si="0"/>
        <v>3</v>
      </c>
      <c r="T14" s="196" t="str">
        <f t="shared" si="0"/>
        <v/>
      </c>
      <c r="U14" s="196"/>
      <c r="V14" s="196">
        <f t="shared" si="0"/>
        <v>2</v>
      </c>
      <c r="W14" s="196" t="b">
        <f>IF(W15="E",1,IF(W15="D",2,IF(W15="C",3,IF(W15="B",4,IF(W15="A",5,IF(W15=5,1,IF(W15=4,2,IF(W15=3,3,IF(W15=2,4,IF(W15=1,5,IF(W15=0,"")))))))))))</f>
        <v>0</v>
      </c>
      <c r="X14" s="196">
        <f>IF(X15="E",1,IF(X15="D",2,IF(X15="C",3,IF(X15="B",4,IF(X15="A",5,IF(X15=0,"",IF(X15&lt;3,1,IF(X15&lt;5,2,IF(X15&lt;7,3,IF(X15&lt;9,4,IF(X15&lt;11,5,IF(X15=0,""))))))))))))</f>
        <v>3</v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 t="str">
        <f>'M6'!B28</f>
        <v>leerling 11</v>
      </c>
      <c r="I15" s="196" t="str">
        <f>VLOOKUP($F$3,'M6'!$A$18:$M$53,8)</f>
        <v>E</v>
      </c>
      <c r="J15" s="196">
        <f>VLOOKUP($F$3,'E6'!$A$18:$M$53,8)</f>
        <v>0</v>
      </c>
      <c r="K15" s="196" t="str">
        <f>VLOOKUP($F$3,'M6'!$A$18:$M$53,9)</f>
        <v>C</v>
      </c>
      <c r="L15" s="196">
        <f>VLOOKUP($F$3,'E6'!$A$18:$M$53,9)</f>
        <v>0</v>
      </c>
      <c r="M15" s="196" t="str">
        <f>VLOOKUP($F$3,'M6'!$A$18:$M$53,10)</f>
        <v>C</v>
      </c>
      <c r="N15" s="196">
        <f>VLOOKUP($F$3,'E6'!$A$18:$M$53,10)</f>
        <v>0</v>
      </c>
      <c r="O15" s="196">
        <f>VLOOKUP($F$3,'M6'!$A$18:$M$53,11)</f>
        <v>0</v>
      </c>
      <c r="P15" s="196">
        <f>VLOOKUP($F$3,'E6'!$A$18:$M$53,11)</f>
        <v>0</v>
      </c>
      <c r="Q15" s="196" t="str">
        <f>VLOOKUP($F$3,'M6'!$A$18:$M$53,12)</f>
        <v>D</v>
      </c>
      <c r="R15" s="196" t="str">
        <f>VLOOKUP($F$3,'E6'!$A$18:$M$53,12)</f>
        <v>D</v>
      </c>
      <c r="S15" s="196" t="str">
        <f>VLOOKUP($F$3,'M6'!$A$18:$M$53,13)</f>
        <v>C</v>
      </c>
      <c r="T15" s="196">
        <f>VLOOKUP($F$3,'E6'!$A$18:$M$53,13)</f>
        <v>0</v>
      </c>
      <c r="U15" s="196" t="str">
        <f>VLOOKUP($F$3,'M6'!$A$18:$M$53,12)</f>
        <v>D</v>
      </c>
      <c r="V15" s="196" t="str">
        <f>VLOOKUP($F$3,'M6'!$A$18:$M$53,4)</f>
        <v>D</v>
      </c>
      <c r="W15" s="196">
        <f>VLOOKUP($F$3,'M6'!$A$18:$M$53,3)</f>
        <v>6</v>
      </c>
      <c r="X15" s="196">
        <f>VLOOKUP($F$3,'M6'!$A$18:$M$53,3)</f>
        <v>6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 t="str">
        <f>'M6'!B29</f>
        <v>leerling 12</v>
      </c>
      <c r="I16" s="196">
        <f>IF(I14="","",IF(I14&gt;0,I14*2))</f>
        <v>2</v>
      </c>
      <c r="J16" s="196" t="str">
        <f t="shared" ref="J16:T16" si="1">IF(J14="","",IF(J14&gt;0,J14*2))</f>
        <v/>
      </c>
      <c r="K16" s="196">
        <f t="shared" si="1"/>
        <v>6</v>
      </c>
      <c r="L16" s="196" t="str">
        <f t="shared" si="1"/>
        <v/>
      </c>
      <c r="M16" s="196">
        <f t="shared" si="1"/>
        <v>6</v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>
        <f t="shared" si="1"/>
        <v>4</v>
      </c>
      <c r="R16" s="196">
        <f t="shared" si="1"/>
        <v>4</v>
      </c>
      <c r="S16" s="196">
        <f t="shared" si="1"/>
        <v>6</v>
      </c>
      <c r="T16" s="196" t="str">
        <f t="shared" si="1"/>
        <v/>
      </c>
      <c r="U16" s="197">
        <f>AB16/AA16</f>
        <v>4.666666666666667</v>
      </c>
      <c r="V16" s="208">
        <f>IF(V14="","",IF(V14&gt;0,V14*2))</f>
        <v>4</v>
      </c>
      <c r="W16" s="196">
        <f>Z16</f>
        <v>4.3499999999999996</v>
      </c>
      <c r="X16" s="208">
        <f>IF(X14="","",IF(X14&gt;0,X14*2))</f>
        <v>6</v>
      </c>
      <c r="Y16" s="210">
        <f>U16-2</f>
        <v>2.666666666666667</v>
      </c>
      <c r="Z16" s="196">
        <f>IF(Z14="","",IF(Z14&gt;0,Z14*2))</f>
        <v>4.3499999999999996</v>
      </c>
      <c r="AA16" s="232">
        <f>COUNTIF(I16:T16,"&gt;0")</f>
        <v>6</v>
      </c>
      <c r="AB16" s="232">
        <f>SUM(I16:T16)</f>
        <v>28</v>
      </c>
    </row>
    <row r="17" spans="2:22" ht="18.600000000000001" x14ac:dyDescent="0.45">
      <c r="B17" s="245">
        <v>13</v>
      </c>
      <c r="C17" s="246">
        <f>'M6'!B30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'M6'!B31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'M6'!B32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'M6'!B33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'M6'!B34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'M6'!B35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'M6'!B36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'M6'!B37</f>
        <v>0</v>
      </c>
    </row>
    <row r="25" spans="2:22" ht="15" customHeight="1" x14ac:dyDescent="0.45">
      <c r="B25" s="245">
        <v>21</v>
      </c>
      <c r="C25" s="246">
        <f>'M6'!B38</f>
        <v>0</v>
      </c>
    </row>
    <row r="26" spans="2:22" ht="15" customHeight="1" x14ac:dyDescent="0.45">
      <c r="B26" s="245">
        <v>22</v>
      </c>
      <c r="C26" s="246">
        <f>'M6'!B39</f>
        <v>0</v>
      </c>
    </row>
    <row r="27" spans="2:22" ht="15" customHeight="1" x14ac:dyDescent="0.45">
      <c r="B27" s="245">
        <v>23</v>
      </c>
      <c r="C27" s="246">
        <f>'M6'!B40</f>
        <v>0</v>
      </c>
    </row>
    <row r="28" spans="2:22" ht="15" customHeight="1" x14ac:dyDescent="0.45">
      <c r="B28" s="245">
        <v>24</v>
      </c>
      <c r="C28" s="246">
        <f>'M6'!B41</f>
        <v>0</v>
      </c>
    </row>
    <row r="29" spans="2:22" ht="18.600000000000001" x14ac:dyDescent="0.45">
      <c r="B29" s="245">
        <v>25</v>
      </c>
      <c r="C29" s="246">
        <f>'M6'!B42</f>
        <v>0</v>
      </c>
    </row>
    <row r="30" spans="2:22" ht="19.5" customHeight="1" x14ac:dyDescent="0.45">
      <c r="B30" s="245">
        <v>26</v>
      </c>
      <c r="C30" s="246">
        <f>'M6'!B43</f>
        <v>0</v>
      </c>
    </row>
    <row r="31" spans="2:22" ht="19.5" customHeight="1" x14ac:dyDescent="0.45">
      <c r="B31" s="245">
        <v>27</v>
      </c>
      <c r="C31" s="246">
        <f>'M6'!B44</f>
        <v>0</v>
      </c>
    </row>
    <row r="32" spans="2:22" ht="19.5" customHeight="1" x14ac:dyDescent="0.45">
      <c r="B32" s="245">
        <v>28</v>
      </c>
      <c r="C32" s="246">
        <f>'M6'!B45</f>
        <v>0</v>
      </c>
    </row>
    <row r="33" spans="2:40" ht="19.5" customHeight="1" x14ac:dyDescent="0.45">
      <c r="B33" s="245">
        <v>29</v>
      </c>
      <c r="C33" s="246">
        <f>'M6'!B46</f>
        <v>0</v>
      </c>
      <c r="AH33"/>
    </row>
    <row r="34" spans="2:40" ht="19.5" customHeight="1" x14ac:dyDescent="0.45">
      <c r="B34" s="245">
        <v>30</v>
      </c>
      <c r="C34" s="246">
        <f>'M6'!B47</f>
        <v>0</v>
      </c>
    </row>
    <row r="35" spans="2:40" ht="19.5" customHeight="1" x14ac:dyDescent="0.45">
      <c r="B35" s="245">
        <v>31</v>
      </c>
      <c r="C35" s="246">
        <f>'M6'!B48</f>
        <v>0</v>
      </c>
      <c r="AK35" s="449">
        <v>6</v>
      </c>
      <c r="AL35" s="449"/>
      <c r="AM35" s="449"/>
    </row>
    <row r="36" spans="2:40" ht="19.5" customHeight="1" x14ac:dyDescent="0.45">
      <c r="B36" s="245">
        <v>32</v>
      </c>
      <c r="C36" s="246">
        <f>'M6'!B49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'M6'!B50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'M6'!B51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'M6'!B52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'M6'!B53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319"/>
      <c r="G71" s="319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1</v>
      </c>
      <c r="G140" s="366"/>
      <c r="H140" s="367" t="str">
        <f t="shared" si="2"/>
        <v>leerling 1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6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</sheetData>
  <sheetProtection sheet="1" objects="1" scenarios="1"/>
  <mergeCells count="17">
    <mergeCell ref="F140:G140"/>
    <mergeCell ref="H140:AH140"/>
    <mergeCell ref="AI140:AK140"/>
    <mergeCell ref="AL140:AO140"/>
    <mergeCell ref="F43:G48"/>
    <mergeCell ref="F3:G3"/>
    <mergeCell ref="H3:AH3"/>
    <mergeCell ref="AI3:AK3"/>
    <mergeCell ref="AL3:AO3"/>
    <mergeCell ref="F36:G41"/>
    <mergeCell ref="AK35:AM38"/>
    <mergeCell ref="F50:G55"/>
    <mergeCell ref="AB79:AD79"/>
    <mergeCell ref="AE79:AG79"/>
    <mergeCell ref="AH79:AJ79"/>
    <mergeCell ref="AK79:AM79"/>
    <mergeCell ref="L82:L8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in="5" max="40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B671-2E93-49A2-8C09-64C83361D77B}">
  <sheetPr codeName="Blad6">
    <tabColor rgb="FFCCCCFF"/>
  </sheetPr>
  <dimension ref="A1:BA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style="94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10.66406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271"/>
      <c r="D2" s="53">
        <v>7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271"/>
      <c r="D3" s="320">
        <v>46132</v>
      </c>
      <c r="E3" s="321"/>
      <c r="F3" s="13"/>
      <c r="G3" s="169"/>
      <c r="H3" s="169"/>
      <c r="I3" s="3"/>
      <c r="J3" s="72" t="str">
        <f>IF($D$2=7,"ja",IF($D$2="7A","ja",IF($D$2="7B","ja",IF($D$2="7C","ja"))))</f>
        <v>ja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272"/>
      <c r="D4" s="51"/>
      <c r="E4" s="51"/>
      <c r="F4" s="13"/>
      <c r="G4" s="3"/>
      <c r="H4" s="3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122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24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t="12.6" hidden="1" customHeight="1" x14ac:dyDescent="0.25">
      <c r="B14" s="61" t="s">
        <v>97</v>
      </c>
      <c r="C14" s="63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t="12.6" hidden="1" customHeight="1" x14ac:dyDescent="0.25">
      <c r="B15" s="61" t="s">
        <v>81</v>
      </c>
      <c r="C15" s="63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t="12.6" hidden="1" customHeight="1" x14ac:dyDescent="0.25">
      <c r="B16" s="61" t="s">
        <v>103</v>
      </c>
      <c r="C16" s="63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t="12.6" hidden="1" customHeight="1" x14ac:dyDescent="0.25">
      <c r="B17" s="61" t="s">
        <v>104</v>
      </c>
      <c r="C17" s="63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">
        <v>210</v>
      </c>
      <c r="C18" s="175">
        <v>7</v>
      </c>
      <c r="D18" s="175" t="s">
        <v>81</v>
      </c>
      <c r="E18" s="139"/>
      <c r="F18" s="139"/>
      <c r="G18" s="140"/>
      <c r="H18" s="180" t="s">
        <v>80</v>
      </c>
      <c r="I18" s="179" t="s">
        <v>80</v>
      </c>
      <c r="J18" s="179" t="s">
        <v>81</v>
      </c>
      <c r="K18" s="179" t="s">
        <v>81</v>
      </c>
      <c r="L18" s="179" t="s">
        <v>81</v>
      </c>
      <c r="M18" s="178" t="s">
        <v>80</v>
      </c>
      <c r="N18" s="290">
        <f>COUNTA(I18,J18,M18)</f>
        <v>3</v>
      </c>
      <c r="O18" s="291">
        <f>IF(M18="E",1,IF(M18="D",2,IF(M18="C",3,IF(M18="B",4,IF(M18="A",5,IF(M18=5,1,IF(M18=4,2,IF(M18=3,3,IF(M18=2,4,IF(M18=1,5,IF(M18="","")))))))))))</f>
        <v>3</v>
      </c>
      <c r="P18" s="291">
        <f t="shared" ref="P18:P53" si="0">IF(I18="E",1,IF(I18="D",2,IF(I18="C",3,IF(I18="B",4,IF(I18="A",5,IF(I18=5,1,IF(I18=4,2,IF(I18=3,3,IF(I18=2,4,IF(I18=1,5,IF(I18="","")))))))))))</f>
        <v>3</v>
      </c>
      <c r="Q18" s="291">
        <f t="shared" ref="Q18:Q53" si="1">IF(J18="E",1,IF(J18="D",2,IF(J18="C",3,IF(J18="B",4,IF(J18="A",5,IF(J18=5,1,IF(J18=4,2,IF(J18=3,3,IF(J18=2,4,IF(J18=1,5,IF(J18="","")))))))))))</f>
        <v>2</v>
      </c>
      <c r="R18" s="291">
        <f>IF(N18&lt;3,2,IF($D$2&lt;6,0,IF($D$2&gt;=6,SUM(O18:Q18))))</f>
        <v>8</v>
      </c>
      <c r="S18" s="94">
        <f t="shared" ref="S18:S53" si="2">IF(D18="","",IF(H18="","",IF(H18=$D18,1,IF(H18&lt;$D18,1,IF(H18&gt;$D18,"",IF(H18="A+",1))))))</f>
        <v>1</v>
      </c>
      <c r="T18" s="94">
        <f t="shared" ref="T18:T53" si="3">IF(D18="","",IF(I18="","",IF(I18=$D18,1,IF(I18&lt;$D18,1,IF(I18&gt;$D18,"",IF(I18="A+",1))))))</f>
        <v>1</v>
      </c>
      <c r="U18" s="94">
        <f t="shared" ref="U18:U53" si="4">IF(D18="","",IF(J18="","",IF(J18=$D18,1,IF(J18&lt;$D18,1,IF(J18&gt;$D18,"",IF(J18="A+",1))))))</f>
        <v>1</v>
      </c>
      <c r="V18" s="94">
        <f>IF(D18="","",IF(K18="","",IF(K18=$D18,1,IF(K18&lt;$D18,1,IF(K18&gt;$D18,"",IF(K18="A+",1))))))</f>
        <v>1</v>
      </c>
      <c r="W18" s="94">
        <f t="shared" ref="W18:W53" si="5">IF(D18="","",IF(L18="","",IF(L18=$D18,1,IF(L18&lt;$D18,1,IF(L18&gt;$D18,"",IF(L18="A+",1))))))</f>
        <v>1</v>
      </c>
      <c r="X18" s="94">
        <f t="shared" ref="X18:X53" si="6">IF(D18="","",IF(M18="","",IF(M18=$D18,1,IF(M18&lt;$D18,1,IF(M18&gt;$D18,"",IF(M18="A+",1))))))</f>
        <v>1</v>
      </c>
      <c r="Y18" s="94">
        <f t="shared" ref="Y18:Y53" si="7">SUM(S18:X18)</f>
        <v>6</v>
      </c>
      <c r="Z18" s="141" t="b">
        <f t="shared" ref="Z18:Z53" si="8">IF($D18="A",$AK18)</f>
        <v>0</v>
      </c>
      <c r="AA18" s="141" t="b">
        <f t="shared" ref="AA18:AA53" si="9">IF($D18="B",$AK18)</f>
        <v>0</v>
      </c>
      <c r="AB18" s="141" t="b">
        <f t="shared" ref="AB18:AB53" si="10">IF($D18="C",$AK18)</f>
        <v>0</v>
      </c>
      <c r="AC18" s="141">
        <f t="shared" ref="AC18:AC53" si="11">IF($D18="D",$AK18)</f>
        <v>1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>
        <f t="shared" ref="AJ18:AJ53" si="13">IF(D18="","",IF(D18&gt;0,COUNTA(H18:M18)))</f>
        <v>6</v>
      </c>
      <c r="AK18" s="143">
        <f t="shared" ref="AK18:AK53" si="14">IF(AJ18=0,"",IF(AJ18="","",IF(AJ18&gt;0,Y18/AJ18)))</f>
        <v>1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>BBL/Kader</v>
      </c>
      <c r="AM18" s="144">
        <f>IF(AL18="","",IF(AL18="PRO",1,IF(AL18="LWOO",2,IF(AL18="BBL",3,IF(AL18="BBL/Kader",4,IF(AL18="Kader",5,IF(AL18="Kader/TL",6,IF(AL18="TL",7,IF(AL18="TL/Havo",8,IF(AL18="Havo",9,IF(AL18="Havo/VWO",10,IF(AL18="VWO",11))))))))))))</f>
        <v>4</v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>1F</v>
      </c>
      <c r="AT18" s="220" t="str">
        <f>IF($D$2&lt;6,"",IF($N18&lt;3,"",IF(Q18=1,"&lt;1F",IF(Q18&gt;3,"2F",IF(Q18&gt;1,"1F")))))</f>
        <v>1F</v>
      </c>
      <c r="AU18" s="220" t="str">
        <f>IF($D$2&lt;6,"",IF($N18&lt;3,"",IF(O18&lt;=2,"&lt;1F",IF(O18&gt;3,"1S",IF(O18&gt;2,"1F")))))</f>
        <v>1F</v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5">IF(AZ18="",0,IF(AZ18&lt;AW18,0,IF(AZ18&gt;=AW18,1)))</f>
        <v>0</v>
      </c>
    </row>
    <row r="19" spans="1:53" ht="15" customHeight="1" x14ac:dyDescent="0.25">
      <c r="A19">
        <v>2</v>
      </c>
      <c r="B19" s="222" t="s">
        <v>211</v>
      </c>
      <c r="C19" s="175">
        <v>6</v>
      </c>
      <c r="D19" s="175" t="s">
        <v>79</v>
      </c>
      <c r="E19" s="151"/>
      <c r="F19" s="151"/>
      <c r="G19" s="140"/>
      <c r="H19" s="180" t="s">
        <v>79</v>
      </c>
      <c r="I19" s="179" t="s">
        <v>79</v>
      </c>
      <c r="J19" s="179" t="s">
        <v>80</v>
      </c>
      <c r="K19" s="179" t="s">
        <v>78</v>
      </c>
      <c r="L19" s="179" t="s">
        <v>81</v>
      </c>
      <c r="M19" s="178" t="s">
        <v>78</v>
      </c>
      <c r="N19" s="290">
        <f t="shared" ref="N19:N53" si="16">COUNTA(I19,J19,M19)</f>
        <v>3</v>
      </c>
      <c r="O19" s="291">
        <f t="shared" ref="O19:O53" si="17">IF(M19="E",1,IF(M19="D",2,IF(M19="C",3,IF(M19="B",4,IF(M19="A",5,IF(M19=5,1,IF(M19=4,2,IF(M19=3,3,IF(M19=2,4,IF(M19=1,5,IF(M19="","")))))))))))</f>
        <v>5</v>
      </c>
      <c r="P19" s="291">
        <f t="shared" si="0"/>
        <v>4</v>
      </c>
      <c r="Q19" s="291">
        <f t="shared" si="1"/>
        <v>3</v>
      </c>
      <c r="R19" s="291">
        <f t="shared" ref="R19:R53" si="18">IF($D$2&lt;6,0,IF($D$2&gt;=6,SUM(O19:Q19)))</f>
        <v>12</v>
      </c>
      <c r="S19" s="94">
        <f t="shared" si="2"/>
        <v>1</v>
      </c>
      <c r="T19" s="94">
        <f t="shared" si="3"/>
        <v>1</v>
      </c>
      <c r="U19" s="94" t="str">
        <f t="shared" si="4"/>
        <v/>
      </c>
      <c r="V19" s="94">
        <f t="shared" ref="V19:V53" si="19">IF(D19="","",IF(K19="","",IF(K19=$D19,1,IF(K19&lt;$D19,1,IF(K19&gt;$D19,"",IF(K19="A+",1))))))</f>
        <v>1</v>
      </c>
      <c r="W19" s="94" t="str">
        <f t="shared" si="5"/>
        <v/>
      </c>
      <c r="X19" s="94">
        <f t="shared" si="6"/>
        <v>1</v>
      </c>
      <c r="Y19" s="94">
        <f t="shared" si="7"/>
        <v>4</v>
      </c>
      <c r="Z19" s="141" t="b">
        <f t="shared" si="8"/>
        <v>0</v>
      </c>
      <c r="AA19" s="141">
        <f t="shared" si="9"/>
        <v>0.66666666666666663</v>
      </c>
      <c r="AB19" s="141" t="b">
        <f t="shared" si="10"/>
        <v>0</v>
      </c>
      <c r="AC19" s="141" t="b">
        <f t="shared" si="11"/>
        <v>0</v>
      </c>
      <c r="AD19" s="141" t="b">
        <f t="shared" si="12"/>
        <v>0</v>
      </c>
      <c r="AE19" s="141" t="b">
        <f t="shared" ref="AE19:AE53" si="20">IF($D19="1",$AK19)</f>
        <v>0</v>
      </c>
      <c r="AF19" s="141" t="b">
        <f t="shared" ref="AF19:AF53" si="21">IF($D19=2,$AK19)</f>
        <v>0</v>
      </c>
      <c r="AG19" s="141" t="b">
        <f t="shared" ref="AG19:AG53" si="22">IF($D19=3,$AK19)</f>
        <v>0</v>
      </c>
      <c r="AH19" s="141" t="b">
        <f t="shared" ref="AH19:AH53" si="23">IF($D19=4,$AK19)</f>
        <v>0</v>
      </c>
      <c r="AI19" s="141" t="b">
        <f t="shared" ref="AI19:AI53" si="24">IF($D19=5,$AK19)</f>
        <v>0</v>
      </c>
      <c r="AJ19" s="146">
        <f t="shared" si="13"/>
        <v>6</v>
      </c>
      <c r="AK19" s="147">
        <f t="shared" si="14"/>
        <v>0.66666666666666663</v>
      </c>
      <c r="AL19" s="217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>TL/Havo</v>
      </c>
      <c r="AM19" s="144">
        <f t="shared" ref="AM19:AM53" si="26">IF(AL19="","",IF(AL19="PRO",1,IF(AL19="LWOO",2,IF(AL19="BBL",3,IF(AL19="BBL/Kader",4,IF(AL19="Kader",5,IF(AL19="Kader/TL",6,IF(AL19="TL",7,IF(AL19="TL/Havo",8,IF(AL19="Havo",9,IF(AL19="Havo/VWO",10,IF(AL19="VWO",11))))))))))))</f>
        <v>8</v>
      </c>
      <c r="AN19" s="145">
        <f t="shared" ref="AN19:AN53" si="27">IF(AM19="",0,IF(AM19&lt;AR19,0,IF(AM19&gt;=AR19,1)))</f>
        <v>0</v>
      </c>
      <c r="AO19" s="135" t="str">
        <f t="shared" ref="AO19:AO53" si="28">IF(F19="","",IF(F19="x",1))</f>
        <v/>
      </c>
      <c r="AP19" s="136" t="str">
        <f t="shared" ref="AP19:AP53" si="29">IF(E19="","",IF(E19="X",1))</f>
        <v/>
      </c>
      <c r="AQ19" s="126"/>
      <c r="AR19" s="144" t="str">
        <f t="shared" ref="AR19:AR53" si="30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1">IF($D$2&lt;6,"",IF(N19&lt;3,"",IF(P19=1,"&lt;1F",IF(P19&gt;3,"2F",IF(P19&gt;1,"1F")))))</f>
        <v>2F</v>
      </c>
      <c r="AT19" s="220" t="str">
        <f t="shared" ref="AT19:AT53" si="32">IF($D$2&lt;6,"",IF($N19&lt;3,"",IF(Q19=1,"&lt;1F",IF(Q19&gt;3,"2F",IF(Q19&gt;1,"1F")))))</f>
        <v>1F</v>
      </c>
      <c r="AU19" s="220" t="str">
        <f t="shared" ref="AU19:AU53" si="33">IF($D$2&lt;6,"",IF($N19&lt;3,"",IF(O19&lt;=2,"&lt;1F",IF(O19&gt;3,"1S",IF(O19&gt;2,"1F")))))</f>
        <v>1S</v>
      </c>
      <c r="AV19" s="219"/>
      <c r="AW19" s="220"/>
      <c r="AX19" s="220"/>
      <c r="AY19" s="219"/>
      <c r="AZ19" s="59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5"/>
        <v>0</v>
      </c>
    </row>
    <row r="20" spans="1:53" ht="15" customHeight="1" x14ac:dyDescent="0.25">
      <c r="A20">
        <v>3</v>
      </c>
      <c r="B20" s="222" t="s">
        <v>212</v>
      </c>
      <c r="C20" s="175">
        <v>4</v>
      </c>
      <c r="D20" s="175" t="s">
        <v>80</v>
      </c>
      <c r="E20" s="151"/>
      <c r="F20" s="126"/>
      <c r="G20" s="140"/>
      <c r="H20" s="180" t="s">
        <v>80</v>
      </c>
      <c r="I20" s="179" t="s">
        <v>78</v>
      </c>
      <c r="J20" s="179" t="s">
        <v>79</v>
      </c>
      <c r="K20" s="179" t="s">
        <v>80</v>
      </c>
      <c r="L20" s="179" t="s">
        <v>81</v>
      </c>
      <c r="M20" s="178" t="s">
        <v>79</v>
      </c>
      <c r="N20" s="290">
        <f t="shared" si="16"/>
        <v>3</v>
      </c>
      <c r="O20" s="291">
        <f t="shared" si="17"/>
        <v>4</v>
      </c>
      <c r="P20" s="291">
        <f t="shared" si="0"/>
        <v>5</v>
      </c>
      <c r="Q20" s="291">
        <f t="shared" si="1"/>
        <v>4</v>
      </c>
      <c r="R20" s="291">
        <f t="shared" si="18"/>
        <v>13</v>
      </c>
      <c r="S20" s="94">
        <f t="shared" si="2"/>
        <v>1</v>
      </c>
      <c r="T20" s="94">
        <f t="shared" si="3"/>
        <v>1</v>
      </c>
      <c r="U20" s="94">
        <f t="shared" si="4"/>
        <v>1</v>
      </c>
      <c r="V20" s="94">
        <f t="shared" si="19"/>
        <v>1</v>
      </c>
      <c r="W20" s="94" t="str">
        <f t="shared" si="5"/>
        <v/>
      </c>
      <c r="X20" s="94">
        <f t="shared" si="6"/>
        <v>1</v>
      </c>
      <c r="Y20" s="94">
        <f t="shared" si="7"/>
        <v>5</v>
      </c>
      <c r="Z20" s="141" t="b">
        <f t="shared" si="8"/>
        <v>0</v>
      </c>
      <c r="AA20" s="141" t="b">
        <f t="shared" si="9"/>
        <v>0</v>
      </c>
      <c r="AB20" s="141">
        <f t="shared" si="10"/>
        <v>0.83333333333333337</v>
      </c>
      <c r="AC20" s="141" t="b">
        <f t="shared" si="11"/>
        <v>0</v>
      </c>
      <c r="AD20" s="141" t="b">
        <f t="shared" si="12"/>
        <v>0</v>
      </c>
      <c r="AE20" s="141" t="b">
        <f t="shared" si="20"/>
        <v>0</v>
      </c>
      <c r="AF20" s="141" t="b">
        <f t="shared" si="21"/>
        <v>0</v>
      </c>
      <c r="AG20" s="141" t="b">
        <f t="shared" si="22"/>
        <v>0</v>
      </c>
      <c r="AH20" s="141" t="b">
        <f t="shared" si="23"/>
        <v>0</v>
      </c>
      <c r="AI20" s="141" t="b">
        <f t="shared" si="24"/>
        <v>0</v>
      </c>
      <c r="AJ20" s="146">
        <f t="shared" si="13"/>
        <v>6</v>
      </c>
      <c r="AK20" s="147">
        <f t="shared" si="14"/>
        <v>0.83333333333333337</v>
      </c>
      <c r="AL20" s="217" t="str">
        <f t="shared" si="25"/>
        <v>Havo</v>
      </c>
      <c r="AM20" s="144">
        <f t="shared" si="26"/>
        <v>9</v>
      </c>
      <c r="AN20" s="145">
        <f t="shared" si="27"/>
        <v>0</v>
      </c>
      <c r="AO20" s="135" t="str">
        <f t="shared" si="28"/>
        <v/>
      </c>
      <c r="AP20" s="136" t="str">
        <f t="shared" si="29"/>
        <v/>
      </c>
      <c r="AQ20" s="126"/>
      <c r="AR20" s="144" t="str">
        <f t="shared" si="30"/>
        <v/>
      </c>
      <c r="AS20" s="220" t="str">
        <f t="shared" si="31"/>
        <v>2F</v>
      </c>
      <c r="AT20" s="220" t="str">
        <f t="shared" si="32"/>
        <v>2F</v>
      </c>
      <c r="AU20" s="220" t="str">
        <f t="shared" si="33"/>
        <v>1S</v>
      </c>
      <c r="AV20" s="219"/>
      <c r="AW20" s="220"/>
      <c r="AX20" s="220"/>
      <c r="AY20" s="219"/>
      <c r="AZ20" s="59" t="str">
        <f t="shared" si="34"/>
        <v/>
      </c>
      <c r="BA20" s="60">
        <f t="shared" si="15"/>
        <v>0</v>
      </c>
    </row>
    <row r="21" spans="1:53" ht="15" customHeight="1" x14ac:dyDescent="0.25">
      <c r="A21">
        <v>4</v>
      </c>
      <c r="B21" s="222" t="s">
        <v>213</v>
      </c>
      <c r="C21" s="175">
        <v>6</v>
      </c>
      <c r="D21" s="175" t="s">
        <v>79</v>
      </c>
      <c r="E21" s="126"/>
      <c r="F21" s="126"/>
      <c r="G21" s="140"/>
      <c r="H21" s="180" t="s">
        <v>79</v>
      </c>
      <c r="I21" s="179" t="s">
        <v>78</v>
      </c>
      <c r="J21" s="179" t="s">
        <v>78</v>
      </c>
      <c r="K21" s="179" t="s">
        <v>80</v>
      </c>
      <c r="L21" s="179" t="s">
        <v>80</v>
      </c>
      <c r="M21" s="178" t="s">
        <v>78</v>
      </c>
      <c r="N21" s="290">
        <f t="shared" si="16"/>
        <v>3</v>
      </c>
      <c r="O21" s="291">
        <f t="shared" si="17"/>
        <v>5</v>
      </c>
      <c r="P21" s="291">
        <f t="shared" si="0"/>
        <v>5</v>
      </c>
      <c r="Q21" s="291">
        <f t="shared" si="1"/>
        <v>5</v>
      </c>
      <c r="R21" s="291">
        <f t="shared" si="18"/>
        <v>15</v>
      </c>
      <c r="S21" s="94">
        <f t="shared" si="2"/>
        <v>1</v>
      </c>
      <c r="T21" s="94">
        <f t="shared" si="3"/>
        <v>1</v>
      </c>
      <c r="U21" s="94">
        <f t="shared" si="4"/>
        <v>1</v>
      </c>
      <c r="V21" s="94" t="str">
        <f t="shared" si="19"/>
        <v/>
      </c>
      <c r="W21" s="94" t="str">
        <f t="shared" si="5"/>
        <v/>
      </c>
      <c r="X21" s="94">
        <f t="shared" si="6"/>
        <v>1</v>
      </c>
      <c r="Y21" s="94">
        <f t="shared" si="7"/>
        <v>4</v>
      </c>
      <c r="Z21" s="141" t="b">
        <f t="shared" si="8"/>
        <v>0</v>
      </c>
      <c r="AA21" s="141">
        <f t="shared" si="9"/>
        <v>0.66666666666666663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0"/>
        <v>0</v>
      </c>
      <c r="AF21" s="141" t="b">
        <f t="shared" si="21"/>
        <v>0</v>
      </c>
      <c r="AG21" s="141" t="b">
        <f t="shared" si="22"/>
        <v>0</v>
      </c>
      <c r="AH21" s="141" t="b">
        <f t="shared" si="23"/>
        <v>0</v>
      </c>
      <c r="AI21" s="141" t="b">
        <f t="shared" si="24"/>
        <v>0</v>
      </c>
      <c r="AJ21" s="146">
        <f t="shared" si="13"/>
        <v>6</v>
      </c>
      <c r="AK21" s="147">
        <f t="shared" si="14"/>
        <v>0.66666666666666663</v>
      </c>
      <c r="AL21" s="217" t="str">
        <f t="shared" si="25"/>
        <v>Vwo</v>
      </c>
      <c r="AM21" s="144">
        <f t="shared" si="26"/>
        <v>11</v>
      </c>
      <c r="AN21" s="145">
        <f t="shared" si="27"/>
        <v>0</v>
      </c>
      <c r="AO21" s="135" t="str">
        <f t="shared" si="28"/>
        <v/>
      </c>
      <c r="AP21" s="136" t="str">
        <f t="shared" si="29"/>
        <v/>
      </c>
      <c r="AQ21" s="126"/>
      <c r="AR21" s="144" t="str">
        <f t="shared" si="30"/>
        <v/>
      </c>
      <c r="AS21" s="220" t="str">
        <f t="shared" si="31"/>
        <v>2F</v>
      </c>
      <c r="AT21" s="220" t="str">
        <f t="shared" si="32"/>
        <v>2F</v>
      </c>
      <c r="AU21" s="220" t="str">
        <f t="shared" si="33"/>
        <v>1S</v>
      </c>
      <c r="AV21" s="219"/>
      <c r="AW21" s="220"/>
      <c r="AX21" s="220"/>
      <c r="AY21" s="219"/>
      <c r="AZ21" s="59" t="str">
        <f t="shared" si="34"/>
        <v/>
      </c>
      <c r="BA21" s="60">
        <f t="shared" si="15"/>
        <v>0</v>
      </c>
    </row>
    <row r="22" spans="1:53" ht="15" customHeight="1" x14ac:dyDescent="0.25">
      <c r="A22">
        <v>5</v>
      </c>
      <c r="B22" s="222" t="s">
        <v>214</v>
      </c>
      <c r="C22" s="175">
        <v>6</v>
      </c>
      <c r="D22" s="175" t="s">
        <v>81</v>
      </c>
      <c r="E22" s="126"/>
      <c r="F22" s="126"/>
      <c r="G22" s="140"/>
      <c r="H22" s="180" t="s">
        <v>81</v>
      </c>
      <c r="I22" s="179" t="s">
        <v>81</v>
      </c>
      <c r="J22" s="179" t="s">
        <v>82</v>
      </c>
      <c r="K22" s="179" t="s">
        <v>81</v>
      </c>
      <c r="L22" s="179" t="s">
        <v>81</v>
      </c>
      <c r="M22" s="178" t="s">
        <v>79</v>
      </c>
      <c r="N22" s="290">
        <f t="shared" si="16"/>
        <v>3</v>
      </c>
      <c r="O22" s="291">
        <f t="shared" si="17"/>
        <v>4</v>
      </c>
      <c r="P22" s="291">
        <f t="shared" si="0"/>
        <v>2</v>
      </c>
      <c r="Q22" s="291">
        <f t="shared" si="1"/>
        <v>1</v>
      </c>
      <c r="R22" s="291">
        <f t="shared" si="18"/>
        <v>7</v>
      </c>
      <c r="S22" s="94">
        <f t="shared" si="2"/>
        <v>1</v>
      </c>
      <c r="T22" s="94">
        <f t="shared" si="3"/>
        <v>1</v>
      </c>
      <c r="U22" s="94" t="str">
        <f t="shared" si="4"/>
        <v/>
      </c>
      <c r="V22" s="94">
        <f t="shared" si="19"/>
        <v>1</v>
      </c>
      <c r="W22" s="94">
        <f t="shared" si="5"/>
        <v>1</v>
      </c>
      <c r="X22" s="94">
        <f t="shared" si="6"/>
        <v>1</v>
      </c>
      <c r="Y22" s="94">
        <f t="shared" si="7"/>
        <v>5</v>
      </c>
      <c r="Z22" s="141" t="b">
        <f t="shared" si="8"/>
        <v>0</v>
      </c>
      <c r="AA22" s="141" t="b">
        <f t="shared" si="9"/>
        <v>0</v>
      </c>
      <c r="AB22" s="141" t="b">
        <f t="shared" si="10"/>
        <v>0</v>
      </c>
      <c r="AC22" s="141">
        <f t="shared" si="11"/>
        <v>0.83333333333333337</v>
      </c>
      <c r="AD22" s="141" t="b">
        <f t="shared" si="12"/>
        <v>0</v>
      </c>
      <c r="AE22" s="141" t="b">
        <f t="shared" si="20"/>
        <v>0</v>
      </c>
      <c r="AF22" s="141" t="b">
        <f t="shared" si="21"/>
        <v>0</v>
      </c>
      <c r="AG22" s="141" t="b">
        <f t="shared" si="22"/>
        <v>0</v>
      </c>
      <c r="AH22" s="141" t="b">
        <f t="shared" si="23"/>
        <v>0</v>
      </c>
      <c r="AI22" s="141" t="b">
        <f t="shared" si="24"/>
        <v>0</v>
      </c>
      <c r="AJ22" s="146">
        <f t="shared" si="13"/>
        <v>6</v>
      </c>
      <c r="AK22" s="147">
        <f t="shared" si="14"/>
        <v>0.83333333333333337</v>
      </c>
      <c r="AL22" s="217" t="str">
        <f t="shared" si="25"/>
        <v>BBL/Kader</v>
      </c>
      <c r="AM22" s="144">
        <f t="shared" si="26"/>
        <v>4</v>
      </c>
      <c r="AN22" s="145">
        <f t="shared" si="27"/>
        <v>0</v>
      </c>
      <c r="AO22" s="135" t="str">
        <f t="shared" si="28"/>
        <v/>
      </c>
      <c r="AP22" s="136" t="str">
        <f t="shared" si="29"/>
        <v/>
      </c>
      <c r="AQ22" s="126"/>
      <c r="AR22" s="144" t="str">
        <f t="shared" si="30"/>
        <v/>
      </c>
      <c r="AS22" s="220" t="str">
        <f t="shared" si="31"/>
        <v>1F</v>
      </c>
      <c r="AT22" s="220" t="str">
        <f t="shared" si="32"/>
        <v>&lt;1F</v>
      </c>
      <c r="AU22" s="220" t="str">
        <f t="shared" si="33"/>
        <v>1S</v>
      </c>
      <c r="AV22" s="219"/>
      <c r="AW22" s="220"/>
      <c r="AX22" s="220"/>
      <c r="AY22" s="219"/>
      <c r="AZ22" s="59" t="str">
        <f t="shared" si="34"/>
        <v/>
      </c>
      <c r="BA22" s="60">
        <f t="shared" si="15"/>
        <v>0</v>
      </c>
    </row>
    <row r="23" spans="1:53" ht="15" customHeight="1" x14ac:dyDescent="0.25">
      <c r="A23">
        <v>6</v>
      </c>
      <c r="B23" s="222" t="s">
        <v>215</v>
      </c>
      <c r="C23" s="175">
        <v>10</v>
      </c>
      <c r="D23" s="175" t="s">
        <v>80</v>
      </c>
      <c r="E23" s="126"/>
      <c r="F23" s="126"/>
      <c r="G23" s="140"/>
      <c r="H23" s="180" t="s">
        <v>80</v>
      </c>
      <c r="I23" s="179" t="s">
        <v>81</v>
      </c>
      <c r="J23" s="179" t="s">
        <v>81</v>
      </c>
      <c r="K23" s="179" t="s">
        <v>80</v>
      </c>
      <c r="L23" s="179" t="s">
        <v>79</v>
      </c>
      <c r="M23" s="178" t="s">
        <v>79</v>
      </c>
      <c r="N23" s="290">
        <f t="shared" si="16"/>
        <v>3</v>
      </c>
      <c r="O23" s="291">
        <f t="shared" si="17"/>
        <v>4</v>
      </c>
      <c r="P23" s="291">
        <f t="shared" si="0"/>
        <v>2</v>
      </c>
      <c r="Q23" s="291">
        <f t="shared" si="1"/>
        <v>2</v>
      </c>
      <c r="R23" s="291">
        <f t="shared" si="18"/>
        <v>8</v>
      </c>
      <c r="S23" s="94">
        <f t="shared" si="2"/>
        <v>1</v>
      </c>
      <c r="T23" s="94" t="str">
        <f t="shared" si="3"/>
        <v/>
      </c>
      <c r="U23" s="94" t="str">
        <f t="shared" si="4"/>
        <v/>
      </c>
      <c r="V23" s="94">
        <f t="shared" si="19"/>
        <v>1</v>
      </c>
      <c r="W23" s="94">
        <f t="shared" si="5"/>
        <v>1</v>
      </c>
      <c r="X23" s="94">
        <f t="shared" si="6"/>
        <v>1</v>
      </c>
      <c r="Y23" s="94">
        <f t="shared" si="7"/>
        <v>4</v>
      </c>
      <c r="Z23" s="141" t="b">
        <f t="shared" si="8"/>
        <v>0</v>
      </c>
      <c r="AA23" s="141" t="b">
        <f t="shared" si="9"/>
        <v>0</v>
      </c>
      <c r="AB23" s="141">
        <f t="shared" si="10"/>
        <v>0.66666666666666663</v>
      </c>
      <c r="AC23" s="141" t="b">
        <f t="shared" si="11"/>
        <v>0</v>
      </c>
      <c r="AD23" s="141" t="b">
        <f t="shared" si="12"/>
        <v>0</v>
      </c>
      <c r="AE23" s="141" t="b">
        <f t="shared" si="20"/>
        <v>0</v>
      </c>
      <c r="AF23" s="141" t="b">
        <f t="shared" si="21"/>
        <v>0</v>
      </c>
      <c r="AG23" s="141" t="b">
        <f t="shared" si="22"/>
        <v>0</v>
      </c>
      <c r="AH23" s="141" t="b">
        <f t="shared" si="23"/>
        <v>0</v>
      </c>
      <c r="AI23" s="141" t="b">
        <f t="shared" si="24"/>
        <v>0</v>
      </c>
      <c r="AJ23" s="146">
        <f t="shared" si="13"/>
        <v>6</v>
      </c>
      <c r="AK23" s="147">
        <f t="shared" si="14"/>
        <v>0.66666666666666663</v>
      </c>
      <c r="AL23" s="217" t="str">
        <f t="shared" si="25"/>
        <v>BBL/Kader</v>
      </c>
      <c r="AM23" s="144">
        <f>IF(AL23="","",IF(AL23="PRO",1,IF(AL23="PRO/BBL",2,IF(AL23="BBL",3,IF(AL23="BBL/Kader",4,IF(AL23="Kader",5,IF(AL23="Kader/TL",6,IF(AL23="TL",7,IF(AL23="TL/Havo",8,IF(AL23="Havo",9,IF(AL23="Havo/VWO",10,IF(AL23="VWO",11))))))))))))</f>
        <v>4</v>
      </c>
      <c r="AN23" s="145">
        <f t="shared" si="27"/>
        <v>0</v>
      </c>
      <c r="AO23" s="135" t="str">
        <f t="shared" si="28"/>
        <v/>
      </c>
      <c r="AP23" s="136" t="str">
        <f t="shared" si="29"/>
        <v/>
      </c>
      <c r="AQ23" s="126"/>
      <c r="AR23" s="144" t="str">
        <f t="shared" si="30"/>
        <v/>
      </c>
      <c r="AS23" s="220" t="str">
        <f t="shared" si="31"/>
        <v>1F</v>
      </c>
      <c r="AT23" s="220" t="str">
        <f t="shared" si="32"/>
        <v>1F</v>
      </c>
      <c r="AU23" s="220" t="str">
        <f t="shared" si="33"/>
        <v>1S</v>
      </c>
      <c r="AV23" s="219"/>
      <c r="AW23" s="220"/>
      <c r="AX23" s="220"/>
      <c r="AY23" s="219"/>
      <c r="AZ23" s="59" t="str">
        <f t="shared" si="34"/>
        <v/>
      </c>
      <c r="BA23" s="60">
        <f t="shared" si="15"/>
        <v>0</v>
      </c>
    </row>
    <row r="24" spans="1:53" ht="15" customHeight="1" x14ac:dyDescent="0.25">
      <c r="A24">
        <v>7</v>
      </c>
      <c r="B24" s="222" t="s">
        <v>216</v>
      </c>
      <c r="C24" s="175">
        <v>7</v>
      </c>
      <c r="D24" s="175" t="s">
        <v>82</v>
      </c>
      <c r="E24" s="151"/>
      <c r="F24" s="151"/>
      <c r="G24" s="140"/>
      <c r="H24" s="180" t="s">
        <v>81</v>
      </c>
      <c r="I24" s="179" t="s">
        <v>80</v>
      </c>
      <c r="J24" s="179" t="s">
        <v>81</v>
      </c>
      <c r="K24" s="179" t="s">
        <v>81</v>
      </c>
      <c r="L24" s="179" t="s">
        <v>81</v>
      </c>
      <c r="M24" s="178" t="s">
        <v>80</v>
      </c>
      <c r="N24" s="290">
        <f t="shared" si="16"/>
        <v>3</v>
      </c>
      <c r="O24" s="291">
        <f t="shared" si="17"/>
        <v>3</v>
      </c>
      <c r="P24" s="291">
        <f t="shared" si="0"/>
        <v>3</v>
      </c>
      <c r="Q24" s="291">
        <f t="shared" si="1"/>
        <v>2</v>
      </c>
      <c r="R24" s="291">
        <f t="shared" si="18"/>
        <v>8</v>
      </c>
      <c r="S24" s="94">
        <f t="shared" si="2"/>
        <v>1</v>
      </c>
      <c r="T24" s="94">
        <f t="shared" si="3"/>
        <v>1</v>
      </c>
      <c r="U24" s="94">
        <f t="shared" si="4"/>
        <v>1</v>
      </c>
      <c r="V24" s="94">
        <f t="shared" si="19"/>
        <v>1</v>
      </c>
      <c r="W24" s="94">
        <f t="shared" si="5"/>
        <v>1</v>
      </c>
      <c r="X24" s="94">
        <f t="shared" si="6"/>
        <v>1</v>
      </c>
      <c r="Y24" s="94">
        <f t="shared" si="7"/>
        <v>6</v>
      </c>
      <c r="Z24" s="141" t="b">
        <f t="shared" si="8"/>
        <v>0</v>
      </c>
      <c r="AA24" s="141" t="b">
        <f t="shared" si="9"/>
        <v>0</v>
      </c>
      <c r="AB24" s="141" t="b">
        <f t="shared" si="10"/>
        <v>0</v>
      </c>
      <c r="AC24" s="141" t="b">
        <f t="shared" si="11"/>
        <v>0</v>
      </c>
      <c r="AD24" s="141">
        <f t="shared" si="12"/>
        <v>1</v>
      </c>
      <c r="AE24" s="141" t="b">
        <f t="shared" si="20"/>
        <v>0</v>
      </c>
      <c r="AF24" s="141" t="b">
        <f t="shared" si="21"/>
        <v>0</v>
      </c>
      <c r="AG24" s="141" t="b">
        <f t="shared" si="22"/>
        <v>0</v>
      </c>
      <c r="AH24" s="141" t="b">
        <f t="shared" si="23"/>
        <v>0</v>
      </c>
      <c r="AI24" s="141" t="b">
        <f t="shared" si="24"/>
        <v>0</v>
      </c>
      <c r="AJ24" s="146">
        <f t="shared" si="13"/>
        <v>6</v>
      </c>
      <c r="AK24" s="147">
        <f t="shared" si="14"/>
        <v>1</v>
      </c>
      <c r="AL24" s="217" t="str">
        <f t="shared" si="25"/>
        <v>BBL/Kader</v>
      </c>
      <c r="AM24" s="144">
        <f t="shared" si="26"/>
        <v>4</v>
      </c>
      <c r="AN24" s="145">
        <f t="shared" si="27"/>
        <v>0</v>
      </c>
      <c r="AO24" s="135" t="str">
        <f t="shared" si="28"/>
        <v/>
      </c>
      <c r="AP24" s="136" t="str">
        <f t="shared" si="29"/>
        <v/>
      </c>
      <c r="AQ24" s="126"/>
      <c r="AR24" s="144" t="str">
        <f t="shared" si="30"/>
        <v/>
      </c>
      <c r="AS24" s="220" t="str">
        <f t="shared" si="31"/>
        <v>1F</v>
      </c>
      <c r="AT24" s="220" t="str">
        <f t="shared" si="32"/>
        <v>1F</v>
      </c>
      <c r="AU24" s="220" t="str">
        <f t="shared" si="33"/>
        <v>1F</v>
      </c>
      <c r="AV24" s="219"/>
      <c r="AW24" s="220"/>
      <c r="AX24" s="220"/>
      <c r="AY24" s="219"/>
      <c r="AZ24" s="59" t="str">
        <f t="shared" si="34"/>
        <v/>
      </c>
      <c r="BA24" s="60">
        <f t="shared" si="15"/>
        <v>0</v>
      </c>
    </row>
    <row r="25" spans="1:53" ht="15" customHeight="1" x14ac:dyDescent="0.25">
      <c r="A25">
        <v>8</v>
      </c>
      <c r="B25" s="222" t="s">
        <v>217</v>
      </c>
      <c r="C25" s="175">
        <v>8</v>
      </c>
      <c r="D25" s="175" t="s">
        <v>80</v>
      </c>
      <c r="E25" s="126"/>
      <c r="F25" s="126"/>
      <c r="G25" s="140"/>
      <c r="H25" s="149" t="s">
        <v>80</v>
      </c>
      <c r="I25" s="179" t="s">
        <v>81</v>
      </c>
      <c r="J25" s="179" t="s">
        <v>80</v>
      </c>
      <c r="K25" s="179" t="s">
        <v>81</v>
      </c>
      <c r="L25" s="148" t="s">
        <v>80</v>
      </c>
      <c r="M25" s="178" t="s">
        <v>79</v>
      </c>
      <c r="N25" s="290">
        <f t="shared" si="16"/>
        <v>3</v>
      </c>
      <c r="O25" s="291">
        <f t="shared" si="17"/>
        <v>4</v>
      </c>
      <c r="P25" s="291">
        <f t="shared" si="0"/>
        <v>2</v>
      </c>
      <c r="Q25" s="291">
        <f t="shared" si="1"/>
        <v>3</v>
      </c>
      <c r="R25" s="291">
        <f t="shared" si="18"/>
        <v>9</v>
      </c>
      <c r="S25" s="94">
        <f t="shared" si="2"/>
        <v>1</v>
      </c>
      <c r="T25" s="94" t="str">
        <f t="shared" si="3"/>
        <v/>
      </c>
      <c r="U25" s="94">
        <f t="shared" si="4"/>
        <v>1</v>
      </c>
      <c r="V25" s="94" t="str">
        <f t="shared" si="19"/>
        <v/>
      </c>
      <c r="W25" s="94">
        <f t="shared" si="5"/>
        <v>1</v>
      </c>
      <c r="X25" s="94">
        <f t="shared" si="6"/>
        <v>1</v>
      </c>
      <c r="Y25" s="94">
        <f t="shared" si="7"/>
        <v>4</v>
      </c>
      <c r="Z25" s="141" t="b">
        <f t="shared" si="8"/>
        <v>0</v>
      </c>
      <c r="AA25" s="141" t="b">
        <f t="shared" si="9"/>
        <v>0</v>
      </c>
      <c r="AB25" s="141">
        <f t="shared" si="10"/>
        <v>0.66666666666666663</v>
      </c>
      <c r="AC25" s="141" t="b">
        <f t="shared" si="11"/>
        <v>0</v>
      </c>
      <c r="AD25" s="141" t="b">
        <f t="shared" si="12"/>
        <v>0</v>
      </c>
      <c r="AE25" s="141" t="b">
        <f t="shared" si="20"/>
        <v>0</v>
      </c>
      <c r="AF25" s="141" t="b">
        <f t="shared" si="21"/>
        <v>0</v>
      </c>
      <c r="AG25" s="141" t="b">
        <f t="shared" si="22"/>
        <v>0</v>
      </c>
      <c r="AH25" s="141" t="b">
        <f t="shared" si="23"/>
        <v>0</v>
      </c>
      <c r="AI25" s="141" t="b">
        <f t="shared" si="24"/>
        <v>0</v>
      </c>
      <c r="AJ25" s="146">
        <f t="shared" si="13"/>
        <v>6</v>
      </c>
      <c r="AK25" s="147">
        <f t="shared" si="14"/>
        <v>0.66666666666666663</v>
      </c>
      <c r="AL25" s="217" t="str">
        <f t="shared" si="25"/>
        <v>Kader</v>
      </c>
      <c r="AM25" s="144">
        <f t="shared" si="26"/>
        <v>5</v>
      </c>
      <c r="AN25" s="145">
        <f t="shared" si="27"/>
        <v>0</v>
      </c>
      <c r="AO25" s="135" t="str">
        <f t="shared" si="28"/>
        <v/>
      </c>
      <c r="AP25" s="136" t="str">
        <f t="shared" si="29"/>
        <v/>
      </c>
      <c r="AQ25" s="126"/>
      <c r="AR25" s="144" t="str">
        <f t="shared" si="30"/>
        <v/>
      </c>
      <c r="AS25" s="220" t="str">
        <f t="shared" si="31"/>
        <v>1F</v>
      </c>
      <c r="AT25" s="220" t="str">
        <f t="shared" si="32"/>
        <v>1F</v>
      </c>
      <c r="AU25" s="220" t="str">
        <f t="shared" si="33"/>
        <v>1S</v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59" t="str">
        <f t="shared" si="34"/>
        <v/>
      </c>
      <c r="BA25" s="60">
        <f t="shared" si="15"/>
        <v>0</v>
      </c>
    </row>
    <row r="26" spans="1:53" ht="15" customHeight="1" x14ac:dyDescent="0.25">
      <c r="A26">
        <v>9</v>
      </c>
      <c r="B26" s="222" t="s">
        <v>218</v>
      </c>
      <c r="C26" s="175">
        <v>7</v>
      </c>
      <c r="D26" s="175" t="s">
        <v>80</v>
      </c>
      <c r="E26" s="126"/>
      <c r="F26" s="126"/>
      <c r="G26" s="140"/>
      <c r="H26" s="149" t="s">
        <v>79</v>
      </c>
      <c r="I26" s="179" t="s">
        <v>80</v>
      </c>
      <c r="J26" s="179" t="s">
        <v>81</v>
      </c>
      <c r="K26" s="179" t="s">
        <v>81</v>
      </c>
      <c r="L26" s="148" t="s">
        <v>81</v>
      </c>
      <c r="M26" s="178" t="s">
        <v>80</v>
      </c>
      <c r="N26" s="290">
        <f t="shared" si="16"/>
        <v>3</v>
      </c>
      <c r="O26" s="291">
        <f t="shared" si="17"/>
        <v>3</v>
      </c>
      <c r="P26" s="291">
        <f t="shared" si="0"/>
        <v>3</v>
      </c>
      <c r="Q26" s="291">
        <f t="shared" si="1"/>
        <v>2</v>
      </c>
      <c r="R26" s="291">
        <f t="shared" si="18"/>
        <v>8</v>
      </c>
      <c r="S26" s="94">
        <f t="shared" si="2"/>
        <v>1</v>
      </c>
      <c r="T26" s="94">
        <f t="shared" si="3"/>
        <v>1</v>
      </c>
      <c r="U26" s="94" t="str">
        <f t="shared" si="4"/>
        <v/>
      </c>
      <c r="V26" s="94" t="str">
        <f t="shared" si="19"/>
        <v/>
      </c>
      <c r="W26" s="94" t="str">
        <f t="shared" si="5"/>
        <v/>
      </c>
      <c r="X26" s="94">
        <f t="shared" si="6"/>
        <v>1</v>
      </c>
      <c r="Y26" s="94">
        <f t="shared" si="7"/>
        <v>3</v>
      </c>
      <c r="Z26" s="141" t="b">
        <f t="shared" si="8"/>
        <v>0</v>
      </c>
      <c r="AA26" s="141" t="b">
        <f t="shared" si="9"/>
        <v>0</v>
      </c>
      <c r="AB26" s="141">
        <f t="shared" si="10"/>
        <v>0.5</v>
      </c>
      <c r="AC26" s="141" t="b">
        <f t="shared" si="11"/>
        <v>0</v>
      </c>
      <c r="AD26" s="141" t="b">
        <f t="shared" si="12"/>
        <v>0</v>
      </c>
      <c r="AE26" s="141" t="b">
        <f t="shared" si="20"/>
        <v>0</v>
      </c>
      <c r="AF26" s="141" t="b">
        <f t="shared" si="21"/>
        <v>0</v>
      </c>
      <c r="AG26" s="141" t="b">
        <f t="shared" si="22"/>
        <v>0</v>
      </c>
      <c r="AH26" s="141" t="b">
        <f t="shared" si="23"/>
        <v>0</v>
      </c>
      <c r="AI26" s="141" t="b">
        <f t="shared" si="24"/>
        <v>0</v>
      </c>
      <c r="AJ26" s="146">
        <f t="shared" si="13"/>
        <v>6</v>
      </c>
      <c r="AK26" s="147">
        <f t="shared" si="14"/>
        <v>0.5</v>
      </c>
      <c r="AL26" s="217" t="str">
        <f t="shared" si="25"/>
        <v>BBL/Kader</v>
      </c>
      <c r="AM26" s="144">
        <f t="shared" si="26"/>
        <v>4</v>
      </c>
      <c r="AN26" s="145">
        <f t="shared" si="27"/>
        <v>0</v>
      </c>
      <c r="AO26" s="135" t="str">
        <f t="shared" si="28"/>
        <v/>
      </c>
      <c r="AP26" s="136" t="str">
        <f t="shared" si="29"/>
        <v/>
      </c>
      <c r="AQ26" s="126"/>
      <c r="AR26" s="144" t="str">
        <f t="shared" si="30"/>
        <v/>
      </c>
      <c r="AS26" s="220" t="str">
        <f t="shared" si="31"/>
        <v>1F</v>
      </c>
      <c r="AT26" s="220" t="str">
        <f t="shared" si="32"/>
        <v>1F</v>
      </c>
      <c r="AU26" s="220" t="str">
        <f t="shared" si="33"/>
        <v>1F</v>
      </c>
      <c r="AV26" s="219"/>
      <c r="AW26" s="220" t="str">
        <f t="shared" si="35"/>
        <v/>
      </c>
      <c r="AX26" s="220">
        <f t="shared" si="36"/>
        <v>0</v>
      </c>
      <c r="AY26" s="219"/>
      <c r="AZ26" s="59" t="str">
        <f t="shared" si="34"/>
        <v/>
      </c>
      <c r="BA26" s="60">
        <f t="shared" si="15"/>
        <v>0</v>
      </c>
    </row>
    <row r="27" spans="1:53" ht="15" customHeight="1" x14ac:dyDescent="0.25">
      <c r="A27">
        <v>10</v>
      </c>
      <c r="B27" s="222" t="s">
        <v>219</v>
      </c>
      <c r="C27" s="175">
        <v>7</v>
      </c>
      <c r="D27" s="175" t="s">
        <v>80</v>
      </c>
      <c r="E27" s="126"/>
      <c r="F27" s="126"/>
      <c r="G27" s="140"/>
      <c r="H27" s="149" t="s">
        <v>79</v>
      </c>
      <c r="I27" s="179" t="s">
        <v>79</v>
      </c>
      <c r="J27" s="179" t="s">
        <v>80</v>
      </c>
      <c r="K27" s="179" t="s">
        <v>80</v>
      </c>
      <c r="L27" s="148" t="s">
        <v>81</v>
      </c>
      <c r="M27" s="178" t="s">
        <v>81</v>
      </c>
      <c r="N27" s="290">
        <f t="shared" si="16"/>
        <v>3</v>
      </c>
      <c r="O27" s="291">
        <f t="shared" si="17"/>
        <v>2</v>
      </c>
      <c r="P27" s="291">
        <f t="shared" si="0"/>
        <v>4</v>
      </c>
      <c r="Q27" s="291">
        <f t="shared" si="1"/>
        <v>3</v>
      </c>
      <c r="R27" s="291">
        <f t="shared" si="18"/>
        <v>9</v>
      </c>
      <c r="S27" s="94">
        <f t="shared" si="2"/>
        <v>1</v>
      </c>
      <c r="T27" s="94">
        <f t="shared" si="3"/>
        <v>1</v>
      </c>
      <c r="U27" s="94">
        <f t="shared" si="4"/>
        <v>1</v>
      </c>
      <c r="V27" s="94">
        <f t="shared" si="19"/>
        <v>1</v>
      </c>
      <c r="W27" s="94" t="str">
        <f t="shared" si="5"/>
        <v/>
      </c>
      <c r="X27" s="94" t="str">
        <f t="shared" si="6"/>
        <v/>
      </c>
      <c r="Y27" s="94">
        <f t="shared" si="7"/>
        <v>4</v>
      </c>
      <c r="Z27" s="141" t="b">
        <f t="shared" si="8"/>
        <v>0</v>
      </c>
      <c r="AA27" s="141" t="b">
        <f t="shared" si="9"/>
        <v>0</v>
      </c>
      <c r="AB27" s="141">
        <f t="shared" si="10"/>
        <v>0.66666666666666663</v>
      </c>
      <c r="AC27" s="141" t="b">
        <f t="shared" si="11"/>
        <v>0</v>
      </c>
      <c r="AD27" s="141" t="b">
        <f t="shared" si="12"/>
        <v>0</v>
      </c>
      <c r="AE27" s="141" t="b">
        <f t="shared" si="20"/>
        <v>0</v>
      </c>
      <c r="AF27" s="141" t="b">
        <f t="shared" si="21"/>
        <v>0</v>
      </c>
      <c r="AG27" s="141" t="b">
        <f t="shared" si="22"/>
        <v>0</v>
      </c>
      <c r="AH27" s="141" t="b">
        <f t="shared" si="23"/>
        <v>0</v>
      </c>
      <c r="AI27" s="141" t="b">
        <f t="shared" si="24"/>
        <v>0</v>
      </c>
      <c r="AJ27" s="146">
        <f t="shared" si="13"/>
        <v>6</v>
      </c>
      <c r="AK27" s="147">
        <f t="shared" si="14"/>
        <v>0.66666666666666663</v>
      </c>
      <c r="AL27" s="217" t="str">
        <f t="shared" si="25"/>
        <v>Kader</v>
      </c>
      <c r="AM27" s="144">
        <f t="shared" si="26"/>
        <v>5</v>
      </c>
      <c r="AN27" s="145">
        <f t="shared" si="27"/>
        <v>0</v>
      </c>
      <c r="AO27" s="135" t="str">
        <f t="shared" si="28"/>
        <v/>
      </c>
      <c r="AP27" s="136" t="str">
        <f t="shared" si="29"/>
        <v/>
      </c>
      <c r="AQ27" s="126"/>
      <c r="AR27" s="144" t="str">
        <f t="shared" si="30"/>
        <v/>
      </c>
      <c r="AS27" s="220" t="str">
        <f t="shared" si="31"/>
        <v>2F</v>
      </c>
      <c r="AT27" s="220" t="str">
        <f t="shared" si="32"/>
        <v>1F</v>
      </c>
      <c r="AU27" s="220" t="str">
        <f t="shared" si="33"/>
        <v>&lt;1F</v>
      </c>
      <c r="AV27" s="219"/>
      <c r="AW27" s="220" t="str">
        <f t="shared" si="35"/>
        <v/>
      </c>
      <c r="AX27" s="220">
        <f t="shared" si="36"/>
        <v>0</v>
      </c>
      <c r="AY27" s="219"/>
      <c r="AZ27" s="59" t="str">
        <f t="shared" si="34"/>
        <v/>
      </c>
      <c r="BA27" s="60">
        <f t="shared" si="15"/>
        <v>0</v>
      </c>
    </row>
    <row r="28" spans="1:53" ht="15" customHeight="1" x14ac:dyDescent="0.25">
      <c r="A28">
        <v>11</v>
      </c>
      <c r="B28" s="222"/>
      <c r="C28" s="175"/>
      <c r="D28" s="175"/>
      <c r="E28" s="126"/>
      <c r="F28" s="126"/>
      <c r="G28" s="140"/>
      <c r="H28" s="149"/>
      <c r="I28" s="179"/>
      <c r="J28" s="179"/>
      <c r="K28" s="179"/>
      <c r="L28" s="148"/>
      <c r="M28" s="178"/>
      <c r="N28" s="290">
        <f t="shared" si="16"/>
        <v>0</v>
      </c>
      <c r="O28" s="291" t="str">
        <f t="shared" si="17"/>
        <v/>
      </c>
      <c r="P28" s="291" t="str">
        <f t="shared" si="0"/>
        <v/>
      </c>
      <c r="Q28" s="291" t="str">
        <f t="shared" si="1"/>
        <v/>
      </c>
      <c r="R28" s="291">
        <f t="shared" si="18"/>
        <v>0</v>
      </c>
      <c r="S28" s="94" t="str">
        <f t="shared" si="2"/>
        <v/>
      </c>
      <c r="T28" s="94" t="str">
        <f t="shared" si="3"/>
        <v/>
      </c>
      <c r="U28" s="94" t="str">
        <f t="shared" si="4"/>
        <v/>
      </c>
      <c r="V28" s="94" t="str">
        <f t="shared" si="19"/>
        <v/>
      </c>
      <c r="W28" s="94" t="str">
        <f t="shared" si="5"/>
        <v/>
      </c>
      <c r="X28" s="94" t="str">
        <f t="shared" si="6"/>
        <v/>
      </c>
      <c r="Y28" s="94">
        <f t="shared" si="7"/>
        <v>0</v>
      </c>
      <c r="Z28" s="141" t="b">
        <f t="shared" si="8"/>
        <v>0</v>
      </c>
      <c r="AA28" s="141" t="b">
        <f t="shared" si="9"/>
        <v>0</v>
      </c>
      <c r="AB28" s="141" t="b">
        <f t="shared" si="10"/>
        <v>0</v>
      </c>
      <c r="AC28" s="141" t="b">
        <f t="shared" si="11"/>
        <v>0</v>
      </c>
      <c r="AD28" s="141" t="b">
        <f t="shared" si="12"/>
        <v>0</v>
      </c>
      <c r="AE28" s="141" t="b">
        <f t="shared" si="20"/>
        <v>0</v>
      </c>
      <c r="AF28" s="141" t="b">
        <f t="shared" si="21"/>
        <v>0</v>
      </c>
      <c r="AG28" s="141" t="b">
        <f t="shared" si="22"/>
        <v>0</v>
      </c>
      <c r="AH28" s="141" t="b">
        <f t="shared" si="23"/>
        <v>0</v>
      </c>
      <c r="AI28" s="141" t="b">
        <f t="shared" si="24"/>
        <v>0</v>
      </c>
      <c r="AJ28" s="146" t="str">
        <f t="shared" si="13"/>
        <v/>
      </c>
      <c r="AK28" s="147" t="str">
        <f t="shared" si="14"/>
        <v/>
      </c>
      <c r="AL28" s="217" t="str">
        <f t="shared" si="25"/>
        <v/>
      </c>
      <c r="AM28" s="144" t="str">
        <f t="shared" si="26"/>
        <v/>
      </c>
      <c r="AN28" s="145">
        <f t="shared" si="27"/>
        <v>0</v>
      </c>
      <c r="AO28" s="135" t="str">
        <f t="shared" si="28"/>
        <v/>
      </c>
      <c r="AP28" s="136" t="str">
        <f t="shared" si="29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33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59" t="str">
        <f t="shared" si="34"/>
        <v/>
      </c>
      <c r="BA28" s="60">
        <f t="shared" si="15"/>
        <v>0</v>
      </c>
    </row>
    <row r="29" spans="1:53" ht="15" customHeight="1" x14ac:dyDescent="0.25">
      <c r="A29">
        <v>12</v>
      </c>
      <c r="B29" s="222"/>
      <c r="C29" s="175"/>
      <c r="D29" s="175"/>
      <c r="E29" s="126"/>
      <c r="F29" s="126"/>
      <c r="G29" s="140"/>
      <c r="H29" s="149"/>
      <c r="I29" s="179"/>
      <c r="J29" s="179"/>
      <c r="K29" s="179"/>
      <c r="L29" s="148"/>
      <c r="M29" s="178"/>
      <c r="N29" s="290">
        <f t="shared" si="16"/>
        <v>0</v>
      </c>
      <c r="O29" s="291" t="str">
        <f t="shared" si="17"/>
        <v/>
      </c>
      <c r="P29" s="291" t="str">
        <f t="shared" si="0"/>
        <v/>
      </c>
      <c r="Q29" s="291" t="str">
        <f t="shared" si="1"/>
        <v/>
      </c>
      <c r="R29" s="291">
        <f t="shared" si="18"/>
        <v>0</v>
      </c>
      <c r="S29" s="94" t="str">
        <f t="shared" si="2"/>
        <v/>
      </c>
      <c r="T29" s="94" t="str">
        <f t="shared" si="3"/>
        <v/>
      </c>
      <c r="U29" s="94" t="str">
        <f t="shared" si="4"/>
        <v/>
      </c>
      <c r="V29" s="94" t="str">
        <f t="shared" si="19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 t="b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0"/>
        <v>0</v>
      </c>
      <c r="AF29" s="141" t="b">
        <f t="shared" si="21"/>
        <v>0</v>
      </c>
      <c r="AG29" s="141" t="b">
        <f t="shared" si="22"/>
        <v>0</v>
      </c>
      <c r="AH29" s="141" t="b">
        <f t="shared" si="23"/>
        <v>0</v>
      </c>
      <c r="AI29" s="141" t="b">
        <f t="shared" si="24"/>
        <v>0</v>
      </c>
      <c r="AJ29" s="146" t="str">
        <f t="shared" si="13"/>
        <v/>
      </c>
      <c r="AK29" s="147" t="str">
        <f t="shared" si="14"/>
        <v/>
      </c>
      <c r="AL29" s="217" t="str">
        <f t="shared" si="25"/>
        <v/>
      </c>
      <c r="AM29" s="144" t="str">
        <f t="shared" si="26"/>
        <v/>
      </c>
      <c r="AN29" s="145">
        <f t="shared" si="27"/>
        <v>0</v>
      </c>
      <c r="AO29" s="135" t="str">
        <f t="shared" si="28"/>
        <v/>
      </c>
      <c r="AP29" s="136" t="str">
        <f t="shared" si="29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33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59" t="str">
        <f t="shared" si="34"/>
        <v/>
      </c>
      <c r="BA29" s="60">
        <f t="shared" si="15"/>
        <v>0</v>
      </c>
    </row>
    <row r="30" spans="1:53" ht="15" customHeight="1" x14ac:dyDescent="0.25">
      <c r="A30">
        <v>13</v>
      </c>
      <c r="B30" s="222"/>
      <c r="C30" s="175"/>
      <c r="D30" s="175"/>
      <c r="E30" s="126"/>
      <c r="F30" s="126"/>
      <c r="G30" s="140"/>
      <c r="H30" s="149"/>
      <c r="I30" s="179"/>
      <c r="J30" s="179"/>
      <c r="K30" s="179"/>
      <c r="L30" s="148"/>
      <c r="M30" s="178"/>
      <c r="N30" s="290">
        <f t="shared" si="16"/>
        <v>0</v>
      </c>
      <c r="O30" s="291" t="str">
        <f t="shared" si="17"/>
        <v/>
      </c>
      <c r="P30" s="291" t="str">
        <f t="shared" si="0"/>
        <v/>
      </c>
      <c r="Q30" s="291" t="str">
        <f t="shared" si="1"/>
        <v/>
      </c>
      <c r="R30" s="291">
        <f t="shared" si="18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19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0"/>
        <v>0</v>
      </c>
      <c r="AF30" s="141" t="b">
        <f t="shared" si="21"/>
        <v>0</v>
      </c>
      <c r="AG30" s="141" t="b">
        <f t="shared" si="22"/>
        <v>0</v>
      </c>
      <c r="AH30" s="141" t="b">
        <f t="shared" si="23"/>
        <v>0</v>
      </c>
      <c r="AI30" s="141" t="b">
        <f t="shared" si="24"/>
        <v>0</v>
      </c>
      <c r="AJ30" s="146" t="str">
        <f t="shared" si="13"/>
        <v/>
      </c>
      <c r="AK30" s="147" t="str">
        <f t="shared" si="14"/>
        <v/>
      </c>
      <c r="AL30" s="217" t="str">
        <f t="shared" si="25"/>
        <v/>
      </c>
      <c r="AM30" s="144" t="str">
        <f t="shared" si="26"/>
        <v/>
      </c>
      <c r="AN30" s="145">
        <f t="shared" si="27"/>
        <v>0</v>
      </c>
      <c r="AO30" s="135" t="str">
        <f t="shared" si="28"/>
        <v/>
      </c>
      <c r="AP30" s="136" t="str">
        <f t="shared" si="29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33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59" t="str">
        <f t="shared" si="34"/>
        <v/>
      </c>
      <c r="BA30" s="60">
        <f t="shared" si="15"/>
        <v>0</v>
      </c>
    </row>
    <row r="31" spans="1:53" ht="15" customHeight="1" x14ac:dyDescent="0.25">
      <c r="A31">
        <v>14</v>
      </c>
      <c r="B31" s="222"/>
      <c r="C31" s="175"/>
      <c r="D31" s="175"/>
      <c r="E31" s="126"/>
      <c r="F31" s="126"/>
      <c r="G31" s="140"/>
      <c r="H31" s="149"/>
      <c r="I31" s="179"/>
      <c r="J31" s="179"/>
      <c r="K31" s="179"/>
      <c r="L31" s="148"/>
      <c r="M31" s="178"/>
      <c r="N31" s="290">
        <f t="shared" si="16"/>
        <v>0</v>
      </c>
      <c r="O31" s="291" t="str">
        <f t="shared" si="17"/>
        <v/>
      </c>
      <c r="P31" s="291" t="str">
        <f t="shared" si="0"/>
        <v/>
      </c>
      <c r="Q31" s="291" t="str">
        <f t="shared" si="1"/>
        <v/>
      </c>
      <c r="R31" s="291">
        <f t="shared" si="18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19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0"/>
        <v>0</v>
      </c>
      <c r="AF31" s="141" t="b">
        <f t="shared" si="21"/>
        <v>0</v>
      </c>
      <c r="AG31" s="141" t="b">
        <f t="shared" si="22"/>
        <v>0</v>
      </c>
      <c r="AH31" s="141" t="b">
        <f t="shared" si="23"/>
        <v>0</v>
      </c>
      <c r="AI31" s="141" t="b">
        <f t="shared" si="24"/>
        <v>0</v>
      </c>
      <c r="AJ31" s="146" t="str">
        <f t="shared" si="13"/>
        <v/>
      </c>
      <c r="AK31" s="147" t="str">
        <f t="shared" si="14"/>
        <v/>
      </c>
      <c r="AL31" s="217" t="str">
        <f t="shared" si="25"/>
        <v/>
      </c>
      <c r="AM31" s="144" t="str">
        <f t="shared" si="26"/>
        <v/>
      </c>
      <c r="AN31" s="145">
        <f t="shared" si="27"/>
        <v>0</v>
      </c>
      <c r="AO31" s="135" t="str">
        <f t="shared" si="28"/>
        <v/>
      </c>
      <c r="AP31" s="136" t="str">
        <f t="shared" si="29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33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59" t="str">
        <f t="shared" si="34"/>
        <v/>
      </c>
      <c r="BA31" s="60">
        <f t="shared" si="15"/>
        <v>0</v>
      </c>
    </row>
    <row r="32" spans="1:53" ht="15" customHeight="1" x14ac:dyDescent="0.25">
      <c r="A32">
        <v>15</v>
      </c>
      <c r="B32" s="222"/>
      <c r="C32" s="175"/>
      <c r="D32" s="175"/>
      <c r="E32" s="126"/>
      <c r="F32" s="126"/>
      <c r="G32" s="140"/>
      <c r="H32" s="149"/>
      <c r="I32" s="148"/>
      <c r="J32" s="148"/>
      <c r="K32" s="179"/>
      <c r="L32" s="148"/>
      <c r="M32" s="150"/>
      <c r="N32" s="290">
        <f t="shared" si="16"/>
        <v>0</v>
      </c>
      <c r="O32" s="291" t="str">
        <f t="shared" si="17"/>
        <v/>
      </c>
      <c r="P32" s="291" t="str">
        <f t="shared" si="0"/>
        <v/>
      </c>
      <c r="Q32" s="291" t="str">
        <f t="shared" si="1"/>
        <v/>
      </c>
      <c r="R32" s="291">
        <f t="shared" si="18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19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0"/>
        <v>0</v>
      </c>
      <c r="AF32" s="141" t="b">
        <f t="shared" si="21"/>
        <v>0</v>
      </c>
      <c r="AG32" s="141" t="b">
        <f t="shared" si="22"/>
        <v>0</v>
      </c>
      <c r="AH32" s="141" t="b">
        <f t="shared" si="23"/>
        <v>0</v>
      </c>
      <c r="AI32" s="141" t="b">
        <f t="shared" si="24"/>
        <v>0</v>
      </c>
      <c r="AJ32" s="146" t="str">
        <f t="shared" si="13"/>
        <v/>
      </c>
      <c r="AK32" s="147" t="str">
        <f t="shared" si="14"/>
        <v/>
      </c>
      <c r="AL32" s="217" t="str">
        <f t="shared" si="25"/>
        <v/>
      </c>
      <c r="AM32" s="144" t="str">
        <f t="shared" si="26"/>
        <v/>
      </c>
      <c r="AN32" s="145">
        <f t="shared" si="27"/>
        <v>0</v>
      </c>
      <c r="AO32" s="135" t="str">
        <f t="shared" si="28"/>
        <v/>
      </c>
      <c r="AP32" s="136" t="str">
        <f t="shared" si="29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33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59" t="str">
        <f t="shared" si="34"/>
        <v/>
      </c>
      <c r="BA32" s="60">
        <f t="shared" si="15"/>
        <v>0</v>
      </c>
    </row>
    <row r="33" spans="1:53" ht="15" customHeight="1" x14ac:dyDescent="0.25">
      <c r="A33">
        <v>16</v>
      </c>
      <c r="B33" s="222"/>
      <c r="C33" s="175"/>
      <c r="D33" s="175"/>
      <c r="E33" s="126"/>
      <c r="F33" s="126"/>
      <c r="G33" s="140"/>
      <c r="H33" s="149"/>
      <c r="I33" s="148"/>
      <c r="J33" s="148"/>
      <c r="K33" s="179"/>
      <c r="L33" s="148"/>
      <c r="M33" s="178"/>
      <c r="N33" s="290">
        <f t="shared" si="16"/>
        <v>0</v>
      </c>
      <c r="O33" s="291" t="str">
        <f t="shared" si="17"/>
        <v/>
      </c>
      <c r="P33" s="291" t="str">
        <f t="shared" si="0"/>
        <v/>
      </c>
      <c r="Q33" s="291" t="str">
        <f t="shared" si="1"/>
        <v/>
      </c>
      <c r="R33" s="291">
        <f t="shared" si="18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19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0"/>
        <v>0</v>
      </c>
      <c r="AF33" s="141" t="b">
        <f t="shared" si="21"/>
        <v>0</v>
      </c>
      <c r="AG33" s="141" t="b">
        <f t="shared" si="22"/>
        <v>0</v>
      </c>
      <c r="AH33" s="141" t="b">
        <f t="shared" si="23"/>
        <v>0</v>
      </c>
      <c r="AI33" s="141" t="b">
        <f t="shared" si="24"/>
        <v>0</v>
      </c>
      <c r="AJ33" s="146" t="str">
        <f t="shared" si="13"/>
        <v/>
      </c>
      <c r="AK33" s="147" t="str">
        <f t="shared" si="14"/>
        <v/>
      </c>
      <c r="AL33" s="217" t="str">
        <f t="shared" si="25"/>
        <v/>
      </c>
      <c r="AM33" s="144" t="str">
        <f t="shared" si="26"/>
        <v/>
      </c>
      <c r="AN33" s="145">
        <f t="shared" si="27"/>
        <v>0</v>
      </c>
      <c r="AO33" s="135" t="str">
        <f t="shared" si="28"/>
        <v/>
      </c>
      <c r="AP33" s="136" t="str">
        <f t="shared" si="29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33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59" t="str">
        <f t="shared" si="34"/>
        <v/>
      </c>
      <c r="BA33" s="60">
        <f t="shared" si="15"/>
        <v>0</v>
      </c>
    </row>
    <row r="34" spans="1:53" ht="15" customHeight="1" x14ac:dyDescent="0.25">
      <c r="A34">
        <v>17</v>
      </c>
      <c r="B34" s="222"/>
      <c r="C34" s="175"/>
      <c r="D34" s="175"/>
      <c r="E34" s="126"/>
      <c r="F34" s="126"/>
      <c r="G34" s="140"/>
      <c r="H34" s="149"/>
      <c r="I34" s="148"/>
      <c r="J34" s="148"/>
      <c r="K34" s="179"/>
      <c r="L34" s="148"/>
      <c r="M34" s="178"/>
      <c r="N34" s="290">
        <f t="shared" si="16"/>
        <v>0</v>
      </c>
      <c r="O34" s="291" t="str">
        <f t="shared" si="17"/>
        <v/>
      </c>
      <c r="P34" s="291" t="str">
        <f t="shared" si="0"/>
        <v/>
      </c>
      <c r="Q34" s="291" t="str">
        <f t="shared" si="1"/>
        <v/>
      </c>
      <c r="R34" s="291">
        <f t="shared" si="18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19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0"/>
        <v>0</v>
      </c>
      <c r="AF34" s="141" t="b">
        <f t="shared" si="21"/>
        <v>0</v>
      </c>
      <c r="AG34" s="141" t="b">
        <f t="shared" si="22"/>
        <v>0</v>
      </c>
      <c r="AH34" s="141" t="b">
        <f t="shared" si="23"/>
        <v>0</v>
      </c>
      <c r="AI34" s="141" t="b">
        <f t="shared" si="24"/>
        <v>0</v>
      </c>
      <c r="AJ34" s="146" t="str">
        <f t="shared" si="13"/>
        <v/>
      </c>
      <c r="AK34" s="147" t="str">
        <f t="shared" si="14"/>
        <v/>
      </c>
      <c r="AL34" s="217" t="str">
        <f t="shared" si="25"/>
        <v/>
      </c>
      <c r="AM34" s="144" t="str">
        <f t="shared" si="26"/>
        <v/>
      </c>
      <c r="AN34" s="145">
        <f t="shared" si="27"/>
        <v>0</v>
      </c>
      <c r="AO34" s="135" t="str">
        <f t="shared" si="28"/>
        <v/>
      </c>
      <c r="AP34" s="136" t="str">
        <f t="shared" si="29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33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59" t="str">
        <f t="shared" si="34"/>
        <v/>
      </c>
      <c r="BA34" s="60">
        <f t="shared" si="15"/>
        <v>0</v>
      </c>
    </row>
    <row r="35" spans="1:53" ht="15" customHeight="1" x14ac:dyDescent="0.25">
      <c r="A35">
        <v>18</v>
      </c>
      <c r="B35" s="222"/>
      <c r="C35" s="175"/>
      <c r="D35" s="175"/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6"/>
        <v>0</v>
      </c>
      <c r="O35" s="291" t="str">
        <f t="shared" si="17"/>
        <v/>
      </c>
      <c r="P35" s="291" t="str">
        <f t="shared" si="0"/>
        <v/>
      </c>
      <c r="Q35" s="291" t="str">
        <f t="shared" si="1"/>
        <v/>
      </c>
      <c r="R35" s="291">
        <f t="shared" si="18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19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0"/>
        <v>0</v>
      </c>
      <c r="AF35" s="141" t="b">
        <f t="shared" si="21"/>
        <v>0</v>
      </c>
      <c r="AG35" s="141" t="b">
        <f t="shared" si="22"/>
        <v>0</v>
      </c>
      <c r="AH35" s="141" t="b">
        <f t="shared" si="23"/>
        <v>0</v>
      </c>
      <c r="AI35" s="141" t="b">
        <f t="shared" si="24"/>
        <v>0</v>
      </c>
      <c r="AJ35" s="146" t="str">
        <f t="shared" si="13"/>
        <v/>
      </c>
      <c r="AK35" s="147" t="str">
        <f t="shared" si="14"/>
        <v/>
      </c>
      <c r="AL35" s="217" t="str">
        <f t="shared" si="25"/>
        <v/>
      </c>
      <c r="AM35" s="144" t="str">
        <f t="shared" si="26"/>
        <v/>
      </c>
      <c r="AN35" s="145">
        <f t="shared" si="27"/>
        <v>0</v>
      </c>
      <c r="AO35" s="135" t="str">
        <f t="shared" si="28"/>
        <v/>
      </c>
      <c r="AP35" s="136" t="str">
        <f t="shared" si="29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33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59" t="str">
        <f t="shared" si="34"/>
        <v/>
      </c>
      <c r="BA35" s="60">
        <f t="shared" si="15"/>
        <v>0</v>
      </c>
    </row>
    <row r="36" spans="1:53" ht="15" customHeight="1" x14ac:dyDescent="0.25">
      <c r="A36">
        <v>19</v>
      </c>
      <c r="B36" s="222"/>
      <c r="C36" s="175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6"/>
        <v>0</v>
      </c>
      <c r="O36" s="291" t="str">
        <f t="shared" si="17"/>
        <v/>
      </c>
      <c r="P36" s="291" t="str">
        <f t="shared" si="0"/>
        <v/>
      </c>
      <c r="Q36" s="291" t="str">
        <f t="shared" si="1"/>
        <v/>
      </c>
      <c r="R36" s="291">
        <f t="shared" si="18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19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0"/>
        <v>0</v>
      </c>
      <c r="AF36" s="141" t="b">
        <f t="shared" si="21"/>
        <v>0</v>
      </c>
      <c r="AG36" s="141" t="b">
        <f t="shared" si="22"/>
        <v>0</v>
      </c>
      <c r="AH36" s="141" t="b">
        <f t="shared" si="23"/>
        <v>0</v>
      </c>
      <c r="AI36" s="141" t="b">
        <f t="shared" si="24"/>
        <v>0</v>
      </c>
      <c r="AJ36" s="146" t="str">
        <f t="shared" si="13"/>
        <v/>
      </c>
      <c r="AK36" s="147" t="str">
        <f t="shared" si="14"/>
        <v/>
      </c>
      <c r="AL36" s="217" t="str">
        <f t="shared" si="25"/>
        <v/>
      </c>
      <c r="AM36" s="144" t="str">
        <f t="shared" si="26"/>
        <v/>
      </c>
      <c r="AN36" s="145">
        <f t="shared" si="27"/>
        <v>0</v>
      </c>
      <c r="AO36" s="135" t="str">
        <f t="shared" si="28"/>
        <v/>
      </c>
      <c r="AP36" s="136" t="str">
        <f t="shared" si="29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33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59" t="str">
        <f t="shared" si="34"/>
        <v/>
      </c>
      <c r="BA36" s="60">
        <f t="shared" si="15"/>
        <v>0</v>
      </c>
    </row>
    <row r="37" spans="1:53" ht="15" customHeight="1" x14ac:dyDescent="0.25">
      <c r="A37">
        <v>20</v>
      </c>
      <c r="B37" s="222"/>
      <c r="C37" s="175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6"/>
        <v>0</v>
      </c>
      <c r="O37" s="291" t="str">
        <f t="shared" si="17"/>
        <v/>
      </c>
      <c r="P37" s="291" t="str">
        <f t="shared" si="0"/>
        <v/>
      </c>
      <c r="Q37" s="291" t="str">
        <f t="shared" si="1"/>
        <v/>
      </c>
      <c r="R37" s="291">
        <f t="shared" si="18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19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0"/>
        <v>0</v>
      </c>
      <c r="AF37" s="141" t="b">
        <f t="shared" si="21"/>
        <v>0</v>
      </c>
      <c r="AG37" s="141" t="b">
        <f t="shared" si="22"/>
        <v>0</v>
      </c>
      <c r="AH37" s="141" t="b">
        <f t="shared" si="23"/>
        <v>0</v>
      </c>
      <c r="AI37" s="141" t="b">
        <f t="shared" si="24"/>
        <v>0</v>
      </c>
      <c r="AJ37" s="146" t="str">
        <f t="shared" si="13"/>
        <v/>
      </c>
      <c r="AK37" s="147" t="str">
        <f t="shared" si="14"/>
        <v/>
      </c>
      <c r="AL37" s="217" t="str">
        <f t="shared" si="25"/>
        <v/>
      </c>
      <c r="AM37" s="144" t="str">
        <f t="shared" si="26"/>
        <v/>
      </c>
      <c r="AN37" s="145">
        <f t="shared" si="27"/>
        <v>0</v>
      </c>
      <c r="AO37" s="135" t="str">
        <f t="shared" si="28"/>
        <v/>
      </c>
      <c r="AP37" s="136" t="str">
        <f t="shared" si="29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33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59" t="str">
        <f t="shared" si="34"/>
        <v/>
      </c>
      <c r="BA37" s="60">
        <f t="shared" si="15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6"/>
        <v>0</v>
      </c>
      <c r="O38" s="291" t="str">
        <f t="shared" si="17"/>
        <v/>
      </c>
      <c r="P38" s="291" t="str">
        <f t="shared" si="0"/>
        <v/>
      </c>
      <c r="Q38" s="291" t="str">
        <f t="shared" si="1"/>
        <v/>
      </c>
      <c r="R38" s="291">
        <f t="shared" si="18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19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0"/>
        <v>0</v>
      </c>
      <c r="AF38" s="141" t="b">
        <f t="shared" si="21"/>
        <v>0</v>
      </c>
      <c r="AG38" s="141" t="b">
        <f t="shared" si="22"/>
        <v>0</v>
      </c>
      <c r="AH38" s="141" t="b">
        <f t="shared" si="23"/>
        <v>0</v>
      </c>
      <c r="AI38" s="141" t="b">
        <f t="shared" si="24"/>
        <v>0</v>
      </c>
      <c r="AJ38" s="146" t="str">
        <f t="shared" si="13"/>
        <v/>
      </c>
      <c r="AK38" s="147" t="str">
        <f t="shared" si="14"/>
        <v/>
      </c>
      <c r="AL38" s="217" t="str">
        <f t="shared" si="25"/>
        <v/>
      </c>
      <c r="AM38" s="144" t="str">
        <f t="shared" si="26"/>
        <v/>
      </c>
      <c r="AN38" s="145">
        <f t="shared" si="27"/>
        <v>0</v>
      </c>
      <c r="AO38" s="135" t="str">
        <f t="shared" si="28"/>
        <v/>
      </c>
      <c r="AP38" s="136" t="str">
        <f t="shared" si="29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33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59" t="str">
        <f t="shared" si="34"/>
        <v/>
      </c>
      <c r="BA38" s="60">
        <f t="shared" si="15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6"/>
        <v>0</v>
      </c>
      <c r="O39" s="291" t="str">
        <f t="shared" si="17"/>
        <v/>
      </c>
      <c r="P39" s="291" t="str">
        <f t="shared" si="0"/>
        <v/>
      </c>
      <c r="Q39" s="291" t="str">
        <f t="shared" si="1"/>
        <v/>
      </c>
      <c r="R39" s="291">
        <f t="shared" si="18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19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0"/>
        <v>0</v>
      </c>
      <c r="AF39" s="141" t="b">
        <f t="shared" si="21"/>
        <v>0</v>
      </c>
      <c r="AG39" s="141" t="b">
        <f t="shared" si="22"/>
        <v>0</v>
      </c>
      <c r="AH39" s="141" t="b">
        <f t="shared" si="23"/>
        <v>0</v>
      </c>
      <c r="AI39" s="141" t="b">
        <f t="shared" si="24"/>
        <v>0</v>
      </c>
      <c r="AJ39" s="146" t="str">
        <f t="shared" si="13"/>
        <v/>
      </c>
      <c r="AK39" s="147" t="str">
        <f t="shared" si="14"/>
        <v/>
      </c>
      <c r="AL39" s="217" t="str">
        <f t="shared" si="25"/>
        <v/>
      </c>
      <c r="AM39" s="144" t="str">
        <f t="shared" si="26"/>
        <v/>
      </c>
      <c r="AN39" s="145">
        <f t="shared" si="27"/>
        <v>0</v>
      </c>
      <c r="AO39" s="135" t="str">
        <f t="shared" si="28"/>
        <v/>
      </c>
      <c r="AP39" s="136" t="str">
        <f t="shared" si="29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33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59" t="str">
        <f t="shared" si="34"/>
        <v/>
      </c>
      <c r="BA39" s="60">
        <f t="shared" si="15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6"/>
        <v>0</v>
      </c>
      <c r="O40" s="291" t="str">
        <f t="shared" si="17"/>
        <v/>
      </c>
      <c r="P40" s="291" t="str">
        <f t="shared" si="0"/>
        <v/>
      </c>
      <c r="Q40" s="291" t="str">
        <f t="shared" si="1"/>
        <v/>
      </c>
      <c r="R40" s="291">
        <f t="shared" si="18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19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0"/>
        <v>0</v>
      </c>
      <c r="AF40" s="141" t="b">
        <f t="shared" si="21"/>
        <v>0</v>
      </c>
      <c r="AG40" s="141" t="b">
        <f t="shared" si="22"/>
        <v>0</v>
      </c>
      <c r="AH40" s="141" t="b">
        <f t="shared" si="23"/>
        <v>0</v>
      </c>
      <c r="AI40" s="141" t="b">
        <f t="shared" si="24"/>
        <v>0</v>
      </c>
      <c r="AJ40" s="146" t="str">
        <f t="shared" si="13"/>
        <v/>
      </c>
      <c r="AK40" s="147" t="str">
        <f t="shared" si="14"/>
        <v/>
      </c>
      <c r="AL40" s="217" t="str">
        <f t="shared" si="25"/>
        <v/>
      </c>
      <c r="AM40" s="144" t="str">
        <f t="shared" si="26"/>
        <v/>
      </c>
      <c r="AN40" s="145">
        <f t="shared" si="27"/>
        <v>0</v>
      </c>
      <c r="AO40" s="135" t="str">
        <f t="shared" si="28"/>
        <v/>
      </c>
      <c r="AP40" s="136" t="str">
        <f t="shared" si="29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33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59" t="str">
        <f t="shared" si="34"/>
        <v/>
      </c>
      <c r="BA40" s="60">
        <f t="shared" si="15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6"/>
        <v>0</v>
      </c>
      <c r="O41" s="291" t="str">
        <f t="shared" si="17"/>
        <v/>
      </c>
      <c r="P41" s="291" t="str">
        <f t="shared" si="0"/>
        <v/>
      </c>
      <c r="Q41" s="291" t="str">
        <f t="shared" si="1"/>
        <v/>
      </c>
      <c r="R41" s="291">
        <f t="shared" si="18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19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0"/>
        <v>0</v>
      </c>
      <c r="AF41" s="141" t="b">
        <f t="shared" si="21"/>
        <v>0</v>
      </c>
      <c r="AG41" s="141" t="b">
        <f t="shared" si="22"/>
        <v>0</v>
      </c>
      <c r="AH41" s="141" t="b">
        <f t="shared" si="23"/>
        <v>0</v>
      </c>
      <c r="AI41" s="141" t="b">
        <f t="shared" si="24"/>
        <v>0</v>
      </c>
      <c r="AJ41" s="146" t="str">
        <f t="shared" si="13"/>
        <v/>
      </c>
      <c r="AK41" s="147" t="str">
        <f t="shared" si="14"/>
        <v/>
      </c>
      <c r="AL41" s="217" t="str">
        <f t="shared" si="25"/>
        <v/>
      </c>
      <c r="AM41" s="144" t="str">
        <f t="shared" si="26"/>
        <v/>
      </c>
      <c r="AN41" s="145">
        <f t="shared" si="27"/>
        <v>0</v>
      </c>
      <c r="AO41" s="135" t="str">
        <f t="shared" si="28"/>
        <v/>
      </c>
      <c r="AP41" s="136" t="str">
        <f t="shared" si="29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33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59" t="str">
        <f t="shared" si="34"/>
        <v/>
      </c>
      <c r="BA41" s="60">
        <f t="shared" si="15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6"/>
        <v>0</v>
      </c>
      <c r="O42" s="291" t="str">
        <f t="shared" si="17"/>
        <v/>
      </c>
      <c r="P42" s="291" t="str">
        <f t="shared" si="0"/>
        <v/>
      </c>
      <c r="Q42" s="291" t="str">
        <f t="shared" si="1"/>
        <v/>
      </c>
      <c r="R42" s="291">
        <f t="shared" si="18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19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0"/>
        <v>0</v>
      </c>
      <c r="AF42" s="141" t="b">
        <f t="shared" si="21"/>
        <v>0</v>
      </c>
      <c r="AG42" s="141" t="b">
        <f t="shared" si="22"/>
        <v>0</v>
      </c>
      <c r="AH42" s="141" t="b">
        <f t="shared" si="23"/>
        <v>0</v>
      </c>
      <c r="AI42" s="141" t="b">
        <f t="shared" si="24"/>
        <v>0</v>
      </c>
      <c r="AJ42" s="146" t="str">
        <f t="shared" si="13"/>
        <v/>
      </c>
      <c r="AK42" s="147" t="str">
        <f t="shared" si="14"/>
        <v/>
      </c>
      <c r="AL42" s="217" t="str">
        <f t="shared" si="25"/>
        <v/>
      </c>
      <c r="AM42" s="144" t="str">
        <f t="shared" si="26"/>
        <v/>
      </c>
      <c r="AN42" s="145">
        <f t="shared" si="27"/>
        <v>0</v>
      </c>
      <c r="AO42" s="135" t="str">
        <f t="shared" si="28"/>
        <v/>
      </c>
      <c r="AP42" s="136" t="str">
        <f t="shared" si="29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33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59" t="str">
        <f t="shared" si="34"/>
        <v/>
      </c>
      <c r="BA42" s="60">
        <f t="shared" si="15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6"/>
        <v>0</v>
      </c>
      <c r="O43" s="291" t="str">
        <f t="shared" si="17"/>
        <v/>
      </c>
      <c r="P43" s="291" t="str">
        <f t="shared" si="0"/>
        <v/>
      </c>
      <c r="Q43" s="291" t="str">
        <f t="shared" si="1"/>
        <v/>
      </c>
      <c r="R43" s="291">
        <f t="shared" si="18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19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0"/>
        <v>0</v>
      </c>
      <c r="AF43" s="141" t="b">
        <f t="shared" si="21"/>
        <v>0</v>
      </c>
      <c r="AG43" s="141" t="b">
        <f t="shared" si="22"/>
        <v>0</v>
      </c>
      <c r="AH43" s="141" t="b">
        <f t="shared" si="23"/>
        <v>0</v>
      </c>
      <c r="AI43" s="141" t="b">
        <f t="shared" si="24"/>
        <v>0</v>
      </c>
      <c r="AJ43" s="146" t="str">
        <f t="shared" si="13"/>
        <v/>
      </c>
      <c r="AK43" s="147" t="str">
        <f t="shared" si="14"/>
        <v/>
      </c>
      <c r="AL43" s="217" t="str">
        <f t="shared" si="25"/>
        <v/>
      </c>
      <c r="AM43" s="144" t="str">
        <f t="shared" si="26"/>
        <v/>
      </c>
      <c r="AN43" s="145">
        <f t="shared" si="27"/>
        <v>0</v>
      </c>
      <c r="AO43" s="135" t="str">
        <f t="shared" si="28"/>
        <v/>
      </c>
      <c r="AP43" s="136" t="str">
        <f t="shared" si="29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33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59" t="str">
        <f t="shared" si="34"/>
        <v/>
      </c>
      <c r="BA43" s="60">
        <f t="shared" si="15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6"/>
        <v>0</v>
      </c>
      <c r="O44" s="291" t="str">
        <f t="shared" si="17"/>
        <v/>
      </c>
      <c r="P44" s="291" t="str">
        <f t="shared" si="0"/>
        <v/>
      </c>
      <c r="Q44" s="291" t="str">
        <f t="shared" si="1"/>
        <v/>
      </c>
      <c r="R44" s="291">
        <f t="shared" si="18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19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0"/>
        <v>0</v>
      </c>
      <c r="AF44" s="141" t="b">
        <f t="shared" si="21"/>
        <v>0</v>
      </c>
      <c r="AG44" s="141" t="b">
        <f t="shared" si="22"/>
        <v>0</v>
      </c>
      <c r="AH44" s="141" t="b">
        <f t="shared" si="23"/>
        <v>0</v>
      </c>
      <c r="AI44" s="141" t="b">
        <f t="shared" si="24"/>
        <v>0</v>
      </c>
      <c r="AJ44" s="146" t="str">
        <f t="shared" si="13"/>
        <v/>
      </c>
      <c r="AK44" s="147" t="str">
        <f t="shared" si="14"/>
        <v/>
      </c>
      <c r="AL44" s="217" t="str">
        <f t="shared" si="25"/>
        <v/>
      </c>
      <c r="AM44" s="144" t="str">
        <f t="shared" si="26"/>
        <v/>
      </c>
      <c r="AN44" s="145">
        <f t="shared" si="27"/>
        <v>0</v>
      </c>
      <c r="AO44" s="135" t="str">
        <f t="shared" si="28"/>
        <v/>
      </c>
      <c r="AP44" s="136" t="str">
        <f t="shared" si="29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33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59" t="str">
        <f t="shared" si="34"/>
        <v/>
      </c>
      <c r="BA44" s="60">
        <f t="shared" si="15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6"/>
        <v>0</v>
      </c>
      <c r="O45" s="291" t="str">
        <f t="shared" si="17"/>
        <v/>
      </c>
      <c r="P45" s="291" t="str">
        <f t="shared" si="0"/>
        <v/>
      </c>
      <c r="Q45" s="291" t="str">
        <f t="shared" si="1"/>
        <v/>
      </c>
      <c r="R45" s="291">
        <f t="shared" si="18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19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0"/>
        <v>0</v>
      </c>
      <c r="AF45" s="141" t="b">
        <f t="shared" si="21"/>
        <v>0</v>
      </c>
      <c r="AG45" s="141" t="b">
        <f t="shared" si="22"/>
        <v>0</v>
      </c>
      <c r="AH45" s="141" t="b">
        <f t="shared" si="23"/>
        <v>0</v>
      </c>
      <c r="AI45" s="141" t="b">
        <f t="shared" si="24"/>
        <v>0</v>
      </c>
      <c r="AJ45" s="146" t="str">
        <f t="shared" si="13"/>
        <v/>
      </c>
      <c r="AK45" s="147" t="str">
        <f t="shared" si="14"/>
        <v/>
      </c>
      <c r="AL45" s="217" t="str">
        <f t="shared" si="25"/>
        <v/>
      </c>
      <c r="AM45" s="144" t="str">
        <f t="shared" si="26"/>
        <v/>
      </c>
      <c r="AN45" s="145">
        <f t="shared" si="27"/>
        <v>0</v>
      </c>
      <c r="AO45" s="135" t="str">
        <f t="shared" si="28"/>
        <v/>
      </c>
      <c r="AP45" s="136" t="str">
        <f t="shared" si="29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33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59" t="str">
        <f t="shared" si="34"/>
        <v/>
      </c>
      <c r="BA45" s="60">
        <f t="shared" si="15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6"/>
        <v>0</v>
      </c>
      <c r="O46" s="291" t="str">
        <f t="shared" si="17"/>
        <v/>
      </c>
      <c r="P46" s="291" t="str">
        <f t="shared" si="0"/>
        <v/>
      </c>
      <c r="Q46" s="291" t="str">
        <f t="shared" si="1"/>
        <v/>
      </c>
      <c r="R46" s="291">
        <f t="shared" si="18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19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0"/>
        <v>0</v>
      </c>
      <c r="AF46" s="141" t="b">
        <f t="shared" si="21"/>
        <v>0</v>
      </c>
      <c r="AG46" s="141" t="b">
        <f t="shared" si="22"/>
        <v>0</v>
      </c>
      <c r="AH46" s="141" t="b">
        <f t="shared" si="23"/>
        <v>0</v>
      </c>
      <c r="AI46" s="141" t="b">
        <f t="shared" si="24"/>
        <v>0</v>
      </c>
      <c r="AJ46" s="146" t="str">
        <f t="shared" si="13"/>
        <v/>
      </c>
      <c r="AK46" s="147" t="str">
        <f t="shared" si="14"/>
        <v/>
      </c>
      <c r="AL46" s="217" t="str">
        <f t="shared" si="25"/>
        <v/>
      </c>
      <c r="AM46" s="144" t="str">
        <f t="shared" si="26"/>
        <v/>
      </c>
      <c r="AN46" s="145">
        <f t="shared" si="27"/>
        <v>0</v>
      </c>
      <c r="AO46" s="135" t="str">
        <f t="shared" si="28"/>
        <v/>
      </c>
      <c r="AP46" s="136" t="str">
        <f t="shared" si="29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33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59" t="str">
        <f t="shared" si="34"/>
        <v/>
      </c>
      <c r="BA46" s="60">
        <f t="shared" si="15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6"/>
        <v>0</v>
      </c>
      <c r="O47" s="291" t="str">
        <f t="shared" si="17"/>
        <v/>
      </c>
      <c r="P47" s="291" t="str">
        <f t="shared" si="0"/>
        <v/>
      </c>
      <c r="Q47" s="291" t="str">
        <f t="shared" si="1"/>
        <v/>
      </c>
      <c r="R47" s="291">
        <f t="shared" si="18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19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0"/>
        <v>0</v>
      </c>
      <c r="AF47" s="141" t="b">
        <f t="shared" si="21"/>
        <v>0</v>
      </c>
      <c r="AG47" s="141" t="b">
        <f t="shared" si="22"/>
        <v>0</v>
      </c>
      <c r="AH47" s="141" t="b">
        <f t="shared" si="23"/>
        <v>0</v>
      </c>
      <c r="AI47" s="141" t="b">
        <f t="shared" si="24"/>
        <v>0</v>
      </c>
      <c r="AJ47" s="146" t="str">
        <f t="shared" si="13"/>
        <v/>
      </c>
      <c r="AK47" s="147" t="str">
        <f t="shared" si="14"/>
        <v/>
      </c>
      <c r="AL47" s="217" t="str">
        <f t="shared" si="25"/>
        <v/>
      </c>
      <c r="AM47" s="144" t="str">
        <f t="shared" si="26"/>
        <v/>
      </c>
      <c r="AN47" s="145">
        <f t="shared" si="27"/>
        <v>0</v>
      </c>
      <c r="AO47" s="135" t="str">
        <f t="shared" si="28"/>
        <v/>
      </c>
      <c r="AP47" s="136" t="str">
        <f t="shared" si="29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33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59" t="str">
        <f t="shared" si="34"/>
        <v/>
      </c>
      <c r="BA47" s="60">
        <f t="shared" si="15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6"/>
        <v>0</v>
      </c>
      <c r="O48" s="291" t="str">
        <f t="shared" si="17"/>
        <v/>
      </c>
      <c r="P48" s="291" t="str">
        <f t="shared" si="0"/>
        <v/>
      </c>
      <c r="Q48" s="291" t="str">
        <f t="shared" si="1"/>
        <v/>
      </c>
      <c r="R48" s="291">
        <f t="shared" si="18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19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0"/>
        <v>0</v>
      </c>
      <c r="AF48" s="141" t="b">
        <f t="shared" si="21"/>
        <v>0</v>
      </c>
      <c r="AG48" s="141" t="b">
        <f t="shared" si="22"/>
        <v>0</v>
      </c>
      <c r="AH48" s="141" t="b">
        <f t="shared" si="23"/>
        <v>0</v>
      </c>
      <c r="AI48" s="141" t="b">
        <f t="shared" si="24"/>
        <v>0</v>
      </c>
      <c r="AJ48" s="146" t="str">
        <f t="shared" si="13"/>
        <v/>
      </c>
      <c r="AK48" s="147" t="str">
        <f t="shared" si="14"/>
        <v/>
      </c>
      <c r="AL48" s="217" t="str">
        <f t="shared" si="25"/>
        <v/>
      </c>
      <c r="AM48" s="144" t="str">
        <f t="shared" si="26"/>
        <v/>
      </c>
      <c r="AN48" s="145">
        <f t="shared" si="27"/>
        <v>0</v>
      </c>
      <c r="AO48" s="135" t="str">
        <f t="shared" si="28"/>
        <v/>
      </c>
      <c r="AP48" s="136" t="str">
        <f t="shared" si="29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33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59" t="str">
        <f t="shared" si="34"/>
        <v/>
      </c>
      <c r="BA48" s="60">
        <f t="shared" si="15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6"/>
        <v>0</v>
      </c>
      <c r="O49" s="291" t="str">
        <f t="shared" si="17"/>
        <v/>
      </c>
      <c r="P49" s="291" t="str">
        <f t="shared" si="0"/>
        <v/>
      </c>
      <c r="Q49" s="291" t="str">
        <f t="shared" si="1"/>
        <v/>
      </c>
      <c r="R49" s="291">
        <f t="shared" si="18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19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0"/>
        <v>0</v>
      </c>
      <c r="AF49" s="141" t="b">
        <f t="shared" si="21"/>
        <v>0</v>
      </c>
      <c r="AG49" s="141" t="b">
        <f t="shared" si="22"/>
        <v>0</v>
      </c>
      <c r="AH49" s="141" t="b">
        <f t="shared" si="23"/>
        <v>0</v>
      </c>
      <c r="AI49" s="141" t="b">
        <f t="shared" si="24"/>
        <v>0</v>
      </c>
      <c r="AJ49" s="146" t="str">
        <f t="shared" si="13"/>
        <v/>
      </c>
      <c r="AK49" s="147" t="str">
        <f t="shared" si="14"/>
        <v/>
      </c>
      <c r="AL49" s="217" t="str">
        <f t="shared" si="25"/>
        <v/>
      </c>
      <c r="AM49" s="144" t="str">
        <f t="shared" si="26"/>
        <v/>
      </c>
      <c r="AN49" s="145">
        <f t="shared" si="27"/>
        <v>0</v>
      </c>
      <c r="AO49" s="135" t="str">
        <f t="shared" si="28"/>
        <v/>
      </c>
      <c r="AP49" s="136" t="str">
        <f t="shared" si="29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33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59" t="str">
        <f t="shared" si="34"/>
        <v/>
      </c>
      <c r="BA49" s="60">
        <f t="shared" si="15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6"/>
        <v>0</v>
      </c>
      <c r="O50" s="291" t="str">
        <f t="shared" si="17"/>
        <v/>
      </c>
      <c r="P50" s="291" t="str">
        <f t="shared" si="0"/>
        <v/>
      </c>
      <c r="Q50" s="291" t="str">
        <f t="shared" si="1"/>
        <v/>
      </c>
      <c r="R50" s="291">
        <f t="shared" si="18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19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0"/>
        <v>0</v>
      </c>
      <c r="AF50" s="141" t="b">
        <f t="shared" si="21"/>
        <v>0</v>
      </c>
      <c r="AG50" s="141" t="b">
        <f t="shared" si="22"/>
        <v>0</v>
      </c>
      <c r="AH50" s="141" t="b">
        <f t="shared" si="23"/>
        <v>0</v>
      </c>
      <c r="AI50" s="141" t="b">
        <f t="shared" si="24"/>
        <v>0</v>
      </c>
      <c r="AJ50" s="146" t="str">
        <f t="shared" si="13"/>
        <v/>
      </c>
      <c r="AK50" s="147" t="str">
        <f t="shared" si="14"/>
        <v/>
      </c>
      <c r="AL50" s="217" t="str">
        <f t="shared" si="25"/>
        <v/>
      </c>
      <c r="AM50" s="144" t="str">
        <f t="shared" si="26"/>
        <v/>
      </c>
      <c r="AN50" s="145">
        <f t="shared" si="27"/>
        <v>0</v>
      </c>
      <c r="AO50" s="135" t="str">
        <f t="shared" si="28"/>
        <v/>
      </c>
      <c r="AP50" s="136" t="str">
        <f t="shared" si="29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33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59" t="str">
        <f t="shared" si="34"/>
        <v/>
      </c>
      <c r="BA50" s="60">
        <f t="shared" si="15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6"/>
        <v>0</v>
      </c>
      <c r="O51" s="291" t="str">
        <f t="shared" si="17"/>
        <v/>
      </c>
      <c r="P51" s="291" t="str">
        <f t="shared" si="0"/>
        <v/>
      </c>
      <c r="Q51" s="291" t="str">
        <f t="shared" si="1"/>
        <v/>
      </c>
      <c r="R51" s="291">
        <f t="shared" si="18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19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0"/>
        <v>0</v>
      </c>
      <c r="AF51" s="141" t="b">
        <f t="shared" si="21"/>
        <v>0</v>
      </c>
      <c r="AG51" s="141" t="b">
        <f t="shared" si="22"/>
        <v>0</v>
      </c>
      <c r="AH51" s="141" t="b">
        <f t="shared" si="23"/>
        <v>0</v>
      </c>
      <c r="AI51" s="141" t="b">
        <f t="shared" si="24"/>
        <v>0</v>
      </c>
      <c r="AJ51" s="146" t="str">
        <f t="shared" si="13"/>
        <v/>
      </c>
      <c r="AK51" s="147" t="str">
        <f t="shared" si="14"/>
        <v/>
      </c>
      <c r="AL51" s="217" t="str">
        <f t="shared" si="25"/>
        <v/>
      </c>
      <c r="AM51" s="144" t="str">
        <f t="shared" si="26"/>
        <v/>
      </c>
      <c r="AN51" s="145">
        <f t="shared" si="27"/>
        <v>0</v>
      </c>
      <c r="AO51" s="135" t="str">
        <f t="shared" si="28"/>
        <v/>
      </c>
      <c r="AP51" s="136" t="str">
        <f t="shared" si="29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33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59" t="str">
        <f t="shared" si="34"/>
        <v/>
      </c>
      <c r="BA51" s="60">
        <f t="shared" si="15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6"/>
        <v>0</v>
      </c>
      <c r="O52" s="291" t="str">
        <f t="shared" si="17"/>
        <v/>
      </c>
      <c r="P52" s="291" t="str">
        <f t="shared" si="0"/>
        <v/>
      </c>
      <c r="Q52" s="291" t="str">
        <f t="shared" si="1"/>
        <v/>
      </c>
      <c r="R52" s="291">
        <f t="shared" si="18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19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0"/>
        <v>0</v>
      </c>
      <c r="AF52" s="141" t="b">
        <f t="shared" si="21"/>
        <v>0</v>
      </c>
      <c r="AG52" s="141" t="b">
        <f t="shared" si="22"/>
        <v>0</v>
      </c>
      <c r="AH52" s="141" t="b">
        <f t="shared" si="23"/>
        <v>0</v>
      </c>
      <c r="AI52" s="141" t="b">
        <f t="shared" si="24"/>
        <v>0</v>
      </c>
      <c r="AJ52" s="146" t="str">
        <f t="shared" si="13"/>
        <v/>
      </c>
      <c r="AK52" s="147" t="str">
        <f t="shared" si="14"/>
        <v/>
      </c>
      <c r="AL52" s="217" t="str">
        <f t="shared" si="25"/>
        <v/>
      </c>
      <c r="AM52" s="144" t="str">
        <f t="shared" si="26"/>
        <v/>
      </c>
      <c r="AN52" s="145">
        <f t="shared" si="27"/>
        <v>0</v>
      </c>
      <c r="AO52" s="135" t="str">
        <f t="shared" si="28"/>
        <v/>
      </c>
      <c r="AP52" s="136" t="str">
        <f t="shared" si="29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33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59" t="str">
        <f t="shared" si="34"/>
        <v/>
      </c>
      <c r="BA52" s="60">
        <f t="shared" si="15"/>
        <v>0</v>
      </c>
    </row>
    <row r="53" spans="1:53" ht="15" customHeight="1" thickBot="1" x14ac:dyDescent="0.3">
      <c r="A53">
        <v>36</v>
      </c>
      <c r="B53" s="17"/>
      <c r="C53" s="139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6"/>
        <v>0</v>
      </c>
      <c r="O53" s="291" t="str">
        <f t="shared" si="17"/>
        <v/>
      </c>
      <c r="P53" s="291" t="str">
        <f t="shared" si="0"/>
        <v/>
      </c>
      <c r="Q53" s="291" t="str">
        <f t="shared" si="1"/>
        <v/>
      </c>
      <c r="R53" s="291">
        <f t="shared" si="18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19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0"/>
        <v>0</v>
      </c>
      <c r="AF53" s="141" t="b">
        <f t="shared" si="21"/>
        <v>0</v>
      </c>
      <c r="AG53" s="141" t="b">
        <f t="shared" si="22"/>
        <v>0</v>
      </c>
      <c r="AH53" s="141" t="b">
        <f t="shared" si="23"/>
        <v>0</v>
      </c>
      <c r="AI53" s="141" t="b">
        <f t="shared" si="24"/>
        <v>0</v>
      </c>
      <c r="AJ53" s="154" t="str">
        <f t="shared" si="13"/>
        <v/>
      </c>
      <c r="AK53" s="147" t="str">
        <f t="shared" si="14"/>
        <v/>
      </c>
      <c r="AL53" s="217" t="str">
        <f t="shared" si="25"/>
        <v/>
      </c>
      <c r="AM53" s="144" t="str">
        <f t="shared" si="26"/>
        <v/>
      </c>
      <c r="AN53" s="145">
        <f t="shared" si="27"/>
        <v>0</v>
      </c>
      <c r="AO53" s="135" t="str">
        <f t="shared" si="28"/>
        <v/>
      </c>
      <c r="AP53" s="136" t="str">
        <f t="shared" si="29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33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59" t="str">
        <f t="shared" si="34"/>
        <v/>
      </c>
      <c r="BA53" s="60">
        <f t="shared" si="15"/>
        <v>0</v>
      </c>
    </row>
    <row r="54" spans="1:53" ht="15" customHeight="1" thickBot="1" x14ac:dyDescent="0.3">
      <c r="A54" t="s">
        <v>105</v>
      </c>
      <c r="B54" s="64">
        <f>COUNTA(B18:B53)</f>
        <v>10</v>
      </c>
      <c r="C54" s="98"/>
      <c r="D54" s="324" t="s">
        <v>106</v>
      </c>
      <c r="E54" s="324"/>
      <c r="F54" s="324"/>
      <c r="G54" s="324"/>
      <c r="H54" s="155">
        <f t="shared" ref="H54:M54" si="37">IF(S56=0,"",IF(S56&gt;0,S55))</f>
        <v>1</v>
      </c>
      <c r="I54" s="156">
        <f t="shared" si="37"/>
        <v>0.8</v>
      </c>
      <c r="J54" s="156">
        <f t="shared" si="37"/>
        <v>0.6</v>
      </c>
      <c r="K54" s="156">
        <f t="shared" si="37"/>
        <v>0.7</v>
      </c>
      <c r="L54" s="156">
        <f t="shared" si="37"/>
        <v>0.5</v>
      </c>
      <c r="M54" s="156">
        <f t="shared" si="37"/>
        <v>0.9</v>
      </c>
      <c r="N54" s="156"/>
      <c r="O54" s="156"/>
      <c r="P54" s="156"/>
      <c r="Q54" s="156"/>
      <c r="R54" s="156"/>
      <c r="S54" s="157">
        <f t="shared" ref="S54:X54" si="38">SUM(S18:S53)</f>
        <v>10</v>
      </c>
      <c r="T54" s="157">
        <f t="shared" si="38"/>
        <v>8</v>
      </c>
      <c r="U54" s="157">
        <f t="shared" si="38"/>
        <v>6</v>
      </c>
      <c r="V54" s="157">
        <f t="shared" si="38"/>
        <v>7</v>
      </c>
      <c r="W54" s="157">
        <f t="shared" si="38"/>
        <v>5</v>
      </c>
      <c r="X54" s="157">
        <f t="shared" si="38"/>
        <v>9</v>
      </c>
      <c r="Y54" s="158">
        <f>SUM(AK18:AK53)</f>
        <v>7.5000000000000009</v>
      </c>
      <c r="Z54" s="158">
        <f t="shared" ref="Z54:AI54" si="39">SUM(Z18:Z53)</f>
        <v>0</v>
      </c>
      <c r="AA54" s="158">
        <f t="shared" si="39"/>
        <v>1.3333333333333333</v>
      </c>
      <c r="AB54" s="158">
        <f t="shared" si="39"/>
        <v>3.333333333333333</v>
      </c>
      <c r="AC54" s="158">
        <f t="shared" si="39"/>
        <v>1.8333333333333335</v>
      </c>
      <c r="AD54" s="158">
        <f t="shared" si="39"/>
        <v>1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>
        <f>IF(Y57=0,"",IF(Y57&gt;0,$Y$55))</f>
        <v>0.75000000000000011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>
        <f t="shared" ref="S55:X55" si="40">S54/S56</f>
        <v>1</v>
      </c>
      <c r="T55" s="165">
        <f t="shared" si="40"/>
        <v>0.8</v>
      </c>
      <c r="U55" s="165">
        <f t="shared" si="40"/>
        <v>0.6</v>
      </c>
      <c r="V55" s="165">
        <f t="shared" si="40"/>
        <v>0.7</v>
      </c>
      <c r="W55" s="165">
        <f t="shared" si="40"/>
        <v>0.5</v>
      </c>
      <c r="X55" s="165">
        <f t="shared" si="40"/>
        <v>0.9</v>
      </c>
      <c r="Y55" s="165">
        <f>Y54/Y57</f>
        <v>0.75000000000000011</v>
      </c>
      <c r="Z55" s="141">
        <f>Z54/10</f>
        <v>0</v>
      </c>
      <c r="AA55" s="141">
        <f t="shared" ref="AA55:AI55" si="41">AA54/10</f>
        <v>0.13333333333333333</v>
      </c>
      <c r="AB55" s="141">
        <f t="shared" si="41"/>
        <v>0.33333333333333331</v>
      </c>
      <c r="AC55" s="141">
        <f t="shared" si="41"/>
        <v>0.18333333333333335</v>
      </c>
      <c r="AD55" s="141">
        <f t="shared" si="41"/>
        <v>0.1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>
        <f>IF($AS$57=0,"",IF($D$2&lt;6,"",IF($D$2&gt;=6,(AS58+AS59)/AS57)))</f>
        <v>1</v>
      </c>
      <c r="AT55" s="119">
        <f t="shared" ref="AT55:AU55" si="42">IF($AS$57=0,"",IF($D$2&lt;6,"",IF($D$2&gt;=6,(AT58+AT59)/AT57)))</f>
        <v>0.9</v>
      </c>
      <c r="AU55" s="119">
        <f t="shared" si="42"/>
        <v>0.9</v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3">COUNTA(H18:H53)</f>
        <v>10</v>
      </c>
      <c r="T56" s="3">
        <f t="shared" si="43"/>
        <v>10</v>
      </c>
      <c r="U56" s="3">
        <f t="shared" si="43"/>
        <v>10</v>
      </c>
      <c r="V56" s="3">
        <f t="shared" si="43"/>
        <v>10</v>
      </c>
      <c r="W56" s="3">
        <f t="shared" si="43"/>
        <v>10</v>
      </c>
      <c r="X56" s="3">
        <f t="shared" si="43"/>
        <v>10</v>
      </c>
      <c r="Y56" s="3">
        <f>COUNTIF(AK18:AK53,"")</f>
        <v>26</v>
      </c>
      <c r="Z56" s="10" t="e">
        <f>Z54/D68*D70</f>
        <v>#DIV/0!</v>
      </c>
      <c r="AA56" s="10">
        <f>AA54/E68*E70</f>
        <v>0.13333333333333333</v>
      </c>
      <c r="AB56" s="10">
        <f>AB54/F68*F70</f>
        <v>0.33333333333333331</v>
      </c>
      <c r="AC56" s="10">
        <f>AC54/G68*G70</f>
        <v>0.18333333333333335</v>
      </c>
      <c r="AD56" s="10">
        <f>AD54/H68*H70</f>
        <v>0.1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10</v>
      </c>
      <c r="AR56" s="3"/>
      <c r="AS56" s="119">
        <f>IF($AS$57=0,"",IF($D$2&lt;6,"",IF($D$2&gt;=6,(AS59/AS57))))</f>
        <v>0.4</v>
      </c>
      <c r="AT56" s="119">
        <f t="shared" ref="AT56:AU56" si="44">IF($AS$57=0,"",IF($D$2&lt;6,"",IF($D$2&gt;=6,(AT59/AT57))))</f>
        <v>0.2</v>
      </c>
      <c r="AU56" s="119">
        <f t="shared" si="44"/>
        <v>0.6</v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271"/>
      <c r="D57" s="53">
        <f>D2</f>
        <v>7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10</v>
      </c>
      <c r="AE57" s="3"/>
      <c r="AO57" s="3"/>
      <c r="AP57" s="3"/>
      <c r="AQ57" s="2"/>
      <c r="AR57" s="3"/>
      <c r="AS57" s="72">
        <f t="shared" ref="AS57:AT57" si="45">COUNTIF(AS18:AS53,"&gt;""")</f>
        <v>10</v>
      </c>
      <c r="AT57" s="72">
        <f t="shared" si="45"/>
        <v>10</v>
      </c>
      <c r="AU57" s="72">
        <f>COUNTIF(AU18:AU53,"&gt;""")</f>
        <v>10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271"/>
      <c r="D58" s="320">
        <f>D3</f>
        <v>46132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6</v>
      </c>
      <c r="AT58" s="93">
        <f t="shared" ref="AT58:AU58" si="46">COUNTIF(AT18:AT53,"1F")</f>
        <v>7</v>
      </c>
      <c r="AU58" s="93">
        <f t="shared" si="46"/>
        <v>3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271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4</v>
      </c>
      <c r="AT59" s="93">
        <f t="shared" ref="AT59" si="47">COUNTIF(AT18:AT53,"2F")</f>
        <v>2</v>
      </c>
      <c r="AU59" s="93">
        <f>COUNTIF(AU18:AU53,"1S")</f>
        <v>6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271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>
        <f t="shared" ref="D63:I63" si="48">S55</f>
        <v>1</v>
      </c>
      <c r="E63" s="10">
        <f t="shared" si="48"/>
        <v>0.8</v>
      </c>
      <c r="F63" s="10">
        <f t="shared" si="48"/>
        <v>0.6</v>
      </c>
      <c r="G63" s="10">
        <f t="shared" si="48"/>
        <v>0.7</v>
      </c>
      <c r="H63" s="10">
        <f t="shared" si="48"/>
        <v>0.5</v>
      </c>
      <c r="I63" s="10">
        <f t="shared" si="48"/>
        <v>0.9</v>
      </c>
      <c r="J63" s="10">
        <f>$AK$54</f>
        <v>0.75000000000000011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94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94"/>
      <c r="D68" s="4">
        <f>COUNTIF($D$18:$D$53,"A")</f>
        <v>0</v>
      </c>
      <c r="E68" s="4">
        <f>COUNTIF($D$18:$D$53,"B")</f>
        <v>2</v>
      </c>
      <c r="F68" s="4">
        <f>COUNTIF($D$18:$D$53,"C")</f>
        <v>5</v>
      </c>
      <c r="G68" s="4">
        <f>COUNTIF($D$18:$D$53,"D")</f>
        <v>2</v>
      </c>
      <c r="H68" s="4">
        <f>COUNTIF($D$18:$D$53,"E")</f>
        <v>1</v>
      </c>
      <c r="AO68"/>
      <c r="AP68"/>
      <c r="AQ68"/>
    </row>
    <row r="69" spans="1:43" s="4" customFormat="1" x14ac:dyDescent="0.25">
      <c r="A69"/>
      <c r="B69" s="5"/>
      <c r="C69" s="94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94"/>
      <c r="D70" s="10">
        <f>D68/$B$54</f>
        <v>0</v>
      </c>
      <c r="E70" s="10">
        <f>E68/$B$54</f>
        <v>0.2</v>
      </c>
      <c r="F70" s="10">
        <f>F68/$B$54</f>
        <v>0.5</v>
      </c>
      <c r="G70" s="10">
        <f>G68/$B$54</f>
        <v>0.2</v>
      </c>
      <c r="H70" s="10">
        <f>H68/$B$54</f>
        <v>0.1</v>
      </c>
      <c r="AO70"/>
      <c r="AP70"/>
      <c r="AQ70"/>
    </row>
    <row r="71" spans="1:43" s="4" customFormat="1" x14ac:dyDescent="0.25">
      <c r="A71"/>
      <c r="B71" s="5" t="s">
        <v>118</v>
      </c>
      <c r="C71" s="94"/>
      <c r="D71" s="10" t="e">
        <f>Z56</f>
        <v>#DIV/0!</v>
      </c>
      <c r="E71" s="10">
        <f>AA56</f>
        <v>0.13333333333333333</v>
      </c>
      <c r="F71" s="10">
        <f>AB56</f>
        <v>0.33333333333333331</v>
      </c>
      <c r="G71" s="10">
        <f>AC56</f>
        <v>0.18333333333333335</v>
      </c>
      <c r="H71" s="10">
        <f>AD56</f>
        <v>0.1</v>
      </c>
      <c r="AO71"/>
      <c r="AP71"/>
      <c r="AQ71"/>
    </row>
    <row r="72" spans="1:43" s="4" customFormat="1" x14ac:dyDescent="0.25">
      <c r="A72"/>
      <c r="B72" s="5" t="s">
        <v>119</v>
      </c>
      <c r="C72" s="94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94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94"/>
      <c r="D74" s="10">
        <f>IF($E$7="ja",D70,IF($E7="nee",D72))</f>
        <v>0</v>
      </c>
      <c r="E74" s="10">
        <f>IF($E$7="ja",E70,IF($E7="nee",E72))</f>
        <v>0.2</v>
      </c>
      <c r="F74" s="10">
        <f>IF($E$7="ja",F70,IF($E7="nee",F72))</f>
        <v>0.5</v>
      </c>
      <c r="G74" s="10">
        <f>IF($E$7="ja",G70,IF($E7="nee",G72))</f>
        <v>0.2</v>
      </c>
      <c r="H74" s="10">
        <f>IF($E$7="ja",H70,IF($E7="nee",H72))</f>
        <v>0.1</v>
      </c>
      <c r="AO74"/>
      <c r="AP74"/>
      <c r="AQ74"/>
    </row>
    <row r="75" spans="1:43" s="4" customFormat="1" x14ac:dyDescent="0.25">
      <c r="A75"/>
      <c r="B75" s="5" t="s">
        <v>122</v>
      </c>
      <c r="C75" s="94"/>
      <c r="D75" s="10" t="e">
        <f>IF($E$7="ja",D71,IF($E$7="nee",D73))</f>
        <v>#DIV/0!</v>
      </c>
      <c r="E75" s="10">
        <f>IF($E$7="ja",E71,IF($E$7="nee",E73))</f>
        <v>0.13333333333333333</v>
      </c>
      <c r="F75" s="10">
        <f>IF($E$7="ja",F71,IF($E$7="nee",F73))</f>
        <v>0.33333333333333331</v>
      </c>
      <c r="G75" s="10">
        <f>IF($E$7="ja",G71,IF($E$7="nee",G73))</f>
        <v>0.18333333333333335</v>
      </c>
      <c r="H75" s="10">
        <f>IF($E$7="ja",H71,IF($E$7="nee",H73))</f>
        <v>0.1</v>
      </c>
      <c r="AO75"/>
      <c r="AP75"/>
      <c r="AQ75"/>
    </row>
  </sheetData>
  <sheetProtection sheet="1" objects="1" scenarios="1"/>
  <mergeCells count="14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D53">
    <cfRule type="cellIs" dxfId="593" priority="130" stopIfTrue="1" operator="equal">
      <formula>""</formula>
    </cfRule>
  </conditionalFormatting>
  <conditionalFormatting sqref="E7:E8 D9">
    <cfRule type="cellIs" dxfId="592" priority="323" stopIfTrue="1" operator="equal">
      <formula>"ja"</formula>
    </cfRule>
    <cfRule type="cellIs" dxfId="591" priority="324" stopIfTrue="1" operator="equal">
      <formula>"nee"</formula>
    </cfRule>
  </conditionalFormatting>
  <conditionalFormatting sqref="E18:E53">
    <cfRule type="cellIs" dxfId="590" priority="342" stopIfTrue="1" operator="equal">
      <formula>""</formula>
    </cfRule>
  </conditionalFormatting>
  <conditionalFormatting sqref="E18:F53">
    <cfRule type="cellIs" dxfId="589" priority="340" stopIfTrue="1" operator="equal">
      <formula>"x"</formula>
    </cfRule>
  </conditionalFormatting>
  <conditionalFormatting sqref="F18:F53">
    <cfRule type="cellIs" dxfId="588" priority="341" stopIfTrue="1" operator="equal">
      <formula>""</formula>
    </cfRule>
  </conditionalFormatting>
  <conditionalFormatting sqref="G11:G13">
    <cfRule type="expression" dxfId="587" priority="23" stopIfTrue="1">
      <formula>$J$3="ja"</formula>
    </cfRule>
    <cfRule type="expression" dxfId="586" priority="24" stopIfTrue="1">
      <formula>$L$3="ja"</formula>
    </cfRule>
  </conditionalFormatting>
  <conditionalFormatting sqref="G18:G53">
    <cfRule type="cellIs" dxfId="585" priority="247" stopIfTrue="1" operator="equal">
      <formula>""</formula>
    </cfRule>
    <cfRule type="cellIs" dxfId="584" priority="248" stopIfTrue="1" operator="greaterThan">
      <formula>""</formula>
    </cfRule>
  </conditionalFormatting>
  <conditionalFormatting sqref="H11:H13">
    <cfRule type="expression" dxfId="583" priority="21">
      <formula>$K$2="ja"</formula>
    </cfRule>
    <cfRule type="expression" dxfId="582" priority="25" stopIfTrue="1">
      <formula>$J$2="ja"</formula>
    </cfRule>
    <cfRule type="expression" dxfId="581" priority="26" stopIfTrue="1">
      <formula>$L$2="ja"</formula>
    </cfRule>
  </conditionalFormatting>
  <conditionalFormatting sqref="H18:M53">
    <cfRule type="cellIs" dxfId="580" priority="314" stopIfTrue="1" operator="equal">
      <formula>0</formula>
    </cfRule>
    <cfRule type="cellIs" dxfId="579" priority="315" stopIfTrue="1" operator="lessThanOrEqual">
      <formula>$D18</formula>
    </cfRule>
    <cfRule type="cellIs" dxfId="578" priority="316" stopIfTrue="1" operator="notEqual">
      <formula>$D18</formula>
    </cfRule>
  </conditionalFormatting>
  <conditionalFormatting sqref="I11:I13">
    <cfRule type="expression" dxfId="577" priority="27" stopIfTrue="1">
      <formula>$J$3="ja"</formula>
    </cfRule>
  </conditionalFormatting>
  <conditionalFormatting sqref="I11:J13">
    <cfRule type="expression" dxfId="576" priority="19">
      <formula>$M$2="ja"</formula>
    </cfRule>
  </conditionalFormatting>
  <conditionalFormatting sqref="I11:K13">
    <cfRule type="expression" dxfId="575" priority="18">
      <formula>$L$3="ja"</formula>
    </cfRule>
  </conditionalFormatting>
  <conditionalFormatting sqref="J11:J13">
    <cfRule type="expression" dxfId="574" priority="20">
      <formula>$K$2="ja"</formula>
    </cfRule>
    <cfRule type="expression" dxfId="573" priority="22">
      <formula>$L$2="ja"</formula>
    </cfRule>
  </conditionalFormatting>
  <conditionalFormatting sqref="J11:R13">
    <cfRule type="expression" dxfId="572" priority="14">
      <formula>$J$3="ja"</formula>
    </cfRule>
  </conditionalFormatting>
  <conditionalFormatting sqref="L11:R13">
    <cfRule type="expression" dxfId="571" priority="13">
      <formula>$K$2="ja"</formula>
    </cfRule>
    <cfRule type="expression" dxfId="570" priority="15" stopIfTrue="1">
      <formula>$L$2="ja"</formula>
    </cfRule>
    <cfRule type="expression" dxfId="569" priority="16" stopIfTrue="1">
      <formula>$M$2="ja"</formula>
    </cfRule>
    <cfRule type="expression" dxfId="568" priority="17" stopIfTrue="1">
      <formula>$S$2="ja"</formula>
    </cfRule>
  </conditionalFormatting>
  <conditionalFormatting sqref="AJ18:AJ53">
    <cfRule type="cellIs" dxfId="567" priority="337" stopIfTrue="1" operator="notEqual">
      <formula>""</formula>
    </cfRule>
  </conditionalFormatting>
  <conditionalFormatting sqref="AK18:AK53">
    <cfRule type="cellIs" dxfId="566" priority="38" stopIfTrue="1" operator="equal">
      <formula>1</formula>
    </cfRule>
    <cfRule type="cellIs" dxfId="565" priority="39" stopIfTrue="1" operator="lessThan">
      <formula>1</formula>
    </cfRule>
  </conditionalFormatting>
  <conditionalFormatting sqref="AK11:AL13">
    <cfRule type="cellIs" dxfId="564" priority="10" stopIfTrue="1" operator="equal">
      <formula>1</formula>
    </cfRule>
    <cfRule type="cellIs" dxfId="563" priority="11" stopIfTrue="1" operator="lessThan">
      <formula>1</formula>
    </cfRule>
  </conditionalFormatting>
  <conditionalFormatting sqref="AL18:AL53">
    <cfRule type="expression" dxfId="562" priority="29">
      <formula>$G18=""</formula>
    </cfRule>
    <cfRule type="expression" dxfId="561" priority="30">
      <formula>$AM18=""</formula>
    </cfRule>
    <cfRule type="expression" dxfId="560" priority="31">
      <formula>$AM18&lt;$AR18</formula>
    </cfRule>
    <cfRule type="expression" dxfId="559" priority="32">
      <formula>$AM18&gt;=$AR18</formula>
    </cfRule>
  </conditionalFormatting>
  <conditionalFormatting sqref="AL18:AL54">
    <cfRule type="expression" dxfId="558" priority="28">
      <formula>$B18&gt;0</formula>
    </cfRule>
  </conditionalFormatting>
  <conditionalFormatting sqref="AM18:AN53">
    <cfRule type="expression" dxfId="557" priority="219" stopIfTrue="1">
      <formula>$L$3="ja"</formula>
    </cfRule>
  </conditionalFormatting>
  <conditionalFormatting sqref="AO18:AO53">
    <cfRule type="cellIs" dxfId="556" priority="286" stopIfTrue="1" operator="equal">
      <formula>1</formula>
    </cfRule>
    <cfRule type="cellIs" dxfId="555" priority="287" stopIfTrue="1" operator="equal">
      <formula>""</formula>
    </cfRule>
  </conditionalFormatting>
  <conditionalFormatting sqref="AP18:AP53">
    <cfRule type="cellIs" dxfId="554" priority="288" stopIfTrue="1" operator="equal">
      <formula>1</formula>
    </cfRule>
    <cfRule type="cellIs" dxfId="553" priority="289" stopIfTrue="1" operator="equal">
      <formula>""</formula>
    </cfRule>
  </conditionalFormatting>
  <conditionalFormatting sqref="AQ18:AQ53">
    <cfRule type="cellIs" dxfId="552" priority="57" stopIfTrue="1" operator="equal">
      <formula>"x"</formula>
    </cfRule>
    <cfRule type="expression" dxfId="551" priority="58" stopIfTrue="1">
      <formula>$B18&gt;0</formula>
    </cfRule>
    <cfRule type="cellIs" dxfId="550" priority="59" stopIfTrue="1" operator="equal">
      <formula>""</formula>
    </cfRule>
  </conditionalFormatting>
  <conditionalFormatting sqref="AR18:AR54">
    <cfRule type="expression" dxfId="549" priority="56" stopIfTrue="1">
      <formula>$L$3="ja"</formula>
    </cfRule>
  </conditionalFormatting>
  <conditionalFormatting sqref="AR54">
    <cfRule type="expression" dxfId="548" priority="55" stopIfTrue="1">
      <formula>$J$3="ja"</formula>
    </cfRule>
  </conditionalFormatting>
  <conditionalFormatting sqref="AS11:AS13">
    <cfRule type="expression" dxfId="547" priority="6" stopIfTrue="1">
      <formula>$J$3="ja"</formula>
    </cfRule>
  </conditionalFormatting>
  <conditionalFormatting sqref="AS11:AT13">
    <cfRule type="expression" dxfId="546" priority="8">
      <formula>$M$2="ja"</formula>
    </cfRule>
    <cfRule type="expression" dxfId="545" priority="9">
      <formula>$L$3="ja"</formula>
    </cfRule>
  </conditionalFormatting>
  <conditionalFormatting sqref="AS18:AT53">
    <cfRule type="cellIs" dxfId="544" priority="40" operator="equal">
      <formula>"2F"</formula>
    </cfRule>
  </conditionalFormatting>
  <conditionalFormatting sqref="AS18:AU53">
    <cfRule type="cellIs" dxfId="543" priority="42" operator="equal">
      <formula>"&lt;1F"</formula>
    </cfRule>
    <cfRule type="cellIs" dxfId="542" priority="43" operator="equal">
      <formula>"1F"</formula>
    </cfRule>
    <cfRule type="expression" dxfId="541" priority="44" stopIfTrue="1">
      <formula>$L$3="ja"</formula>
    </cfRule>
  </conditionalFormatting>
  <conditionalFormatting sqref="AS54:AU54">
    <cfRule type="expression" dxfId="540" priority="52" stopIfTrue="1">
      <formula>$L$3="ja"</formula>
    </cfRule>
  </conditionalFormatting>
  <conditionalFormatting sqref="AS54:AY54">
    <cfRule type="expression" dxfId="539" priority="53" stopIfTrue="1">
      <formula>$J$3="ja"</formula>
    </cfRule>
  </conditionalFormatting>
  <conditionalFormatting sqref="AT11:AT13">
    <cfRule type="expression" dxfId="538" priority="7">
      <formula>$L$2="ja"</formula>
    </cfRule>
  </conditionalFormatting>
  <conditionalFormatting sqref="AT11:AU13">
    <cfRule type="expression" dxfId="537" priority="1">
      <formula>$K$2="ja"</formula>
    </cfRule>
  </conditionalFormatting>
  <conditionalFormatting sqref="AT11:AV13">
    <cfRule type="expression" dxfId="536" priority="2">
      <formula>$J$3="ja"</formula>
    </cfRule>
  </conditionalFormatting>
  <conditionalFormatting sqref="AU11:AU13">
    <cfRule type="expression" dxfId="535" priority="3" stopIfTrue="1">
      <formula>$L$2="ja"</formula>
    </cfRule>
    <cfRule type="expression" dxfId="534" priority="4" stopIfTrue="1">
      <formula>$M$2="ja"</formula>
    </cfRule>
    <cfRule type="expression" dxfId="533" priority="5" stopIfTrue="1">
      <formula>$S$2="ja"</formula>
    </cfRule>
  </conditionalFormatting>
  <conditionalFormatting sqref="AU18:AU53">
    <cfRule type="cellIs" dxfId="532" priority="41" operator="equal">
      <formula>"1S"</formula>
    </cfRule>
  </conditionalFormatting>
  <conditionalFormatting sqref="AV11:AV13 AY11:AY13">
    <cfRule type="expression" dxfId="531" priority="12" stopIfTrue="1">
      <formula>$L$3="ja"</formula>
    </cfRule>
  </conditionalFormatting>
  <conditionalFormatting sqref="AV18:AV53">
    <cfRule type="expression" dxfId="530" priority="48">
      <formula>$AW18=""</formula>
    </cfRule>
    <cfRule type="expression" dxfId="529" priority="49">
      <formula>$AW18&lt;$AR18</formula>
    </cfRule>
    <cfRule type="expression" dxfId="528" priority="50">
      <formula>$AW18&gt;=$AR18</formula>
    </cfRule>
  </conditionalFormatting>
  <conditionalFormatting sqref="AV54:AY54">
    <cfRule type="expression" dxfId="527" priority="54" stopIfTrue="1">
      <formula>$L$3="ja"</formula>
    </cfRule>
  </conditionalFormatting>
  <conditionalFormatting sqref="AW18:AX53">
    <cfRule type="expression" dxfId="526" priority="51" stopIfTrue="1">
      <formula>$L$3="ja"</formula>
    </cfRule>
  </conditionalFormatting>
  <conditionalFormatting sqref="AY18:AY53">
    <cfRule type="expression" dxfId="525" priority="45">
      <formula>$AZ18=""</formula>
    </cfRule>
    <cfRule type="expression" dxfId="524" priority="46">
      <formula>$AZ18&lt;$AW18</formula>
    </cfRule>
    <cfRule type="expression" dxfId="523" priority="47">
      <formula>$AZ18&gt;=$AW18</formula>
    </cfRule>
  </conditionalFormatting>
  <conditionalFormatting sqref="AZ18:BA53">
    <cfRule type="expression" dxfId="522" priority="271" stopIfTrue="1">
      <formula>$L$3="ja"</formula>
    </cfRule>
  </conditionalFormatting>
  <conditionalFormatting sqref="BA54">
    <cfRule type="expression" dxfId="521" priority="268" stopIfTrue="1">
      <formula>$J$3="ja"</formula>
    </cfRule>
    <cfRule type="expression" dxfId="520" priority="269" stopIfTrue="1">
      <formula>$L$3="ja"</formula>
    </cfRule>
  </conditionalFormatting>
  <dataValidations xWindow="576" yWindow="618" count="6">
    <dataValidation type="list" allowBlank="1" showInputMessage="1" showErrorMessage="1" sqref="E2" xr:uid="{6C9C2CC0-97B6-41C7-A4AC-9638954A382F}">
      <formula1>"--,A,B,C,D,E,F,G,H,I,J,"</formula1>
    </dataValidation>
    <dataValidation type="list" allowBlank="1" showInputMessage="1" showErrorMessage="1" sqref="D2" xr:uid="{3B80707D-A756-40F0-A309-6D6E2503CCA3}">
      <formula1>"3,4,5,6,7,8,"</formula1>
    </dataValidation>
    <dataValidation type="list" allowBlank="1" showInputMessage="1" showErrorMessage="1" sqref="E7" xr:uid="{32048269-E083-4DCE-8011-2CFF4140AD86}">
      <formula1>"ja,nee,"</formula1>
    </dataValidation>
    <dataValidation type="list" allowBlank="1" showInputMessage="1" showErrorMessage="1" sqref="G18" xr:uid="{CD2F65FB-E0A8-4CA3-B947-AB59F95A8449}">
      <formula1>"PRO,LWOO,BBL,BBL/Kader,Kader,kader/TL,TL,TL/Havo,Havo,Havo/Vwo,Vwo,"</formula1>
    </dataValidation>
    <dataValidation type="list" allowBlank="1" showInputMessage="1" showErrorMessage="1" promptTitle="Klik en kies" sqref="G19:G53" xr:uid="{C7AD36A6-33EC-4CAF-94FA-3E6C3FCE15FC}">
      <formula1>"PRO,LWOO,BBL,BBL/Kader,Kader,Kader/TL,TL,TL/Havo,Havo,Havo/Vwo,Vwo,"</formula1>
    </dataValidation>
    <dataValidation type="list" allowBlank="1" showInputMessage="1" showErrorMessage="1" sqref="AY18:AY53 AV18:AV53" xr:uid="{D6F3AD41-199B-48A5-B43F-4C1FDC373D68}">
      <formula1>"PRO,LWOO,BBL,BBL/Kader,Kader,Kader/TL,TL,TL/Havo,Havo,Havo/Vwo,Vwo,"</formula1>
    </dataValidation>
  </dataValidations>
  <pageMargins left="0.9055118110236221" right="0.27559055118110237" top="0.59055118110236227" bottom="0.23622047244094491" header="0.11811023622047245" footer="0.15748031496062992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D821-8E2D-484B-AFE9-BB53CD28D010}">
  <sheetPr>
    <tabColor rgb="FFCCCCFF"/>
  </sheetPr>
  <dimension ref="A1:BA75"/>
  <sheetViews>
    <sheetView showGridLines="0" showRowColHeaders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10.66406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54"/>
      <c r="D2" s="53">
        <v>7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b">
        <f>IF($D$2=8,"ja",IF($D$2="8A","ja",IF($D$2="8B","ja",IF($D$2="8C","ja"))))</f>
        <v>0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54"/>
      <c r="D3" s="320">
        <v>45692</v>
      </c>
      <c r="E3" s="321"/>
      <c r="F3" s="13"/>
      <c r="G3" s="169"/>
      <c r="H3" s="169"/>
      <c r="I3" s="3"/>
      <c r="J3" s="72" t="str">
        <f>IF($D$2=7,"ja",IF($D$2="7A","ja",IF($D$2="7B","ja",IF($D$2="7C","ja"))))</f>
        <v>ja</v>
      </c>
      <c r="K3" s="72"/>
      <c r="L3" s="72" t="b">
        <f>IF($D$2=8,"ja",IF($D$2="8A","ja",IF($D$2="8B","ja",IF($D$2="8C","ja"))))</f>
        <v>0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1"/>
      <c r="D4" s="51"/>
      <c r="E4" s="51"/>
      <c r="F4" s="13"/>
      <c r="G4" s="3"/>
      <c r="H4" s="3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5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t="12.6" hidden="1" customHeight="1" x14ac:dyDescent="0.25">
      <c r="B14" s="61" t="s">
        <v>97</v>
      </c>
      <c r="C14" s="61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t="12.6" hidden="1" customHeight="1" x14ac:dyDescent="0.25">
      <c r="B15" s="61" t="s">
        <v>81</v>
      </c>
      <c r="C15" s="61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t="12.6" hidden="1" customHeight="1" x14ac:dyDescent="0.25">
      <c r="B16" s="61" t="s">
        <v>103</v>
      </c>
      <c r="C16" s="61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t="12.6" hidden="1" customHeight="1" x14ac:dyDescent="0.25">
      <c r="B17" s="61" t="s">
        <v>104</v>
      </c>
      <c r="C17" s="61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40" t="str">
        <f>'M7'!B18</f>
        <v>leerling 1</v>
      </c>
      <c r="C18" s="235">
        <f>'M7'!C18</f>
        <v>7</v>
      </c>
      <c r="D18" s="235" t="str">
        <f>IF('M7'!D18="","",IF('M7'!D18&gt;0,'M7'!D18))</f>
        <v>D</v>
      </c>
      <c r="E18" s="139"/>
      <c r="F18" s="139"/>
      <c r="G18" s="140"/>
      <c r="H18" s="180"/>
      <c r="I18" s="179"/>
      <c r="J18" s="179"/>
      <c r="K18" s="179"/>
      <c r="L18" s="179" t="s">
        <v>81</v>
      </c>
      <c r="M18" s="178"/>
      <c r="N18" s="290">
        <f>COUNTA(I18,J18,M18)</f>
        <v>0</v>
      </c>
      <c r="O18" s="291" t="str">
        <f>IF(M18="E",1,IF(M18="D",2,IF(M18="C",3,IF(M18="B",4,IF(M18="A",5,IF(M18=5,1,IF(M18=4,2,IF(M18=3,3,IF(M18=2,4,IF(M18=1,5,IF(M18="","")))))))))))</f>
        <v/>
      </c>
      <c r="P18" s="291" t="str">
        <f t="shared" ref="P18:Q53" si="0">IF(I18="E",1,IF(I18="D",2,IF(I18="C",3,IF(I18="B",4,IF(I18="A",5,IF(I18=5,1,IF(I18=4,2,IF(I18=3,3,IF(I18=2,4,IF(I18=1,5,IF(I18="","")))))))))))</f>
        <v/>
      </c>
      <c r="Q18" s="291" t="str">
        <f t="shared" si="0"/>
        <v/>
      </c>
      <c r="R18" s="291">
        <f>IF(N18&lt;3,2,IF($D$2&lt;6,0,IF($D$2&gt;=6,SUM(O18:Q18))))</f>
        <v>2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>
        <f t="shared" ref="W18:W53" si="4">IF(D18="","",IF(L18="","",IF(L18=$D18,1,IF(L18&lt;$D18,1,IF(L18&gt;$D18,"",IF(L18="A+",1))))))</f>
        <v>1</v>
      </c>
      <c r="X18" s="94" t="str">
        <f t="shared" ref="X18:X53" si="5">IF(D18="","",IF(M18="","",IF(M18=$D18,1,IF(M18&lt;$D18,1,IF(M18&gt;$D18,"",IF(M18="A+",1))))))</f>
        <v/>
      </c>
      <c r="Y18" s="94">
        <f t="shared" ref="Y18:Y53" si="6">SUM(S18:X18)</f>
        <v>1</v>
      </c>
      <c r="Z18" s="141" t="b">
        <f t="shared" ref="Z18:Z53" si="7">IF($D18="A",$AK18)</f>
        <v>0</v>
      </c>
      <c r="AA18" s="141" t="b">
        <f t="shared" ref="AA18:AA53" si="8">IF($D18="B",$AK18)</f>
        <v>0</v>
      </c>
      <c r="AB18" s="141" t="b">
        <f t="shared" ref="AB18:AB53" si="9">IF($D18="C",$AK18)</f>
        <v>0</v>
      </c>
      <c r="AC18" s="141">
        <f t="shared" ref="AC18:AC53" si="10">IF($D18="D",$AK18)</f>
        <v>1</v>
      </c>
      <c r="AD18" s="141" t="b">
        <f t="shared" ref="AD18:AD53" si="11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>
        <f t="shared" ref="AJ18:AJ53" si="12">IF(D18="","",IF(D18&gt;0,COUNTA(H18:M18)))</f>
        <v>1</v>
      </c>
      <c r="AK18" s="237">
        <f t="shared" ref="AK18:AK53" si="13">IF(AJ18=0,"",IF(AJ18="","",IF(AJ18&gt;0,Y18/AJ18)))</f>
        <v>1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/>
      </c>
      <c r="AM18" s="144" t="str">
        <f>IF(AL18="","",IF(AL18="PRO",1,IF(AL18="LWOO",2,IF(AL18="BBL",3,IF(AL18="BBL/Kader",4,IF(AL18="Kader",5,IF(AL18="Kader/TL",6,IF(AL18="TL",7,IF(AL18="TL/Havo",8,IF(AL18="Havo",9,IF(AL18="Havo/VWO",10,IF(AL18="VWO",11))))))))))))</f>
        <v/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 t="str">
        <f>IF(G18="","",IF(G18="PRO",1,IF(G18="LWOO",2,IF(G18="BBL",3,IF(G18="BBL/Kader",4,IF(G18="Kader",5,IF(G18="Kader/TL",6,IF(G18="TL",7,IF(G18="TL/Havo",8,IF(G18="Havo",9,IF(G18="Havo/VWO",10,IF(G18="VWO",11))))))))))))</f>
        <v/>
      </c>
      <c r="AS18" s="220" t="str">
        <f>IF($D$2&lt;6,"",IF($N18&lt;3,"",IF(P18=1,"&lt;1F",IF(P18&gt;3,"2F",IF(P18&gt;1,"1F")))))</f>
        <v/>
      </c>
      <c r="AT18" s="220" t="str">
        <f>IF($D$2&lt;6,"",IF($N18&lt;3,"",IF(Q18=1,"&lt;1F",IF(Q18&gt;3,"2F",IF(Q18&gt;1,"1F")))))</f>
        <v/>
      </c>
      <c r="AU18" s="220" t="str">
        <f>IF($D$2&lt;6,"",IF($N18&lt;3,"",IF(O18&lt;=2,"&lt;1F",IF(O18&gt;3,"1S",IF(O18&gt;2,"1F")))))</f>
        <v/>
      </c>
      <c r="AV18" s="219"/>
      <c r="AW18" s="220"/>
      <c r="AX18" s="220"/>
      <c r="AY18" s="219"/>
      <c r="AZ18" s="59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4">IF(AZ18="",0,IF(AZ18&lt;AW18,0,IF(AZ18&gt;=AW18,1)))</f>
        <v>0</v>
      </c>
    </row>
    <row r="19" spans="1:53" ht="15" customHeight="1" x14ac:dyDescent="0.25">
      <c r="A19">
        <v>2</v>
      </c>
      <c r="B19" s="240" t="str">
        <f>'M7'!B19</f>
        <v>leerling 2</v>
      </c>
      <c r="C19" s="235">
        <f>'M7'!C19</f>
        <v>6</v>
      </c>
      <c r="D19" s="235" t="str">
        <f>IF('M7'!D19="","",IF('M7'!D19&gt;0,'M7'!D19))</f>
        <v>B</v>
      </c>
      <c r="E19" s="151"/>
      <c r="F19" s="151"/>
      <c r="G19" s="140"/>
      <c r="H19" s="180"/>
      <c r="I19" s="179"/>
      <c r="J19" s="179"/>
      <c r="K19" s="179"/>
      <c r="L19" s="179" t="s">
        <v>81</v>
      </c>
      <c r="M19" s="178"/>
      <c r="N19" s="290">
        <f t="shared" ref="N19:N53" si="15">COUNTA(I19,J19,M19)</f>
        <v>0</v>
      </c>
      <c r="O19" s="291" t="str">
        <f t="shared" ref="O19:O53" si="16">IF(M19="E",1,IF(M19="D",2,IF(M19="C",3,IF(M19="B",4,IF(M19="A",5,IF(M19=5,1,IF(M19=4,2,IF(M19=3,3,IF(M19=2,4,IF(M19=1,5,IF(M19="","")))))))))))</f>
        <v/>
      </c>
      <c r="P19" s="291" t="str">
        <f t="shared" si="0"/>
        <v/>
      </c>
      <c r="Q19" s="291" t="str">
        <f t="shared" si="0"/>
        <v/>
      </c>
      <c r="R19" s="291">
        <f t="shared" ref="R19:R53" si="17">IF($D$2&lt;6,0,IF($D$2&gt;=6,SUM(O19:Q19)))</f>
        <v>0</v>
      </c>
      <c r="S19" s="94" t="str">
        <f t="shared" si="1"/>
        <v/>
      </c>
      <c r="T19" s="94" t="str">
        <f t="shared" si="2"/>
        <v/>
      </c>
      <c r="U19" s="94" t="str">
        <f t="shared" si="3"/>
        <v/>
      </c>
      <c r="V19" s="94" t="str">
        <f t="shared" ref="V19:V53" si="18">IF(D19="","",IF(K19="","",IF(K19=$D19,1,IF(K19&lt;$D19,1,IF(K19&gt;$D19,"",IF(K19="A+",1))))))</f>
        <v/>
      </c>
      <c r="W19" s="94" t="str">
        <f t="shared" si="4"/>
        <v/>
      </c>
      <c r="X19" s="94" t="str">
        <f t="shared" si="5"/>
        <v/>
      </c>
      <c r="Y19" s="94">
        <f t="shared" si="6"/>
        <v>0</v>
      </c>
      <c r="Z19" s="141" t="b">
        <f t="shared" si="7"/>
        <v>0</v>
      </c>
      <c r="AA19" s="141">
        <f t="shared" si="8"/>
        <v>0</v>
      </c>
      <c r="AB19" s="141" t="b">
        <f t="shared" si="9"/>
        <v>0</v>
      </c>
      <c r="AC19" s="141" t="b">
        <f t="shared" si="10"/>
        <v>0</v>
      </c>
      <c r="AD19" s="141" t="b">
        <f t="shared" si="11"/>
        <v>0</v>
      </c>
      <c r="AE19" s="141" t="b">
        <f t="shared" ref="AE19:AE53" si="19">IF($D19="1",$AK19)</f>
        <v>0</v>
      </c>
      <c r="AF19" s="141" t="b">
        <f t="shared" ref="AF19:AF53" si="20">IF($D19=2,$AK19)</f>
        <v>0</v>
      </c>
      <c r="AG19" s="141" t="b">
        <f t="shared" ref="AG19:AG53" si="21">IF($D19=3,$AK19)</f>
        <v>0</v>
      </c>
      <c r="AH19" s="141" t="b">
        <f t="shared" ref="AH19:AH53" si="22">IF($D19=4,$AK19)</f>
        <v>0</v>
      </c>
      <c r="AI19" s="141" t="b">
        <f t="shared" ref="AI19:AI53" si="23">IF($D19=5,$AK19)</f>
        <v>0</v>
      </c>
      <c r="AJ19" s="146">
        <f t="shared" si="12"/>
        <v>1</v>
      </c>
      <c r="AK19" s="238">
        <f t="shared" si="13"/>
        <v>0</v>
      </c>
      <c r="AL19" s="217" t="str">
        <f t="shared" ref="AL19:AL53" si="24">IF($D$2&lt;6,"",IF(N19&lt;3,"",IF(R19=15,"Vwo",IF(R19&gt;13,"Havo/Vwo",IF(R19=13,"Havo",IF(R19&gt;11,"TL/Havo",IF(R19=11,"TL",IF(R19&gt;9,"Kader/TL",IF(R19=9,"Kader",IF(R19&gt;6,"BBL/Kader",IF(R19=6,"BBL",IF(R19&gt;3,"PRO/BBL",IF(R19=3,"PRO")))))))))))))</f>
        <v/>
      </c>
      <c r="AM19" s="144" t="str">
        <f t="shared" ref="AM19:AM53" si="25">IF(AL19="","",IF(AL19="PRO",1,IF(AL19="LWOO",2,IF(AL19="BBL",3,IF(AL19="BBL/Kader",4,IF(AL19="Kader",5,IF(AL19="Kader/TL",6,IF(AL19="TL",7,IF(AL19="TL/Havo",8,IF(AL19="Havo",9,IF(AL19="Havo/VWO",10,IF(AL19="VWO",11))))))))))))</f>
        <v/>
      </c>
      <c r="AN19" s="145">
        <f t="shared" ref="AN19:AN53" si="26">IF(AM19="",0,IF(AM19&lt;AR19,0,IF(AM19&gt;=AR19,1)))</f>
        <v>0</v>
      </c>
      <c r="AO19" s="135" t="str">
        <f t="shared" ref="AO19:AO53" si="27">IF(F19="","",IF(F19="x",1))</f>
        <v/>
      </c>
      <c r="AP19" s="136" t="str">
        <f t="shared" ref="AP19:AP53" si="28">IF(E19="","",IF(E19="X",1))</f>
        <v/>
      </c>
      <c r="AQ19" s="126"/>
      <c r="AR19" s="144" t="str">
        <f t="shared" ref="AR19:AR53" si="29">IF(G19="","",IF(G19="PRO",1,IF(G19="LWOO",2,IF(G19="BBL",3,IF(G19="BBL/Kader",4,IF(G19="Kader",5,IF(G19="Kader/TL",6,IF(G19="TL",7,IF(G19="TL/Havo",8,IF(G19="Havo",9,IF(G19="Havo/VWO",10,IF(G19="VWO",11))))))))))))</f>
        <v/>
      </c>
      <c r="AS19" s="220" t="str">
        <f t="shared" ref="AS19:AS53" si="30">IF($D$2&lt;6,"",IF(N19&lt;3,"",IF(P19=1,"&lt;1F",IF(P19&gt;3,"2F",IF(P19&gt;1,"1F")))))</f>
        <v/>
      </c>
      <c r="AT19" s="220" t="str">
        <f t="shared" ref="AT19:AT53" si="31">IF($D$2&lt;6,"",IF($N19&lt;3,"",IF(Q19=1,"&lt;1F",IF(Q19&gt;3,"2F",IF(Q19&gt;1,"1F")))))</f>
        <v/>
      </c>
      <c r="AU19" s="220" t="str">
        <f t="shared" ref="AU19:AU53" si="32">IF($D$2&lt;6,"",IF($N19&lt;3,"",IF(O19&lt;=2,"&lt;1F",IF(O19&gt;3,"1S",IF(O19&gt;2,"1F")))))</f>
        <v/>
      </c>
      <c r="AV19" s="219"/>
      <c r="AW19" s="220"/>
      <c r="AX19" s="220"/>
      <c r="AY19" s="219"/>
      <c r="AZ19" s="59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4"/>
        <v>0</v>
      </c>
    </row>
    <row r="20" spans="1:53" ht="15" customHeight="1" x14ac:dyDescent="0.25">
      <c r="A20">
        <v>3</v>
      </c>
      <c r="B20" s="240" t="str">
        <f>'M7'!B20</f>
        <v>leerling 3</v>
      </c>
      <c r="C20" s="235">
        <f>'M7'!C20</f>
        <v>4</v>
      </c>
      <c r="D20" s="235" t="str">
        <f>IF('M7'!D20="","",IF('M7'!D20&gt;0,'M7'!D20))</f>
        <v>C</v>
      </c>
      <c r="E20" s="151"/>
      <c r="F20" s="126"/>
      <c r="G20" s="140"/>
      <c r="H20" s="180"/>
      <c r="I20" s="179"/>
      <c r="J20" s="179"/>
      <c r="K20" s="179"/>
      <c r="L20" s="179" t="s">
        <v>80</v>
      </c>
      <c r="M20" s="178"/>
      <c r="N20" s="290">
        <f t="shared" si="15"/>
        <v>0</v>
      </c>
      <c r="O20" s="291" t="str">
        <f t="shared" si="16"/>
        <v/>
      </c>
      <c r="P20" s="291" t="str">
        <f t="shared" si="0"/>
        <v/>
      </c>
      <c r="Q20" s="291" t="str">
        <f t="shared" si="0"/>
        <v/>
      </c>
      <c r="R20" s="291">
        <f t="shared" si="17"/>
        <v>0</v>
      </c>
      <c r="S20" s="94" t="str">
        <f t="shared" si="1"/>
        <v/>
      </c>
      <c r="T20" s="94" t="str">
        <f t="shared" si="2"/>
        <v/>
      </c>
      <c r="U20" s="94" t="str">
        <f t="shared" si="3"/>
        <v/>
      </c>
      <c r="V20" s="94" t="str">
        <f t="shared" si="18"/>
        <v/>
      </c>
      <c r="W20" s="94">
        <f t="shared" si="4"/>
        <v>1</v>
      </c>
      <c r="X20" s="94" t="str">
        <f t="shared" si="5"/>
        <v/>
      </c>
      <c r="Y20" s="94">
        <f t="shared" si="6"/>
        <v>1</v>
      </c>
      <c r="Z20" s="141" t="b">
        <f t="shared" si="7"/>
        <v>0</v>
      </c>
      <c r="AA20" s="141" t="b">
        <f t="shared" si="8"/>
        <v>0</v>
      </c>
      <c r="AB20" s="141">
        <f t="shared" si="9"/>
        <v>1</v>
      </c>
      <c r="AC20" s="141" t="b">
        <f t="shared" si="10"/>
        <v>0</v>
      </c>
      <c r="AD20" s="141" t="b">
        <f t="shared" si="11"/>
        <v>0</v>
      </c>
      <c r="AE20" s="141" t="b">
        <f t="shared" si="19"/>
        <v>0</v>
      </c>
      <c r="AF20" s="141" t="b">
        <f t="shared" si="20"/>
        <v>0</v>
      </c>
      <c r="AG20" s="141" t="b">
        <f t="shared" si="21"/>
        <v>0</v>
      </c>
      <c r="AH20" s="141" t="b">
        <f t="shared" si="22"/>
        <v>0</v>
      </c>
      <c r="AI20" s="141" t="b">
        <f t="shared" si="23"/>
        <v>0</v>
      </c>
      <c r="AJ20" s="146">
        <f t="shared" si="12"/>
        <v>1</v>
      </c>
      <c r="AK20" s="238">
        <f t="shared" si="13"/>
        <v>1</v>
      </c>
      <c r="AL20" s="217" t="str">
        <f t="shared" si="24"/>
        <v/>
      </c>
      <c r="AM20" s="144" t="str">
        <f t="shared" si="25"/>
        <v/>
      </c>
      <c r="AN20" s="145">
        <f t="shared" si="26"/>
        <v>0</v>
      </c>
      <c r="AO20" s="135" t="str">
        <f t="shared" si="27"/>
        <v/>
      </c>
      <c r="AP20" s="136" t="str">
        <f t="shared" si="28"/>
        <v/>
      </c>
      <c r="AQ20" s="126"/>
      <c r="AR20" s="144" t="str">
        <f t="shared" si="29"/>
        <v/>
      </c>
      <c r="AS20" s="220" t="str">
        <f t="shared" si="30"/>
        <v/>
      </c>
      <c r="AT20" s="220" t="str">
        <f t="shared" si="31"/>
        <v/>
      </c>
      <c r="AU20" s="220" t="str">
        <f t="shared" si="32"/>
        <v/>
      </c>
      <c r="AV20" s="219"/>
      <c r="AW20" s="220"/>
      <c r="AX20" s="220"/>
      <c r="AY20" s="219"/>
      <c r="AZ20" s="59" t="str">
        <f t="shared" si="33"/>
        <v/>
      </c>
      <c r="BA20" s="60">
        <f t="shared" si="14"/>
        <v>0</v>
      </c>
    </row>
    <row r="21" spans="1:53" ht="15" customHeight="1" x14ac:dyDescent="0.25">
      <c r="A21">
        <v>4</v>
      </c>
      <c r="B21" s="240" t="str">
        <f>'M7'!B21</f>
        <v>leerling 4</v>
      </c>
      <c r="C21" s="235">
        <f>'M7'!C21</f>
        <v>6</v>
      </c>
      <c r="D21" s="235" t="str">
        <f>IF('M7'!D21="","",IF('M7'!D21&gt;0,'M7'!D21))</f>
        <v>B</v>
      </c>
      <c r="E21" s="126"/>
      <c r="F21" s="126"/>
      <c r="G21" s="140"/>
      <c r="H21" s="180"/>
      <c r="I21" s="179"/>
      <c r="J21" s="179"/>
      <c r="K21" s="179"/>
      <c r="L21" s="179" t="s">
        <v>79</v>
      </c>
      <c r="M21" s="178"/>
      <c r="N21" s="290">
        <f t="shared" si="15"/>
        <v>0</v>
      </c>
      <c r="O21" s="291" t="str">
        <f t="shared" si="16"/>
        <v/>
      </c>
      <c r="P21" s="291" t="str">
        <f t="shared" si="0"/>
        <v/>
      </c>
      <c r="Q21" s="291" t="str">
        <f t="shared" si="0"/>
        <v/>
      </c>
      <c r="R21" s="291">
        <f t="shared" si="17"/>
        <v>0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 t="str">
        <f t="shared" si="18"/>
        <v/>
      </c>
      <c r="W21" s="94">
        <f t="shared" si="4"/>
        <v>1</v>
      </c>
      <c r="X21" s="94" t="str">
        <f t="shared" si="5"/>
        <v/>
      </c>
      <c r="Y21" s="94">
        <f t="shared" si="6"/>
        <v>1</v>
      </c>
      <c r="Z21" s="141" t="b">
        <f t="shared" si="7"/>
        <v>0</v>
      </c>
      <c r="AA21" s="141">
        <f t="shared" si="8"/>
        <v>1</v>
      </c>
      <c r="AB21" s="141" t="b">
        <f t="shared" si="9"/>
        <v>0</v>
      </c>
      <c r="AC21" s="141" t="b">
        <f t="shared" si="10"/>
        <v>0</v>
      </c>
      <c r="AD21" s="141" t="b">
        <f t="shared" si="11"/>
        <v>0</v>
      </c>
      <c r="AE21" s="141" t="b">
        <f t="shared" si="19"/>
        <v>0</v>
      </c>
      <c r="AF21" s="141" t="b">
        <f t="shared" si="20"/>
        <v>0</v>
      </c>
      <c r="AG21" s="141" t="b">
        <f t="shared" si="21"/>
        <v>0</v>
      </c>
      <c r="AH21" s="141" t="b">
        <f t="shared" si="22"/>
        <v>0</v>
      </c>
      <c r="AI21" s="141" t="b">
        <f t="shared" si="23"/>
        <v>0</v>
      </c>
      <c r="AJ21" s="146">
        <f t="shared" si="12"/>
        <v>1</v>
      </c>
      <c r="AK21" s="238">
        <f t="shared" si="13"/>
        <v>1</v>
      </c>
      <c r="AL21" s="217" t="str">
        <f t="shared" si="24"/>
        <v/>
      </c>
      <c r="AM21" s="144" t="str">
        <f t="shared" si="25"/>
        <v/>
      </c>
      <c r="AN21" s="145">
        <f t="shared" si="26"/>
        <v>0</v>
      </c>
      <c r="AO21" s="135" t="str">
        <f t="shared" si="27"/>
        <v/>
      </c>
      <c r="AP21" s="136" t="str">
        <f t="shared" si="28"/>
        <v/>
      </c>
      <c r="AQ21" s="126"/>
      <c r="AR21" s="144" t="str">
        <f t="shared" si="29"/>
        <v/>
      </c>
      <c r="AS21" s="220" t="str">
        <f t="shared" si="30"/>
        <v/>
      </c>
      <c r="AT21" s="220" t="str">
        <f t="shared" si="31"/>
        <v/>
      </c>
      <c r="AU21" s="220" t="str">
        <f t="shared" si="32"/>
        <v/>
      </c>
      <c r="AV21" s="219"/>
      <c r="AW21" s="220"/>
      <c r="AX21" s="220"/>
      <c r="AY21" s="219"/>
      <c r="AZ21" s="59" t="str">
        <f t="shared" si="33"/>
        <v/>
      </c>
      <c r="BA21" s="60">
        <f t="shared" si="14"/>
        <v>0</v>
      </c>
    </row>
    <row r="22" spans="1:53" ht="15" customHeight="1" x14ac:dyDescent="0.25">
      <c r="A22">
        <v>5</v>
      </c>
      <c r="B22" s="240" t="str">
        <f>'M7'!B22</f>
        <v>leerling 5</v>
      </c>
      <c r="C22" s="235">
        <f>'M7'!C22</f>
        <v>6</v>
      </c>
      <c r="D22" s="235" t="str">
        <f>IF('M7'!D22="","",IF('M7'!D22&gt;0,'M7'!D22))</f>
        <v>D</v>
      </c>
      <c r="E22" s="126"/>
      <c r="F22" s="126"/>
      <c r="G22" s="140"/>
      <c r="H22" s="180"/>
      <c r="I22" s="179"/>
      <c r="J22" s="179"/>
      <c r="K22" s="179"/>
      <c r="L22" s="179" t="s">
        <v>82</v>
      </c>
      <c r="M22" s="178"/>
      <c r="N22" s="290">
        <f t="shared" si="15"/>
        <v>0</v>
      </c>
      <c r="O22" s="291" t="str">
        <f t="shared" si="16"/>
        <v/>
      </c>
      <c r="P22" s="291" t="str">
        <f t="shared" si="0"/>
        <v/>
      </c>
      <c r="Q22" s="291" t="str">
        <f t="shared" si="0"/>
        <v/>
      </c>
      <c r="R22" s="291">
        <f t="shared" si="17"/>
        <v>0</v>
      </c>
      <c r="S22" s="94" t="str">
        <f t="shared" si="1"/>
        <v/>
      </c>
      <c r="T22" s="94" t="str">
        <f t="shared" si="2"/>
        <v/>
      </c>
      <c r="U22" s="94" t="str">
        <f t="shared" si="3"/>
        <v/>
      </c>
      <c r="V22" s="94" t="str">
        <f t="shared" si="18"/>
        <v/>
      </c>
      <c r="W22" s="94" t="str">
        <f t="shared" si="4"/>
        <v/>
      </c>
      <c r="X22" s="94" t="str">
        <f t="shared" si="5"/>
        <v/>
      </c>
      <c r="Y22" s="94">
        <f t="shared" si="6"/>
        <v>0</v>
      </c>
      <c r="Z22" s="141" t="b">
        <f t="shared" si="7"/>
        <v>0</v>
      </c>
      <c r="AA22" s="141" t="b">
        <f t="shared" si="8"/>
        <v>0</v>
      </c>
      <c r="AB22" s="141" t="b">
        <f t="shared" si="9"/>
        <v>0</v>
      </c>
      <c r="AC22" s="141">
        <f t="shared" si="10"/>
        <v>0</v>
      </c>
      <c r="AD22" s="141" t="b">
        <f t="shared" si="11"/>
        <v>0</v>
      </c>
      <c r="AE22" s="141" t="b">
        <f t="shared" si="19"/>
        <v>0</v>
      </c>
      <c r="AF22" s="141" t="b">
        <f t="shared" si="20"/>
        <v>0</v>
      </c>
      <c r="AG22" s="141" t="b">
        <f t="shared" si="21"/>
        <v>0</v>
      </c>
      <c r="AH22" s="141" t="b">
        <f t="shared" si="22"/>
        <v>0</v>
      </c>
      <c r="AI22" s="141" t="b">
        <f t="shared" si="23"/>
        <v>0</v>
      </c>
      <c r="AJ22" s="146">
        <f t="shared" si="12"/>
        <v>1</v>
      </c>
      <c r="AK22" s="238">
        <f t="shared" si="13"/>
        <v>0</v>
      </c>
      <c r="AL22" s="217" t="str">
        <f t="shared" si="24"/>
        <v/>
      </c>
      <c r="AM22" s="144" t="str">
        <f t="shared" si="25"/>
        <v/>
      </c>
      <c r="AN22" s="145">
        <f t="shared" si="26"/>
        <v>0</v>
      </c>
      <c r="AO22" s="135" t="str">
        <f t="shared" si="27"/>
        <v/>
      </c>
      <c r="AP22" s="136" t="str">
        <f t="shared" si="28"/>
        <v/>
      </c>
      <c r="AQ22" s="126"/>
      <c r="AR22" s="144" t="str">
        <f t="shared" si="29"/>
        <v/>
      </c>
      <c r="AS22" s="220" t="str">
        <f t="shared" si="30"/>
        <v/>
      </c>
      <c r="AT22" s="220" t="str">
        <f t="shared" si="31"/>
        <v/>
      </c>
      <c r="AU22" s="220" t="str">
        <f t="shared" si="32"/>
        <v/>
      </c>
      <c r="AV22" s="219"/>
      <c r="AW22" s="220"/>
      <c r="AX22" s="220"/>
      <c r="AY22" s="219"/>
      <c r="AZ22" s="59" t="str">
        <f t="shared" si="33"/>
        <v/>
      </c>
      <c r="BA22" s="60">
        <f t="shared" si="14"/>
        <v>0</v>
      </c>
    </row>
    <row r="23" spans="1:53" ht="15" customHeight="1" x14ac:dyDescent="0.25">
      <c r="A23">
        <v>6</v>
      </c>
      <c r="B23" s="240" t="str">
        <f>'M7'!B23</f>
        <v>leerling 6</v>
      </c>
      <c r="C23" s="235">
        <f>'M7'!C23</f>
        <v>10</v>
      </c>
      <c r="D23" s="235" t="str">
        <f>IF('M7'!D23="","",IF('M7'!D23&gt;0,'M7'!D23))</f>
        <v>C</v>
      </c>
      <c r="E23" s="126"/>
      <c r="F23" s="126"/>
      <c r="G23" s="140"/>
      <c r="H23" s="180"/>
      <c r="I23" s="179"/>
      <c r="J23" s="179"/>
      <c r="K23" s="179"/>
      <c r="L23" s="179" t="s">
        <v>79</v>
      </c>
      <c r="M23" s="178"/>
      <c r="N23" s="290">
        <f t="shared" si="15"/>
        <v>0</v>
      </c>
      <c r="O23" s="291" t="str">
        <f t="shared" si="16"/>
        <v/>
      </c>
      <c r="P23" s="291" t="str">
        <f t="shared" si="0"/>
        <v/>
      </c>
      <c r="Q23" s="291" t="str">
        <f t="shared" si="0"/>
        <v/>
      </c>
      <c r="R23" s="291">
        <f t="shared" si="17"/>
        <v>0</v>
      </c>
      <c r="S23" s="94" t="str">
        <f t="shared" si="1"/>
        <v/>
      </c>
      <c r="T23" s="94" t="str">
        <f t="shared" si="2"/>
        <v/>
      </c>
      <c r="U23" s="94" t="str">
        <f t="shared" si="3"/>
        <v/>
      </c>
      <c r="V23" s="94" t="str">
        <f t="shared" si="18"/>
        <v/>
      </c>
      <c r="W23" s="94">
        <f t="shared" si="4"/>
        <v>1</v>
      </c>
      <c r="X23" s="94" t="str">
        <f t="shared" si="5"/>
        <v/>
      </c>
      <c r="Y23" s="94">
        <f t="shared" si="6"/>
        <v>1</v>
      </c>
      <c r="Z23" s="141" t="b">
        <f t="shared" si="7"/>
        <v>0</v>
      </c>
      <c r="AA23" s="141" t="b">
        <f t="shared" si="8"/>
        <v>0</v>
      </c>
      <c r="AB23" s="141">
        <f t="shared" si="9"/>
        <v>1</v>
      </c>
      <c r="AC23" s="141" t="b">
        <f t="shared" si="10"/>
        <v>0</v>
      </c>
      <c r="AD23" s="141" t="b">
        <f t="shared" si="11"/>
        <v>0</v>
      </c>
      <c r="AE23" s="141" t="b">
        <f t="shared" si="19"/>
        <v>0</v>
      </c>
      <c r="AF23" s="141" t="b">
        <f t="shared" si="20"/>
        <v>0</v>
      </c>
      <c r="AG23" s="141" t="b">
        <f t="shared" si="21"/>
        <v>0</v>
      </c>
      <c r="AH23" s="141" t="b">
        <f t="shared" si="22"/>
        <v>0</v>
      </c>
      <c r="AI23" s="141" t="b">
        <f t="shared" si="23"/>
        <v>0</v>
      </c>
      <c r="AJ23" s="146">
        <f t="shared" si="12"/>
        <v>1</v>
      </c>
      <c r="AK23" s="238">
        <f t="shared" si="13"/>
        <v>1</v>
      </c>
      <c r="AL23" s="217" t="str">
        <f t="shared" si="24"/>
        <v/>
      </c>
      <c r="AM23" s="144" t="str">
        <f>IF(AL23="","",IF(AL23="PRO",1,IF(AL23="PRO/BBL",2,IF(AL23="BBL",3,IF(AL23="BBL/Kader",4,IF(AL23="Kader",5,IF(AL23="Kader/TL",6,IF(AL23="TL",7,IF(AL23="TL/Havo",8,IF(AL23="Havo",9,IF(AL23="Havo/VWO",10,IF(AL23="VWO",11))))))))))))</f>
        <v/>
      </c>
      <c r="AN23" s="145">
        <f t="shared" si="26"/>
        <v>0</v>
      </c>
      <c r="AO23" s="135" t="str">
        <f t="shared" si="27"/>
        <v/>
      </c>
      <c r="AP23" s="136" t="str">
        <f t="shared" si="28"/>
        <v/>
      </c>
      <c r="AQ23" s="126"/>
      <c r="AR23" s="144" t="str">
        <f t="shared" si="29"/>
        <v/>
      </c>
      <c r="AS23" s="220" t="str">
        <f t="shared" si="30"/>
        <v/>
      </c>
      <c r="AT23" s="220" t="str">
        <f t="shared" si="31"/>
        <v/>
      </c>
      <c r="AU23" s="220" t="str">
        <f t="shared" si="32"/>
        <v/>
      </c>
      <c r="AV23" s="219"/>
      <c r="AW23" s="220"/>
      <c r="AX23" s="220"/>
      <c r="AY23" s="219"/>
      <c r="AZ23" s="59" t="str">
        <f t="shared" si="33"/>
        <v/>
      </c>
      <c r="BA23" s="60">
        <f t="shared" si="14"/>
        <v>0</v>
      </c>
    </row>
    <row r="24" spans="1:53" ht="15" customHeight="1" x14ac:dyDescent="0.25">
      <c r="A24">
        <v>7</v>
      </c>
      <c r="B24" s="240" t="str">
        <f>'M7'!B24</f>
        <v>leerling 7</v>
      </c>
      <c r="C24" s="235">
        <f>'M7'!C24</f>
        <v>7</v>
      </c>
      <c r="D24" s="235" t="str">
        <f>IF('M7'!D24="","",IF('M7'!D24&gt;0,'M7'!D24))</f>
        <v>E</v>
      </c>
      <c r="E24" s="151"/>
      <c r="F24" s="151"/>
      <c r="G24" s="140"/>
      <c r="H24" s="180"/>
      <c r="I24" s="179"/>
      <c r="J24" s="179"/>
      <c r="K24" s="179"/>
      <c r="L24" s="179" t="s">
        <v>82</v>
      </c>
      <c r="M24" s="178"/>
      <c r="N24" s="290">
        <f t="shared" si="15"/>
        <v>0</v>
      </c>
      <c r="O24" s="291" t="str">
        <f t="shared" si="16"/>
        <v/>
      </c>
      <c r="P24" s="291" t="str">
        <f t="shared" si="0"/>
        <v/>
      </c>
      <c r="Q24" s="291" t="str">
        <f t="shared" si="0"/>
        <v/>
      </c>
      <c r="R24" s="291">
        <f t="shared" si="17"/>
        <v>0</v>
      </c>
      <c r="S24" s="94" t="str">
        <f t="shared" si="1"/>
        <v/>
      </c>
      <c r="T24" s="94" t="str">
        <f t="shared" si="2"/>
        <v/>
      </c>
      <c r="U24" s="94" t="str">
        <f t="shared" si="3"/>
        <v/>
      </c>
      <c r="V24" s="94" t="str">
        <f t="shared" si="18"/>
        <v/>
      </c>
      <c r="W24" s="94">
        <f t="shared" si="4"/>
        <v>1</v>
      </c>
      <c r="X24" s="94" t="str">
        <f t="shared" si="5"/>
        <v/>
      </c>
      <c r="Y24" s="94">
        <f t="shared" si="6"/>
        <v>1</v>
      </c>
      <c r="Z24" s="141" t="b">
        <f t="shared" si="7"/>
        <v>0</v>
      </c>
      <c r="AA24" s="141" t="b">
        <f t="shared" si="8"/>
        <v>0</v>
      </c>
      <c r="AB24" s="141" t="b">
        <f t="shared" si="9"/>
        <v>0</v>
      </c>
      <c r="AC24" s="141" t="b">
        <f t="shared" si="10"/>
        <v>0</v>
      </c>
      <c r="AD24" s="141">
        <f t="shared" si="11"/>
        <v>1</v>
      </c>
      <c r="AE24" s="141" t="b">
        <f t="shared" si="19"/>
        <v>0</v>
      </c>
      <c r="AF24" s="141" t="b">
        <f t="shared" si="20"/>
        <v>0</v>
      </c>
      <c r="AG24" s="141" t="b">
        <f t="shared" si="21"/>
        <v>0</v>
      </c>
      <c r="AH24" s="141" t="b">
        <f t="shared" si="22"/>
        <v>0</v>
      </c>
      <c r="AI24" s="141" t="b">
        <f t="shared" si="23"/>
        <v>0</v>
      </c>
      <c r="AJ24" s="146">
        <f t="shared" si="12"/>
        <v>1</v>
      </c>
      <c r="AK24" s="238">
        <f t="shared" si="13"/>
        <v>1</v>
      </c>
      <c r="AL24" s="217" t="str">
        <f t="shared" si="24"/>
        <v/>
      </c>
      <c r="AM24" s="144" t="str">
        <f t="shared" si="25"/>
        <v/>
      </c>
      <c r="AN24" s="145">
        <f t="shared" si="26"/>
        <v>0</v>
      </c>
      <c r="AO24" s="135" t="str">
        <f t="shared" si="27"/>
        <v/>
      </c>
      <c r="AP24" s="136" t="str">
        <f t="shared" si="28"/>
        <v/>
      </c>
      <c r="AQ24" s="126"/>
      <c r="AR24" s="144" t="str">
        <f t="shared" si="29"/>
        <v/>
      </c>
      <c r="AS24" s="220" t="str">
        <f t="shared" si="30"/>
        <v/>
      </c>
      <c r="AT24" s="220" t="str">
        <f t="shared" si="31"/>
        <v/>
      </c>
      <c r="AU24" s="220" t="str">
        <f t="shared" si="32"/>
        <v/>
      </c>
      <c r="AV24" s="219"/>
      <c r="AW24" s="220"/>
      <c r="AX24" s="220"/>
      <c r="AY24" s="219"/>
      <c r="AZ24" s="59" t="str">
        <f t="shared" si="33"/>
        <v/>
      </c>
      <c r="BA24" s="60">
        <f t="shared" si="14"/>
        <v>0</v>
      </c>
    </row>
    <row r="25" spans="1:53" ht="15" customHeight="1" x14ac:dyDescent="0.25">
      <c r="A25">
        <v>8</v>
      </c>
      <c r="B25" s="240" t="str">
        <f>'M7'!B25</f>
        <v>leerling 8</v>
      </c>
      <c r="C25" s="235">
        <f>'M7'!C25</f>
        <v>8</v>
      </c>
      <c r="D25" s="235" t="str">
        <f>IF('M7'!D25="","",IF('M7'!D25&gt;0,'M7'!D25))</f>
        <v>C</v>
      </c>
      <c r="E25" s="126"/>
      <c r="F25" s="126"/>
      <c r="G25" s="140"/>
      <c r="H25" s="149"/>
      <c r="I25" s="179"/>
      <c r="J25" s="179"/>
      <c r="K25" s="179"/>
      <c r="L25" s="148" t="s">
        <v>79</v>
      </c>
      <c r="M25" s="178"/>
      <c r="N25" s="290">
        <f t="shared" si="15"/>
        <v>0</v>
      </c>
      <c r="O25" s="291" t="str">
        <f t="shared" si="16"/>
        <v/>
      </c>
      <c r="P25" s="291" t="str">
        <f t="shared" si="0"/>
        <v/>
      </c>
      <c r="Q25" s="291" t="str">
        <f t="shared" si="0"/>
        <v/>
      </c>
      <c r="R25" s="291">
        <f t="shared" si="17"/>
        <v>0</v>
      </c>
      <c r="S25" s="94" t="str">
        <f t="shared" si="1"/>
        <v/>
      </c>
      <c r="T25" s="94" t="str">
        <f t="shared" si="2"/>
        <v/>
      </c>
      <c r="U25" s="94" t="str">
        <f t="shared" si="3"/>
        <v/>
      </c>
      <c r="V25" s="94" t="str">
        <f t="shared" si="18"/>
        <v/>
      </c>
      <c r="W25" s="94">
        <f t="shared" si="4"/>
        <v>1</v>
      </c>
      <c r="X25" s="94" t="str">
        <f t="shared" si="5"/>
        <v/>
      </c>
      <c r="Y25" s="94">
        <f t="shared" si="6"/>
        <v>1</v>
      </c>
      <c r="Z25" s="141" t="b">
        <f t="shared" si="7"/>
        <v>0</v>
      </c>
      <c r="AA25" s="141" t="b">
        <f t="shared" si="8"/>
        <v>0</v>
      </c>
      <c r="AB25" s="141">
        <f t="shared" si="9"/>
        <v>1</v>
      </c>
      <c r="AC25" s="141" t="b">
        <f t="shared" si="10"/>
        <v>0</v>
      </c>
      <c r="AD25" s="141" t="b">
        <f t="shared" si="11"/>
        <v>0</v>
      </c>
      <c r="AE25" s="141" t="b">
        <f t="shared" si="19"/>
        <v>0</v>
      </c>
      <c r="AF25" s="141" t="b">
        <f t="shared" si="20"/>
        <v>0</v>
      </c>
      <c r="AG25" s="141" t="b">
        <f t="shared" si="21"/>
        <v>0</v>
      </c>
      <c r="AH25" s="141" t="b">
        <f t="shared" si="22"/>
        <v>0</v>
      </c>
      <c r="AI25" s="141" t="b">
        <f t="shared" si="23"/>
        <v>0</v>
      </c>
      <c r="AJ25" s="146">
        <f t="shared" si="12"/>
        <v>1</v>
      </c>
      <c r="AK25" s="238">
        <f t="shared" si="13"/>
        <v>1</v>
      </c>
      <c r="AL25" s="217" t="str">
        <f t="shared" si="24"/>
        <v/>
      </c>
      <c r="AM25" s="144" t="str">
        <f t="shared" si="25"/>
        <v/>
      </c>
      <c r="AN25" s="145">
        <f t="shared" si="26"/>
        <v>0</v>
      </c>
      <c r="AO25" s="135" t="str">
        <f t="shared" si="27"/>
        <v/>
      </c>
      <c r="AP25" s="136" t="str">
        <f t="shared" si="28"/>
        <v/>
      </c>
      <c r="AQ25" s="126"/>
      <c r="AR25" s="144" t="str">
        <f t="shared" si="29"/>
        <v/>
      </c>
      <c r="AS25" s="220" t="str">
        <f t="shared" si="30"/>
        <v/>
      </c>
      <c r="AT25" s="220" t="str">
        <f t="shared" si="31"/>
        <v/>
      </c>
      <c r="AU25" s="220" t="str">
        <f t="shared" si="32"/>
        <v/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59" t="str">
        <f t="shared" si="33"/>
        <v/>
      </c>
      <c r="BA25" s="60">
        <f t="shared" si="14"/>
        <v>0</v>
      </c>
    </row>
    <row r="26" spans="1:53" ht="15" customHeight="1" x14ac:dyDescent="0.25">
      <c r="A26">
        <v>9</v>
      </c>
      <c r="B26" s="240" t="str">
        <f>'M7'!B26</f>
        <v>leerling 9</v>
      </c>
      <c r="C26" s="235">
        <f>'M7'!C26</f>
        <v>7</v>
      </c>
      <c r="D26" s="235" t="str">
        <f>IF('M7'!D26="","",IF('M7'!D26&gt;0,'M7'!D26))</f>
        <v>C</v>
      </c>
      <c r="E26" s="126"/>
      <c r="F26" s="126"/>
      <c r="G26" s="140"/>
      <c r="H26" s="149"/>
      <c r="I26" s="179"/>
      <c r="J26" s="179"/>
      <c r="K26" s="179"/>
      <c r="L26" s="148" t="s">
        <v>81</v>
      </c>
      <c r="M26" s="178"/>
      <c r="N26" s="290">
        <f t="shared" si="15"/>
        <v>0</v>
      </c>
      <c r="O26" s="291" t="str">
        <f t="shared" si="16"/>
        <v/>
      </c>
      <c r="P26" s="291" t="str">
        <f t="shared" si="0"/>
        <v/>
      </c>
      <c r="Q26" s="291" t="str">
        <f t="shared" si="0"/>
        <v/>
      </c>
      <c r="R26" s="291">
        <f t="shared" si="17"/>
        <v>0</v>
      </c>
      <c r="S26" s="94" t="str">
        <f t="shared" si="1"/>
        <v/>
      </c>
      <c r="T26" s="94" t="str">
        <f t="shared" si="2"/>
        <v/>
      </c>
      <c r="U26" s="94" t="str">
        <f t="shared" si="3"/>
        <v/>
      </c>
      <c r="V26" s="94" t="str">
        <f t="shared" si="18"/>
        <v/>
      </c>
      <c r="W26" s="94" t="str">
        <f t="shared" si="4"/>
        <v/>
      </c>
      <c r="X26" s="94" t="str">
        <f t="shared" si="5"/>
        <v/>
      </c>
      <c r="Y26" s="94">
        <f t="shared" si="6"/>
        <v>0</v>
      </c>
      <c r="Z26" s="141" t="b">
        <f t="shared" si="7"/>
        <v>0</v>
      </c>
      <c r="AA26" s="141" t="b">
        <f t="shared" si="8"/>
        <v>0</v>
      </c>
      <c r="AB26" s="141">
        <f t="shared" si="9"/>
        <v>0</v>
      </c>
      <c r="AC26" s="141" t="b">
        <f t="shared" si="10"/>
        <v>0</v>
      </c>
      <c r="AD26" s="141" t="b">
        <f t="shared" si="11"/>
        <v>0</v>
      </c>
      <c r="AE26" s="141" t="b">
        <f t="shared" si="19"/>
        <v>0</v>
      </c>
      <c r="AF26" s="141" t="b">
        <f t="shared" si="20"/>
        <v>0</v>
      </c>
      <c r="AG26" s="141" t="b">
        <f t="shared" si="21"/>
        <v>0</v>
      </c>
      <c r="AH26" s="141" t="b">
        <f t="shared" si="22"/>
        <v>0</v>
      </c>
      <c r="AI26" s="141" t="b">
        <f t="shared" si="23"/>
        <v>0</v>
      </c>
      <c r="AJ26" s="146">
        <f t="shared" si="12"/>
        <v>1</v>
      </c>
      <c r="AK26" s="238">
        <f t="shared" si="13"/>
        <v>0</v>
      </c>
      <c r="AL26" s="217" t="str">
        <f t="shared" si="24"/>
        <v/>
      </c>
      <c r="AM26" s="144" t="str">
        <f t="shared" si="25"/>
        <v/>
      </c>
      <c r="AN26" s="145">
        <f t="shared" si="26"/>
        <v>0</v>
      </c>
      <c r="AO26" s="135" t="str">
        <f t="shared" si="27"/>
        <v/>
      </c>
      <c r="AP26" s="136" t="str">
        <f t="shared" si="28"/>
        <v/>
      </c>
      <c r="AQ26" s="126"/>
      <c r="AR26" s="144" t="str">
        <f t="shared" si="29"/>
        <v/>
      </c>
      <c r="AS26" s="220" t="str">
        <f t="shared" si="30"/>
        <v/>
      </c>
      <c r="AT26" s="220" t="str">
        <f t="shared" si="31"/>
        <v/>
      </c>
      <c r="AU26" s="220" t="str">
        <f t="shared" si="32"/>
        <v/>
      </c>
      <c r="AV26" s="219"/>
      <c r="AW26" s="220" t="str">
        <f t="shared" si="34"/>
        <v/>
      </c>
      <c r="AX26" s="220">
        <f t="shared" si="35"/>
        <v>0</v>
      </c>
      <c r="AY26" s="219"/>
      <c r="AZ26" s="59" t="str">
        <f t="shared" si="33"/>
        <v/>
      </c>
      <c r="BA26" s="60">
        <f t="shared" si="14"/>
        <v>0</v>
      </c>
    </row>
    <row r="27" spans="1:53" ht="15" customHeight="1" x14ac:dyDescent="0.25">
      <c r="A27">
        <v>10</v>
      </c>
      <c r="B27" s="240" t="str">
        <f>'M7'!B27</f>
        <v>leerling 10</v>
      </c>
      <c r="C27" s="235">
        <f>'M7'!C27</f>
        <v>7</v>
      </c>
      <c r="D27" s="235" t="str">
        <f>IF('M7'!D27="","",IF('M7'!D27&gt;0,'M7'!D27))</f>
        <v>C</v>
      </c>
      <c r="E27" s="126"/>
      <c r="F27" s="126"/>
      <c r="G27" s="140"/>
      <c r="H27" s="149"/>
      <c r="I27" s="179"/>
      <c r="J27" s="179"/>
      <c r="K27" s="179"/>
      <c r="L27" s="148" t="s">
        <v>81</v>
      </c>
      <c r="M27" s="178"/>
      <c r="N27" s="290">
        <f t="shared" si="15"/>
        <v>0</v>
      </c>
      <c r="O27" s="291" t="str">
        <f t="shared" si="16"/>
        <v/>
      </c>
      <c r="P27" s="291" t="str">
        <f t="shared" si="0"/>
        <v/>
      </c>
      <c r="Q27" s="291" t="str">
        <f t="shared" si="0"/>
        <v/>
      </c>
      <c r="R27" s="291">
        <f t="shared" si="17"/>
        <v>0</v>
      </c>
      <c r="S27" s="94" t="str">
        <f t="shared" si="1"/>
        <v/>
      </c>
      <c r="T27" s="94" t="str">
        <f t="shared" si="2"/>
        <v/>
      </c>
      <c r="U27" s="94" t="str">
        <f t="shared" si="3"/>
        <v/>
      </c>
      <c r="V27" s="94" t="str">
        <f t="shared" si="18"/>
        <v/>
      </c>
      <c r="W27" s="94" t="str">
        <f t="shared" si="4"/>
        <v/>
      </c>
      <c r="X27" s="94" t="str">
        <f t="shared" si="5"/>
        <v/>
      </c>
      <c r="Y27" s="94">
        <f t="shared" si="6"/>
        <v>0</v>
      </c>
      <c r="Z27" s="141" t="b">
        <f t="shared" si="7"/>
        <v>0</v>
      </c>
      <c r="AA27" s="141" t="b">
        <f t="shared" si="8"/>
        <v>0</v>
      </c>
      <c r="AB27" s="141">
        <f t="shared" si="9"/>
        <v>0</v>
      </c>
      <c r="AC27" s="141" t="b">
        <f t="shared" si="10"/>
        <v>0</v>
      </c>
      <c r="AD27" s="141" t="b">
        <f t="shared" si="11"/>
        <v>0</v>
      </c>
      <c r="AE27" s="141" t="b">
        <f t="shared" si="19"/>
        <v>0</v>
      </c>
      <c r="AF27" s="141" t="b">
        <f t="shared" si="20"/>
        <v>0</v>
      </c>
      <c r="AG27" s="141" t="b">
        <f t="shared" si="21"/>
        <v>0</v>
      </c>
      <c r="AH27" s="141" t="b">
        <f t="shared" si="22"/>
        <v>0</v>
      </c>
      <c r="AI27" s="141" t="b">
        <f t="shared" si="23"/>
        <v>0</v>
      </c>
      <c r="AJ27" s="146">
        <f t="shared" si="12"/>
        <v>1</v>
      </c>
      <c r="AK27" s="238">
        <f t="shared" si="13"/>
        <v>0</v>
      </c>
      <c r="AL27" s="217" t="str">
        <f t="shared" si="24"/>
        <v/>
      </c>
      <c r="AM27" s="144" t="str">
        <f t="shared" si="25"/>
        <v/>
      </c>
      <c r="AN27" s="145">
        <f t="shared" si="26"/>
        <v>0</v>
      </c>
      <c r="AO27" s="135" t="str">
        <f t="shared" si="27"/>
        <v/>
      </c>
      <c r="AP27" s="136" t="str">
        <f t="shared" si="28"/>
        <v/>
      </c>
      <c r="AQ27" s="126"/>
      <c r="AR27" s="144" t="str">
        <f t="shared" si="29"/>
        <v/>
      </c>
      <c r="AS27" s="220" t="str">
        <f t="shared" si="30"/>
        <v/>
      </c>
      <c r="AT27" s="220" t="str">
        <f t="shared" si="31"/>
        <v/>
      </c>
      <c r="AU27" s="220" t="str">
        <f t="shared" si="32"/>
        <v/>
      </c>
      <c r="AV27" s="219"/>
      <c r="AW27" s="220" t="str">
        <f t="shared" si="34"/>
        <v/>
      </c>
      <c r="AX27" s="220">
        <f t="shared" si="35"/>
        <v>0</v>
      </c>
      <c r="AY27" s="219"/>
      <c r="AZ27" s="59" t="str">
        <f t="shared" si="33"/>
        <v/>
      </c>
      <c r="BA27" s="60">
        <f t="shared" si="14"/>
        <v>0</v>
      </c>
    </row>
    <row r="28" spans="1:53" ht="15" customHeight="1" x14ac:dyDescent="0.25">
      <c r="A28">
        <v>11</v>
      </c>
      <c r="B28" s="240">
        <f>'M7'!B28</f>
        <v>0</v>
      </c>
      <c r="C28" s="235">
        <f>'M7'!C28</f>
        <v>0</v>
      </c>
      <c r="D28" s="235" t="str">
        <f>IF('M7'!D28="","",IF('M7'!D28&gt;0,'M7'!D28))</f>
        <v/>
      </c>
      <c r="E28" s="126"/>
      <c r="F28" s="126"/>
      <c r="G28" s="140"/>
      <c r="H28" s="149"/>
      <c r="I28" s="179"/>
      <c r="J28" s="179"/>
      <c r="K28" s="179"/>
      <c r="L28" s="148"/>
      <c r="M28" s="178"/>
      <c r="N28" s="290">
        <f t="shared" si="15"/>
        <v>0</v>
      </c>
      <c r="O28" s="291" t="str">
        <f t="shared" si="16"/>
        <v/>
      </c>
      <c r="P28" s="291" t="str">
        <f t="shared" si="0"/>
        <v/>
      </c>
      <c r="Q28" s="291" t="str">
        <f t="shared" si="0"/>
        <v/>
      </c>
      <c r="R28" s="291">
        <f t="shared" si="17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18"/>
        <v/>
      </c>
      <c r="W28" s="94" t="str">
        <f t="shared" si="4"/>
        <v/>
      </c>
      <c r="X28" s="94" t="str">
        <f t="shared" si="5"/>
        <v/>
      </c>
      <c r="Y28" s="94">
        <f t="shared" si="6"/>
        <v>0</v>
      </c>
      <c r="Z28" s="141" t="b">
        <f t="shared" si="7"/>
        <v>0</v>
      </c>
      <c r="AA28" s="141" t="b">
        <f t="shared" si="8"/>
        <v>0</v>
      </c>
      <c r="AB28" s="141" t="b">
        <f t="shared" si="9"/>
        <v>0</v>
      </c>
      <c r="AC28" s="141" t="b">
        <f t="shared" si="10"/>
        <v>0</v>
      </c>
      <c r="AD28" s="141" t="b">
        <f t="shared" si="11"/>
        <v>0</v>
      </c>
      <c r="AE28" s="141" t="b">
        <f t="shared" si="19"/>
        <v>0</v>
      </c>
      <c r="AF28" s="141" t="b">
        <f t="shared" si="20"/>
        <v>0</v>
      </c>
      <c r="AG28" s="141" t="b">
        <f t="shared" si="21"/>
        <v>0</v>
      </c>
      <c r="AH28" s="141" t="b">
        <f t="shared" si="22"/>
        <v>0</v>
      </c>
      <c r="AI28" s="141" t="b">
        <f t="shared" si="23"/>
        <v>0</v>
      </c>
      <c r="AJ28" s="146" t="str">
        <f t="shared" si="12"/>
        <v/>
      </c>
      <c r="AK28" s="238" t="str">
        <f t="shared" si="13"/>
        <v/>
      </c>
      <c r="AL28" s="217" t="str">
        <f t="shared" si="24"/>
        <v/>
      </c>
      <c r="AM28" s="144" t="str">
        <f t="shared" si="25"/>
        <v/>
      </c>
      <c r="AN28" s="145">
        <f t="shared" si="26"/>
        <v>0</v>
      </c>
      <c r="AO28" s="135" t="str">
        <f t="shared" si="27"/>
        <v/>
      </c>
      <c r="AP28" s="136" t="str">
        <f t="shared" si="28"/>
        <v/>
      </c>
      <c r="AQ28" s="126"/>
      <c r="AR28" s="144" t="str">
        <f t="shared" si="29"/>
        <v/>
      </c>
      <c r="AS28" s="220" t="str">
        <f t="shared" si="30"/>
        <v/>
      </c>
      <c r="AT28" s="220" t="str">
        <f t="shared" si="31"/>
        <v/>
      </c>
      <c r="AU28" s="220" t="str">
        <f t="shared" si="32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59" t="str">
        <f t="shared" si="33"/>
        <v/>
      </c>
      <c r="BA28" s="60">
        <f t="shared" si="14"/>
        <v>0</v>
      </c>
    </row>
    <row r="29" spans="1:53" ht="15" customHeight="1" x14ac:dyDescent="0.25">
      <c r="A29">
        <v>12</v>
      </c>
      <c r="B29" s="240">
        <f>'M7'!B29</f>
        <v>0</v>
      </c>
      <c r="C29" s="235">
        <f>'M7'!C29</f>
        <v>0</v>
      </c>
      <c r="D29" s="235" t="str">
        <f>IF('M7'!D29="","",IF('M7'!D29&gt;0,'M7'!D29))</f>
        <v/>
      </c>
      <c r="E29" s="126"/>
      <c r="F29" s="126"/>
      <c r="G29" s="140"/>
      <c r="H29" s="149"/>
      <c r="I29" s="179"/>
      <c r="J29" s="179"/>
      <c r="K29" s="179"/>
      <c r="L29" s="148"/>
      <c r="M29" s="178"/>
      <c r="N29" s="290">
        <f t="shared" si="15"/>
        <v>0</v>
      </c>
      <c r="O29" s="291" t="str">
        <f t="shared" si="16"/>
        <v/>
      </c>
      <c r="P29" s="291" t="str">
        <f t="shared" si="0"/>
        <v/>
      </c>
      <c r="Q29" s="291" t="str">
        <f t="shared" si="0"/>
        <v/>
      </c>
      <c r="R29" s="291">
        <f t="shared" si="17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18"/>
        <v/>
      </c>
      <c r="W29" s="94" t="str">
        <f t="shared" si="4"/>
        <v/>
      </c>
      <c r="X29" s="94" t="str">
        <f t="shared" si="5"/>
        <v/>
      </c>
      <c r="Y29" s="94">
        <f t="shared" si="6"/>
        <v>0</v>
      </c>
      <c r="Z29" s="141" t="b">
        <f t="shared" si="7"/>
        <v>0</v>
      </c>
      <c r="AA29" s="141" t="b">
        <f t="shared" si="8"/>
        <v>0</v>
      </c>
      <c r="AB29" s="141" t="b">
        <f t="shared" si="9"/>
        <v>0</v>
      </c>
      <c r="AC29" s="141" t="b">
        <f t="shared" si="10"/>
        <v>0</v>
      </c>
      <c r="AD29" s="141" t="b">
        <f t="shared" si="11"/>
        <v>0</v>
      </c>
      <c r="AE29" s="141" t="b">
        <f t="shared" si="19"/>
        <v>0</v>
      </c>
      <c r="AF29" s="141" t="b">
        <f t="shared" si="20"/>
        <v>0</v>
      </c>
      <c r="AG29" s="141" t="b">
        <f t="shared" si="21"/>
        <v>0</v>
      </c>
      <c r="AH29" s="141" t="b">
        <f t="shared" si="22"/>
        <v>0</v>
      </c>
      <c r="AI29" s="141" t="b">
        <f t="shared" si="23"/>
        <v>0</v>
      </c>
      <c r="AJ29" s="146" t="str">
        <f t="shared" si="12"/>
        <v/>
      </c>
      <c r="AK29" s="238" t="str">
        <f t="shared" si="13"/>
        <v/>
      </c>
      <c r="AL29" s="217" t="str">
        <f t="shared" si="24"/>
        <v/>
      </c>
      <c r="AM29" s="144" t="str">
        <f t="shared" si="25"/>
        <v/>
      </c>
      <c r="AN29" s="145">
        <f t="shared" si="26"/>
        <v>0</v>
      </c>
      <c r="AO29" s="135" t="str">
        <f t="shared" si="27"/>
        <v/>
      </c>
      <c r="AP29" s="136" t="str">
        <f t="shared" si="28"/>
        <v/>
      </c>
      <c r="AQ29" s="126"/>
      <c r="AR29" s="144" t="str">
        <f t="shared" si="29"/>
        <v/>
      </c>
      <c r="AS29" s="220" t="str">
        <f t="shared" si="30"/>
        <v/>
      </c>
      <c r="AT29" s="220" t="str">
        <f t="shared" si="31"/>
        <v/>
      </c>
      <c r="AU29" s="220" t="str">
        <f t="shared" si="32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59" t="str">
        <f t="shared" si="33"/>
        <v/>
      </c>
      <c r="BA29" s="60">
        <f t="shared" si="14"/>
        <v>0</v>
      </c>
    </row>
    <row r="30" spans="1:53" ht="15" customHeight="1" x14ac:dyDescent="0.25">
      <c r="A30">
        <v>13</v>
      </c>
      <c r="B30" s="240">
        <f>'M7'!B30</f>
        <v>0</v>
      </c>
      <c r="C30" s="235">
        <f>'M7'!C30</f>
        <v>0</v>
      </c>
      <c r="D30" s="235" t="str">
        <f>IF('M7'!D30="","",IF('M7'!D30&gt;0,'M7'!D30))</f>
        <v/>
      </c>
      <c r="E30" s="126"/>
      <c r="F30" s="126"/>
      <c r="G30" s="140"/>
      <c r="H30" s="149"/>
      <c r="I30" s="179"/>
      <c r="J30" s="179"/>
      <c r="K30" s="179"/>
      <c r="L30" s="148"/>
      <c r="M30" s="178"/>
      <c r="N30" s="290">
        <f t="shared" si="15"/>
        <v>0</v>
      </c>
      <c r="O30" s="291" t="str">
        <f t="shared" si="16"/>
        <v/>
      </c>
      <c r="P30" s="291" t="str">
        <f t="shared" si="0"/>
        <v/>
      </c>
      <c r="Q30" s="291" t="str">
        <f t="shared" si="0"/>
        <v/>
      </c>
      <c r="R30" s="291">
        <f t="shared" si="17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18"/>
        <v/>
      </c>
      <c r="W30" s="94" t="str">
        <f t="shared" si="4"/>
        <v/>
      </c>
      <c r="X30" s="94" t="str">
        <f t="shared" si="5"/>
        <v/>
      </c>
      <c r="Y30" s="94">
        <f t="shared" si="6"/>
        <v>0</v>
      </c>
      <c r="Z30" s="141" t="b">
        <f t="shared" si="7"/>
        <v>0</v>
      </c>
      <c r="AA30" s="141" t="b">
        <f t="shared" si="8"/>
        <v>0</v>
      </c>
      <c r="AB30" s="141" t="b">
        <f t="shared" si="9"/>
        <v>0</v>
      </c>
      <c r="AC30" s="141" t="b">
        <f t="shared" si="10"/>
        <v>0</v>
      </c>
      <c r="AD30" s="141" t="b">
        <f t="shared" si="11"/>
        <v>0</v>
      </c>
      <c r="AE30" s="141" t="b">
        <f t="shared" si="19"/>
        <v>0</v>
      </c>
      <c r="AF30" s="141" t="b">
        <f t="shared" si="20"/>
        <v>0</v>
      </c>
      <c r="AG30" s="141" t="b">
        <f t="shared" si="21"/>
        <v>0</v>
      </c>
      <c r="AH30" s="141" t="b">
        <f t="shared" si="22"/>
        <v>0</v>
      </c>
      <c r="AI30" s="141" t="b">
        <f t="shared" si="23"/>
        <v>0</v>
      </c>
      <c r="AJ30" s="146" t="str">
        <f t="shared" si="12"/>
        <v/>
      </c>
      <c r="AK30" s="238" t="str">
        <f t="shared" si="13"/>
        <v/>
      </c>
      <c r="AL30" s="217" t="str">
        <f t="shared" si="24"/>
        <v/>
      </c>
      <c r="AM30" s="144" t="str">
        <f t="shared" si="25"/>
        <v/>
      </c>
      <c r="AN30" s="145">
        <f t="shared" si="26"/>
        <v>0</v>
      </c>
      <c r="AO30" s="135" t="str">
        <f t="shared" si="27"/>
        <v/>
      </c>
      <c r="AP30" s="136" t="str">
        <f t="shared" si="28"/>
        <v/>
      </c>
      <c r="AQ30" s="126"/>
      <c r="AR30" s="144" t="str">
        <f t="shared" si="29"/>
        <v/>
      </c>
      <c r="AS30" s="220" t="str">
        <f t="shared" si="30"/>
        <v/>
      </c>
      <c r="AT30" s="220" t="str">
        <f t="shared" si="31"/>
        <v/>
      </c>
      <c r="AU30" s="220" t="str">
        <f t="shared" si="32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59" t="str">
        <f t="shared" si="33"/>
        <v/>
      </c>
      <c r="BA30" s="60">
        <f t="shared" si="14"/>
        <v>0</v>
      </c>
    </row>
    <row r="31" spans="1:53" ht="15" customHeight="1" x14ac:dyDescent="0.25">
      <c r="A31">
        <v>14</v>
      </c>
      <c r="B31" s="240">
        <f>'M7'!B31</f>
        <v>0</v>
      </c>
      <c r="C31" s="235">
        <f>'M7'!C31</f>
        <v>0</v>
      </c>
      <c r="D31" s="235" t="str">
        <f>IF('M7'!D31="","",IF('M7'!D31&gt;0,'M7'!D31))</f>
        <v/>
      </c>
      <c r="E31" s="126"/>
      <c r="F31" s="126"/>
      <c r="G31" s="140"/>
      <c r="H31" s="149"/>
      <c r="I31" s="179"/>
      <c r="J31" s="179"/>
      <c r="K31" s="179"/>
      <c r="L31" s="148"/>
      <c r="M31" s="178"/>
      <c r="N31" s="290">
        <f t="shared" si="15"/>
        <v>0</v>
      </c>
      <c r="O31" s="291" t="str">
        <f t="shared" si="16"/>
        <v/>
      </c>
      <c r="P31" s="291" t="str">
        <f t="shared" si="0"/>
        <v/>
      </c>
      <c r="Q31" s="291" t="str">
        <f t="shared" si="0"/>
        <v/>
      </c>
      <c r="R31" s="291">
        <f t="shared" si="17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18"/>
        <v/>
      </c>
      <c r="W31" s="94" t="str">
        <f t="shared" si="4"/>
        <v/>
      </c>
      <c r="X31" s="94" t="str">
        <f t="shared" si="5"/>
        <v/>
      </c>
      <c r="Y31" s="94">
        <f t="shared" si="6"/>
        <v>0</v>
      </c>
      <c r="Z31" s="141" t="b">
        <f t="shared" si="7"/>
        <v>0</v>
      </c>
      <c r="AA31" s="141" t="b">
        <f t="shared" si="8"/>
        <v>0</v>
      </c>
      <c r="AB31" s="141" t="b">
        <f t="shared" si="9"/>
        <v>0</v>
      </c>
      <c r="AC31" s="141" t="b">
        <f t="shared" si="10"/>
        <v>0</v>
      </c>
      <c r="AD31" s="141" t="b">
        <f t="shared" si="11"/>
        <v>0</v>
      </c>
      <c r="AE31" s="141" t="b">
        <f t="shared" si="19"/>
        <v>0</v>
      </c>
      <c r="AF31" s="141" t="b">
        <f t="shared" si="20"/>
        <v>0</v>
      </c>
      <c r="AG31" s="141" t="b">
        <f t="shared" si="21"/>
        <v>0</v>
      </c>
      <c r="AH31" s="141" t="b">
        <f t="shared" si="22"/>
        <v>0</v>
      </c>
      <c r="AI31" s="141" t="b">
        <f t="shared" si="23"/>
        <v>0</v>
      </c>
      <c r="AJ31" s="146" t="str">
        <f t="shared" si="12"/>
        <v/>
      </c>
      <c r="AK31" s="238" t="str">
        <f t="shared" si="13"/>
        <v/>
      </c>
      <c r="AL31" s="217" t="str">
        <f t="shared" si="24"/>
        <v/>
      </c>
      <c r="AM31" s="144" t="str">
        <f t="shared" si="25"/>
        <v/>
      </c>
      <c r="AN31" s="145">
        <f t="shared" si="26"/>
        <v>0</v>
      </c>
      <c r="AO31" s="135" t="str">
        <f t="shared" si="27"/>
        <v/>
      </c>
      <c r="AP31" s="136" t="str">
        <f t="shared" si="28"/>
        <v/>
      </c>
      <c r="AQ31" s="126"/>
      <c r="AR31" s="144" t="str">
        <f t="shared" si="29"/>
        <v/>
      </c>
      <c r="AS31" s="220" t="str">
        <f t="shared" si="30"/>
        <v/>
      </c>
      <c r="AT31" s="220" t="str">
        <f t="shared" si="31"/>
        <v/>
      </c>
      <c r="AU31" s="220" t="str">
        <f t="shared" si="32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59" t="str">
        <f t="shared" si="33"/>
        <v/>
      </c>
      <c r="BA31" s="60">
        <f t="shared" si="14"/>
        <v>0</v>
      </c>
    </row>
    <row r="32" spans="1:53" ht="15" customHeight="1" x14ac:dyDescent="0.25">
      <c r="A32">
        <v>15</v>
      </c>
      <c r="B32" s="240">
        <f>'M7'!B32</f>
        <v>0</v>
      </c>
      <c r="C32" s="235">
        <f>'M7'!C32</f>
        <v>0</v>
      </c>
      <c r="D32" s="235" t="str">
        <f>IF('M7'!D32="","",IF('M7'!D32&gt;0,'M7'!D32))</f>
        <v/>
      </c>
      <c r="E32" s="126"/>
      <c r="F32" s="126"/>
      <c r="G32" s="140"/>
      <c r="H32" s="149"/>
      <c r="I32" s="148"/>
      <c r="J32" s="148"/>
      <c r="K32" s="179"/>
      <c r="L32" s="148"/>
      <c r="M32" s="150"/>
      <c r="N32" s="290">
        <f t="shared" si="15"/>
        <v>0</v>
      </c>
      <c r="O32" s="291" t="str">
        <f t="shared" si="16"/>
        <v/>
      </c>
      <c r="P32" s="291" t="str">
        <f t="shared" si="0"/>
        <v/>
      </c>
      <c r="Q32" s="291" t="str">
        <f t="shared" si="0"/>
        <v/>
      </c>
      <c r="R32" s="291">
        <f t="shared" si="17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18"/>
        <v/>
      </c>
      <c r="W32" s="94" t="str">
        <f t="shared" si="4"/>
        <v/>
      </c>
      <c r="X32" s="94" t="str">
        <f t="shared" si="5"/>
        <v/>
      </c>
      <c r="Y32" s="94">
        <f t="shared" si="6"/>
        <v>0</v>
      </c>
      <c r="Z32" s="141" t="b">
        <f t="shared" si="7"/>
        <v>0</v>
      </c>
      <c r="AA32" s="141" t="b">
        <f t="shared" si="8"/>
        <v>0</v>
      </c>
      <c r="AB32" s="141" t="b">
        <f t="shared" si="9"/>
        <v>0</v>
      </c>
      <c r="AC32" s="141" t="b">
        <f t="shared" si="10"/>
        <v>0</v>
      </c>
      <c r="AD32" s="141" t="b">
        <f t="shared" si="11"/>
        <v>0</v>
      </c>
      <c r="AE32" s="141" t="b">
        <f t="shared" si="19"/>
        <v>0</v>
      </c>
      <c r="AF32" s="141" t="b">
        <f t="shared" si="20"/>
        <v>0</v>
      </c>
      <c r="AG32" s="141" t="b">
        <f t="shared" si="21"/>
        <v>0</v>
      </c>
      <c r="AH32" s="141" t="b">
        <f t="shared" si="22"/>
        <v>0</v>
      </c>
      <c r="AI32" s="141" t="b">
        <f t="shared" si="23"/>
        <v>0</v>
      </c>
      <c r="AJ32" s="146" t="str">
        <f t="shared" si="12"/>
        <v/>
      </c>
      <c r="AK32" s="238" t="str">
        <f t="shared" si="13"/>
        <v/>
      </c>
      <c r="AL32" s="217" t="str">
        <f t="shared" si="24"/>
        <v/>
      </c>
      <c r="AM32" s="144" t="str">
        <f t="shared" si="25"/>
        <v/>
      </c>
      <c r="AN32" s="145">
        <f t="shared" si="26"/>
        <v>0</v>
      </c>
      <c r="AO32" s="135" t="str">
        <f t="shared" si="27"/>
        <v/>
      </c>
      <c r="AP32" s="136" t="str">
        <f t="shared" si="28"/>
        <v/>
      </c>
      <c r="AQ32" s="126"/>
      <c r="AR32" s="144" t="str">
        <f t="shared" si="29"/>
        <v/>
      </c>
      <c r="AS32" s="220" t="str">
        <f t="shared" si="30"/>
        <v/>
      </c>
      <c r="AT32" s="220" t="str">
        <f t="shared" si="31"/>
        <v/>
      </c>
      <c r="AU32" s="220" t="str">
        <f t="shared" si="32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59" t="str">
        <f t="shared" si="33"/>
        <v/>
      </c>
      <c r="BA32" s="60">
        <f t="shared" si="14"/>
        <v>0</v>
      </c>
    </row>
    <row r="33" spans="1:53" ht="15" customHeight="1" x14ac:dyDescent="0.25">
      <c r="A33">
        <v>16</v>
      </c>
      <c r="B33" s="240">
        <f>'M7'!B33</f>
        <v>0</v>
      </c>
      <c r="C33" s="235">
        <f>'M7'!C33</f>
        <v>0</v>
      </c>
      <c r="D33" s="235" t="str">
        <f>IF('M7'!D33="","",IF('M7'!D33&gt;0,'M7'!D33))</f>
        <v/>
      </c>
      <c r="E33" s="126"/>
      <c r="F33" s="126"/>
      <c r="G33" s="140"/>
      <c r="H33" s="149"/>
      <c r="I33" s="148"/>
      <c r="J33" s="148"/>
      <c r="K33" s="179"/>
      <c r="L33" s="148"/>
      <c r="M33" s="178"/>
      <c r="N33" s="290">
        <f t="shared" si="15"/>
        <v>0</v>
      </c>
      <c r="O33" s="291" t="str">
        <f t="shared" si="16"/>
        <v/>
      </c>
      <c r="P33" s="291" t="str">
        <f t="shared" si="0"/>
        <v/>
      </c>
      <c r="Q33" s="291" t="str">
        <f t="shared" si="0"/>
        <v/>
      </c>
      <c r="R33" s="291">
        <f t="shared" si="17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18"/>
        <v/>
      </c>
      <c r="W33" s="94" t="str">
        <f t="shared" si="4"/>
        <v/>
      </c>
      <c r="X33" s="94" t="str">
        <f t="shared" si="5"/>
        <v/>
      </c>
      <c r="Y33" s="94">
        <f t="shared" si="6"/>
        <v>0</v>
      </c>
      <c r="Z33" s="141" t="b">
        <f t="shared" si="7"/>
        <v>0</v>
      </c>
      <c r="AA33" s="141" t="b">
        <f t="shared" si="8"/>
        <v>0</v>
      </c>
      <c r="AB33" s="141" t="b">
        <f t="shared" si="9"/>
        <v>0</v>
      </c>
      <c r="AC33" s="141" t="b">
        <f t="shared" si="10"/>
        <v>0</v>
      </c>
      <c r="AD33" s="141" t="b">
        <f t="shared" si="11"/>
        <v>0</v>
      </c>
      <c r="AE33" s="141" t="b">
        <f t="shared" si="19"/>
        <v>0</v>
      </c>
      <c r="AF33" s="141" t="b">
        <f t="shared" si="20"/>
        <v>0</v>
      </c>
      <c r="AG33" s="141" t="b">
        <f t="shared" si="21"/>
        <v>0</v>
      </c>
      <c r="AH33" s="141" t="b">
        <f t="shared" si="22"/>
        <v>0</v>
      </c>
      <c r="AI33" s="141" t="b">
        <f t="shared" si="23"/>
        <v>0</v>
      </c>
      <c r="AJ33" s="146" t="str">
        <f t="shared" si="12"/>
        <v/>
      </c>
      <c r="AK33" s="238" t="str">
        <f t="shared" si="13"/>
        <v/>
      </c>
      <c r="AL33" s="217" t="str">
        <f t="shared" si="24"/>
        <v/>
      </c>
      <c r="AM33" s="144" t="str">
        <f t="shared" si="25"/>
        <v/>
      </c>
      <c r="AN33" s="145">
        <f t="shared" si="26"/>
        <v>0</v>
      </c>
      <c r="AO33" s="135" t="str">
        <f t="shared" si="27"/>
        <v/>
      </c>
      <c r="AP33" s="136" t="str">
        <f t="shared" si="28"/>
        <v/>
      </c>
      <c r="AQ33" s="126"/>
      <c r="AR33" s="144" t="str">
        <f t="shared" si="29"/>
        <v/>
      </c>
      <c r="AS33" s="220" t="str">
        <f t="shared" si="30"/>
        <v/>
      </c>
      <c r="AT33" s="220" t="str">
        <f t="shared" si="31"/>
        <v/>
      </c>
      <c r="AU33" s="220" t="str">
        <f t="shared" si="32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59" t="str">
        <f t="shared" si="33"/>
        <v/>
      </c>
      <c r="BA33" s="60">
        <f t="shared" si="14"/>
        <v>0</v>
      </c>
    </row>
    <row r="34" spans="1:53" ht="15" customHeight="1" x14ac:dyDescent="0.25">
      <c r="A34">
        <v>17</v>
      </c>
      <c r="B34" s="240">
        <f>'M7'!B34</f>
        <v>0</v>
      </c>
      <c r="C34" s="235">
        <f>'M7'!C34</f>
        <v>0</v>
      </c>
      <c r="D34" s="235" t="str">
        <f>IF('M7'!D34="","",IF('M7'!D34&gt;0,'M7'!D34))</f>
        <v/>
      </c>
      <c r="E34" s="126"/>
      <c r="F34" s="126"/>
      <c r="G34" s="140"/>
      <c r="H34" s="149"/>
      <c r="I34" s="148"/>
      <c r="J34" s="148"/>
      <c r="K34" s="179"/>
      <c r="L34" s="148"/>
      <c r="M34" s="178"/>
      <c r="N34" s="290">
        <f t="shared" si="15"/>
        <v>0</v>
      </c>
      <c r="O34" s="291" t="str">
        <f t="shared" si="16"/>
        <v/>
      </c>
      <c r="P34" s="291" t="str">
        <f t="shared" si="0"/>
        <v/>
      </c>
      <c r="Q34" s="291" t="str">
        <f t="shared" si="0"/>
        <v/>
      </c>
      <c r="R34" s="291">
        <f t="shared" si="17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18"/>
        <v/>
      </c>
      <c r="W34" s="94" t="str">
        <f t="shared" si="4"/>
        <v/>
      </c>
      <c r="X34" s="94" t="str">
        <f t="shared" si="5"/>
        <v/>
      </c>
      <c r="Y34" s="94">
        <f t="shared" si="6"/>
        <v>0</v>
      </c>
      <c r="Z34" s="141" t="b">
        <f t="shared" si="7"/>
        <v>0</v>
      </c>
      <c r="AA34" s="141" t="b">
        <f t="shared" si="8"/>
        <v>0</v>
      </c>
      <c r="AB34" s="141" t="b">
        <f t="shared" si="9"/>
        <v>0</v>
      </c>
      <c r="AC34" s="141" t="b">
        <f t="shared" si="10"/>
        <v>0</v>
      </c>
      <c r="AD34" s="141" t="b">
        <f t="shared" si="11"/>
        <v>0</v>
      </c>
      <c r="AE34" s="141" t="b">
        <f t="shared" si="19"/>
        <v>0</v>
      </c>
      <c r="AF34" s="141" t="b">
        <f t="shared" si="20"/>
        <v>0</v>
      </c>
      <c r="AG34" s="141" t="b">
        <f t="shared" si="21"/>
        <v>0</v>
      </c>
      <c r="AH34" s="141" t="b">
        <f t="shared" si="22"/>
        <v>0</v>
      </c>
      <c r="AI34" s="141" t="b">
        <f t="shared" si="23"/>
        <v>0</v>
      </c>
      <c r="AJ34" s="146" t="str">
        <f t="shared" si="12"/>
        <v/>
      </c>
      <c r="AK34" s="238" t="str">
        <f t="shared" si="13"/>
        <v/>
      </c>
      <c r="AL34" s="217" t="str">
        <f t="shared" si="24"/>
        <v/>
      </c>
      <c r="AM34" s="144" t="str">
        <f t="shared" si="25"/>
        <v/>
      </c>
      <c r="AN34" s="145">
        <f t="shared" si="26"/>
        <v>0</v>
      </c>
      <c r="AO34" s="135" t="str">
        <f t="shared" si="27"/>
        <v/>
      </c>
      <c r="AP34" s="136" t="str">
        <f t="shared" si="28"/>
        <v/>
      </c>
      <c r="AQ34" s="126"/>
      <c r="AR34" s="144" t="str">
        <f t="shared" si="29"/>
        <v/>
      </c>
      <c r="AS34" s="220" t="str">
        <f t="shared" si="30"/>
        <v/>
      </c>
      <c r="AT34" s="220" t="str">
        <f t="shared" si="31"/>
        <v/>
      </c>
      <c r="AU34" s="220" t="str">
        <f t="shared" si="32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59" t="str">
        <f t="shared" si="33"/>
        <v/>
      </c>
      <c r="BA34" s="60">
        <f t="shared" si="14"/>
        <v>0</v>
      </c>
    </row>
    <row r="35" spans="1:53" ht="15" customHeight="1" x14ac:dyDescent="0.25">
      <c r="A35">
        <v>18</v>
      </c>
      <c r="B35" s="240">
        <f>'M7'!B35</f>
        <v>0</v>
      </c>
      <c r="C35" s="235">
        <f>'M7'!C35</f>
        <v>0</v>
      </c>
      <c r="D35" s="235" t="str">
        <f>IF('M7'!D35="","",IF('M7'!D35&gt;0,'M7'!D35))</f>
        <v/>
      </c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5"/>
        <v>0</v>
      </c>
      <c r="O35" s="291" t="str">
        <f t="shared" si="16"/>
        <v/>
      </c>
      <c r="P35" s="291" t="str">
        <f t="shared" si="0"/>
        <v/>
      </c>
      <c r="Q35" s="291" t="str">
        <f t="shared" si="0"/>
        <v/>
      </c>
      <c r="R35" s="291">
        <f t="shared" si="17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18"/>
        <v/>
      </c>
      <c r="W35" s="94" t="str">
        <f t="shared" si="4"/>
        <v/>
      </c>
      <c r="X35" s="94" t="str">
        <f t="shared" si="5"/>
        <v/>
      </c>
      <c r="Y35" s="94">
        <f t="shared" si="6"/>
        <v>0</v>
      </c>
      <c r="Z35" s="141" t="b">
        <f t="shared" si="7"/>
        <v>0</v>
      </c>
      <c r="AA35" s="141" t="b">
        <f t="shared" si="8"/>
        <v>0</v>
      </c>
      <c r="AB35" s="141" t="b">
        <f t="shared" si="9"/>
        <v>0</v>
      </c>
      <c r="AC35" s="141" t="b">
        <f t="shared" si="10"/>
        <v>0</v>
      </c>
      <c r="AD35" s="141" t="b">
        <f t="shared" si="11"/>
        <v>0</v>
      </c>
      <c r="AE35" s="141" t="b">
        <f t="shared" si="19"/>
        <v>0</v>
      </c>
      <c r="AF35" s="141" t="b">
        <f t="shared" si="20"/>
        <v>0</v>
      </c>
      <c r="AG35" s="141" t="b">
        <f t="shared" si="21"/>
        <v>0</v>
      </c>
      <c r="AH35" s="141" t="b">
        <f t="shared" si="22"/>
        <v>0</v>
      </c>
      <c r="AI35" s="141" t="b">
        <f t="shared" si="23"/>
        <v>0</v>
      </c>
      <c r="AJ35" s="146" t="str">
        <f t="shared" si="12"/>
        <v/>
      </c>
      <c r="AK35" s="238" t="str">
        <f t="shared" si="13"/>
        <v/>
      </c>
      <c r="AL35" s="217" t="str">
        <f t="shared" si="24"/>
        <v/>
      </c>
      <c r="AM35" s="144" t="str">
        <f t="shared" si="25"/>
        <v/>
      </c>
      <c r="AN35" s="145">
        <f t="shared" si="26"/>
        <v>0</v>
      </c>
      <c r="AO35" s="135" t="str">
        <f t="shared" si="27"/>
        <v/>
      </c>
      <c r="AP35" s="136" t="str">
        <f t="shared" si="28"/>
        <v/>
      </c>
      <c r="AQ35" s="126"/>
      <c r="AR35" s="144" t="str">
        <f t="shared" si="29"/>
        <v/>
      </c>
      <c r="AS35" s="220" t="str">
        <f t="shared" si="30"/>
        <v/>
      </c>
      <c r="AT35" s="220" t="str">
        <f t="shared" si="31"/>
        <v/>
      </c>
      <c r="AU35" s="220" t="str">
        <f t="shared" si="32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59" t="str">
        <f t="shared" si="33"/>
        <v/>
      </c>
      <c r="BA35" s="60">
        <f t="shared" si="14"/>
        <v>0</v>
      </c>
    </row>
    <row r="36" spans="1:53" ht="15" customHeight="1" x14ac:dyDescent="0.25">
      <c r="A36">
        <v>19</v>
      </c>
      <c r="B36" s="240">
        <f>'M7'!B36</f>
        <v>0</v>
      </c>
      <c r="C36" s="235">
        <f>'M7'!C36</f>
        <v>0</v>
      </c>
      <c r="D36" s="235" t="str">
        <f>IF('M7'!D36="","",IF('M7'!D36&gt;0,'M7'!D36))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5"/>
        <v>0</v>
      </c>
      <c r="O36" s="291" t="str">
        <f t="shared" si="16"/>
        <v/>
      </c>
      <c r="P36" s="291" t="str">
        <f t="shared" si="0"/>
        <v/>
      </c>
      <c r="Q36" s="291" t="str">
        <f t="shared" si="0"/>
        <v/>
      </c>
      <c r="R36" s="291">
        <f t="shared" si="17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18"/>
        <v/>
      </c>
      <c r="W36" s="94" t="str">
        <f t="shared" si="4"/>
        <v/>
      </c>
      <c r="X36" s="94" t="str">
        <f t="shared" si="5"/>
        <v/>
      </c>
      <c r="Y36" s="94">
        <f t="shared" si="6"/>
        <v>0</v>
      </c>
      <c r="Z36" s="141" t="b">
        <f t="shared" si="7"/>
        <v>0</v>
      </c>
      <c r="AA36" s="141" t="b">
        <f t="shared" si="8"/>
        <v>0</v>
      </c>
      <c r="AB36" s="141" t="b">
        <f t="shared" si="9"/>
        <v>0</v>
      </c>
      <c r="AC36" s="141" t="b">
        <f t="shared" si="10"/>
        <v>0</v>
      </c>
      <c r="AD36" s="141" t="b">
        <f t="shared" si="11"/>
        <v>0</v>
      </c>
      <c r="AE36" s="141" t="b">
        <f t="shared" si="19"/>
        <v>0</v>
      </c>
      <c r="AF36" s="141" t="b">
        <f t="shared" si="20"/>
        <v>0</v>
      </c>
      <c r="AG36" s="141" t="b">
        <f t="shared" si="21"/>
        <v>0</v>
      </c>
      <c r="AH36" s="141" t="b">
        <f t="shared" si="22"/>
        <v>0</v>
      </c>
      <c r="AI36" s="141" t="b">
        <f t="shared" si="23"/>
        <v>0</v>
      </c>
      <c r="AJ36" s="146" t="str">
        <f t="shared" si="12"/>
        <v/>
      </c>
      <c r="AK36" s="238" t="str">
        <f t="shared" si="13"/>
        <v/>
      </c>
      <c r="AL36" s="217" t="str">
        <f t="shared" si="24"/>
        <v/>
      </c>
      <c r="AM36" s="144" t="str">
        <f t="shared" si="25"/>
        <v/>
      </c>
      <c r="AN36" s="145">
        <f t="shared" si="26"/>
        <v>0</v>
      </c>
      <c r="AO36" s="135" t="str">
        <f t="shared" si="27"/>
        <v/>
      </c>
      <c r="AP36" s="136" t="str">
        <f t="shared" si="28"/>
        <v/>
      </c>
      <c r="AQ36" s="126"/>
      <c r="AR36" s="144" t="str">
        <f t="shared" si="29"/>
        <v/>
      </c>
      <c r="AS36" s="220" t="str">
        <f t="shared" si="30"/>
        <v/>
      </c>
      <c r="AT36" s="220" t="str">
        <f t="shared" si="31"/>
        <v/>
      </c>
      <c r="AU36" s="220" t="str">
        <f t="shared" si="32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59" t="str">
        <f t="shared" si="33"/>
        <v/>
      </c>
      <c r="BA36" s="60">
        <f t="shared" si="14"/>
        <v>0</v>
      </c>
    </row>
    <row r="37" spans="1:53" ht="15" customHeight="1" x14ac:dyDescent="0.25">
      <c r="A37">
        <v>20</v>
      </c>
      <c r="B37" s="240">
        <f>'M7'!B37</f>
        <v>0</v>
      </c>
      <c r="C37" s="235">
        <f>'M7'!C37</f>
        <v>0</v>
      </c>
      <c r="D37" s="235" t="str">
        <f>IF('M7'!D37="","",IF('M7'!D37&gt;0,'M7'!D37))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5"/>
        <v>0</v>
      </c>
      <c r="O37" s="291" t="str">
        <f t="shared" si="16"/>
        <v/>
      </c>
      <c r="P37" s="291" t="str">
        <f t="shared" si="0"/>
        <v/>
      </c>
      <c r="Q37" s="291" t="str">
        <f t="shared" si="0"/>
        <v/>
      </c>
      <c r="R37" s="291">
        <f t="shared" si="17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18"/>
        <v/>
      </c>
      <c r="W37" s="94" t="str">
        <f t="shared" si="4"/>
        <v/>
      </c>
      <c r="X37" s="94" t="str">
        <f t="shared" si="5"/>
        <v/>
      </c>
      <c r="Y37" s="94">
        <f t="shared" si="6"/>
        <v>0</v>
      </c>
      <c r="Z37" s="141" t="b">
        <f t="shared" si="7"/>
        <v>0</v>
      </c>
      <c r="AA37" s="141" t="b">
        <f t="shared" si="8"/>
        <v>0</v>
      </c>
      <c r="AB37" s="141" t="b">
        <f t="shared" si="9"/>
        <v>0</v>
      </c>
      <c r="AC37" s="141" t="b">
        <f t="shared" si="10"/>
        <v>0</v>
      </c>
      <c r="AD37" s="141" t="b">
        <f t="shared" si="11"/>
        <v>0</v>
      </c>
      <c r="AE37" s="141" t="b">
        <f t="shared" si="19"/>
        <v>0</v>
      </c>
      <c r="AF37" s="141" t="b">
        <f t="shared" si="20"/>
        <v>0</v>
      </c>
      <c r="AG37" s="141" t="b">
        <f t="shared" si="21"/>
        <v>0</v>
      </c>
      <c r="AH37" s="141" t="b">
        <f t="shared" si="22"/>
        <v>0</v>
      </c>
      <c r="AI37" s="141" t="b">
        <f t="shared" si="23"/>
        <v>0</v>
      </c>
      <c r="AJ37" s="146" t="str">
        <f t="shared" si="12"/>
        <v/>
      </c>
      <c r="AK37" s="238" t="str">
        <f t="shared" si="13"/>
        <v/>
      </c>
      <c r="AL37" s="217" t="str">
        <f t="shared" si="24"/>
        <v/>
      </c>
      <c r="AM37" s="144" t="str">
        <f t="shared" si="25"/>
        <v/>
      </c>
      <c r="AN37" s="145">
        <f t="shared" si="26"/>
        <v>0</v>
      </c>
      <c r="AO37" s="135" t="str">
        <f t="shared" si="27"/>
        <v/>
      </c>
      <c r="AP37" s="136" t="str">
        <f t="shared" si="28"/>
        <v/>
      </c>
      <c r="AQ37" s="126"/>
      <c r="AR37" s="144" t="str">
        <f t="shared" si="29"/>
        <v/>
      </c>
      <c r="AS37" s="220" t="str">
        <f t="shared" si="30"/>
        <v/>
      </c>
      <c r="AT37" s="220" t="str">
        <f t="shared" si="31"/>
        <v/>
      </c>
      <c r="AU37" s="220" t="str">
        <f t="shared" si="32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59" t="str">
        <f t="shared" si="33"/>
        <v/>
      </c>
      <c r="BA37" s="60">
        <f t="shared" si="14"/>
        <v>0</v>
      </c>
    </row>
    <row r="38" spans="1:53" ht="15" customHeight="1" x14ac:dyDescent="0.25">
      <c r="A38">
        <v>21</v>
      </c>
      <c r="B38" s="241">
        <f>'M7'!B38</f>
        <v>0</v>
      </c>
      <c r="C38" s="275">
        <f>'M7'!C38</f>
        <v>0</v>
      </c>
      <c r="D38" s="235" t="str">
        <f>IF('M7'!D38="","",IF('M7'!D38&gt;0,'M7'!D38))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5"/>
        <v>0</v>
      </c>
      <c r="O38" s="291" t="str">
        <f t="shared" si="16"/>
        <v/>
      </c>
      <c r="P38" s="291" t="str">
        <f t="shared" si="0"/>
        <v/>
      </c>
      <c r="Q38" s="291" t="str">
        <f t="shared" si="0"/>
        <v/>
      </c>
      <c r="R38" s="291">
        <f t="shared" si="17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18"/>
        <v/>
      </c>
      <c r="W38" s="94" t="str">
        <f t="shared" si="4"/>
        <v/>
      </c>
      <c r="X38" s="94" t="str">
        <f t="shared" si="5"/>
        <v/>
      </c>
      <c r="Y38" s="94">
        <f t="shared" si="6"/>
        <v>0</v>
      </c>
      <c r="Z38" s="141" t="b">
        <f t="shared" si="7"/>
        <v>0</v>
      </c>
      <c r="AA38" s="141" t="b">
        <f t="shared" si="8"/>
        <v>0</v>
      </c>
      <c r="AB38" s="141" t="b">
        <f t="shared" si="9"/>
        <v>0</v>
      </c>
      <c r="AC38" s="141" t="b">
        <f t="shared" si="10"/>
        <v>0</v>
      </c>
      <c r="AD38" s="141" t="b">
        <f t="shared" si="11"/>
        <v>0</v>
      </c>
      <c r="AE38" s="141" t="b">
        <f t="shared" si="19"/>
        <v>0</v>
      </c>
      <c r="AF38" s="141" t="b">
        <f t="shared" si="20"/>
        <v>0</v>
      </c>
      <c r="AG38" s="141" t="b">
        <f t="shared" si="21"/>
        <v>0</v>
      </c>
      <c r="AH38" s="141" t="b">
        <f t="shared" si="22"/>
        <v>0</v>
      </c>
      <c r="AI38" s="141" t="b">
        <f t="shared" si="23"/>
        <v>0</v>
      </c>
      <c r="AJ38" s="146" t="str">
        <f t="shared" si="12"/>
        <v/>
      </c>
      <c r="AK38" s="238" t="str">
        <f t="shared" si="13"/>
        <v/>
      </c>
      <c r="AL38" s="217" t="str">
        <f t="shared" si="24"/>
        <v/>
      </c>
      <c r="AM38" s="144" t="str">
        <f t="shared" si="25"/>
        <v/>
      </c>
      <c r="AN38" s="145">
        <f t="shared" si="26"/>
        <v>0</v>
      </c>
      <c r="AO38" s="135" t="str">
        <f t="shared" si="27"/>
        <v/>
      </c>
      <c r="AP38" s="136" t="str">
        <f t="shared" si="28"/>
        <v/>
      </c>
      <c r="AQ38" s="126"/>
      <c r="AR38" s="144" t="str">
        <f t="shared" si="29"/>
        <v/>
      </c>
      <c r="AS38" s="220" t="str">
        <f t="shared" si="30"/>
        <v/>
      </c>
      <c r="AT38" s="220" t="str">
        <f t="shared" si="31"/>
        <v/>
      </c>
      <c r="AU38" s="220" t="str">
        <f t="shared" si="32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59" t="str">
        <f t="shared" si="33"/>
        <v/>
      </c>
      <c r="BA38" s="60">
        <f t="shared" si="14"/>
        <v>0</v>
      </c>
    </row>
    <row r="39" spans="1:53" ht="15" customHeight="1" x14ac:dyDescent="0.25">
      <c r="A39">
        <v>22</v>
      </c>
      <c r="B39" s="241">
        <f>'M7'!B39</f>
        <v>0</v>
      </c>
      <c r="C39" s="275">
        <f>'M7'!C39</f>
        <v>0</v>
      </c>
      <c r="D39" s="235" t="str">
        <f>IF('M7'!D39="","",IF('M7'!D39&gt;0,'M7'!D39))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5"/>
        <v>0</v>
      </c>
      <c r="O39" s="291" t="str">
        <f t="shared" si="16"/>
        <v/>
      </c>
      <c r="P39" s="291" t="str">
        <f t="shared" si="0"/>
        <v/>
      </c>
      <c r="Q39" s="291" t="str">
        <f t="shared" si="0"/>
        <v/>
      </c>
      <c r="R39" s="291">
        <f t="shared" si="17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18"/>
        <v/>
      </c>
      <c r="W39" s="94" t="str">
        <f t="shared" si="4"/>
        <v/>
      </c>
      <c r="X39" s="94" t="str">
        <f t="shared" si="5"/>
        <v/>
      </c>
      <c r="Y39" s="94">
        <f t="shared" si="6"/>
        <v>0</v>
      </c>
      <c r="Z39" s="141" t="b">
        <f t="shared" si="7"/>
        <v>0</v>
      </c>
      <c r="AA39" s="141" t="b">
        <f t="shared" si="8"/>
        <v>0</v>
      </c>
      <c r="AB39" s="141" t="b">
        <f t="shared" si="9"/>
        <v>0</v>
      </c>
      <c r="AC39" s="141" t="b">
        <f t="shared" si="10"/>
        <v>0</v>
      </c>
      <c r="AD39" s="141" t="b">
        <f t="shared" si="11"/>
        <v>0</v>
      </c>
      <c r="AE39" s="141" t="b">
        <f t="shared" si="19"/>
        <v>0</v>
      </c>
      <c r="AF39" s="141" t="b">
        <f t="shared" si="20"/>
        <v>0</v>
      </c>
      <c r="AG39" s="141" t="b">
        <f t="shared" si="21"/>
        <v>0</v>
      </c>
      <c r="AH39" s="141" t="b">
        <f t="shared" si="22"/>
        <v>0</v>
      </c>
      <c r="AI39" s="141" t="b">
        <f t="shared" si="23"/>
        <v>0</v>
      </c>
      <c r="AJ39" s="146" t="str">
        <f t="shared" si="12"/>
        <v/>
      </c>
      <c r="AK39" s="238" t="str">
        <f t="shared" si="13"/>
        <v/>
      </c>
      <c r="AL39" s="217" t="str">
        <f t="shared" si="24"/>
        <v/>
      </c>
      <c r="AM39" s="144" t="str">
        <f t="shared" si="25"/>
        <v/>
      </c>
      <c r="AN39" s="145">
        <f t="shared" si="26"/>
        <v>0</v>
      </c>
      <c r="AO39" s="135" t="str">
        <f t="shared" si="27"/>
        <v/>
      </c>
      <c r="AP39" s="136" t="str">
        <f t="shared" si="28"/>
        <v/>
      </c>
      <c r="AQ39" s="126"/>
      <c r="AR39" s="144" t="str">
        <f t="shared" si="29"/>
        <v/>
      </c>
      <c r="AS39" s="220" t="str">
        <f t="shared" si="30"/>
        <v/>
      </c>
      <c r="AT39" s="220" t="str">
        <f t="shared" si="31"/>
        <v/>
      </c>
      <c r="AU39" s="220" t="str">
        <f t="shared" si="32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59" t="str">
        <f t="shared" si="33"/>
        <v/>
      </c>
      <c r="BA39" s="60">
        <f t="shared" si="14"/>
        <v>0</v>
      </c>
    </row>
    <row r="40" spans="1:53" ht="15" customHeight="1" x14ac:dyDescent="0.25">
      <c r="A40">
        <v>23</v>
      </c>
      <c r="B40" s="241">
        <f>'M7'!B40</f>
        <v>0</v>
      </c>
      <c r="C40" s="275">
        <f>'M7'!C40</f>
        <v>0</v>
      </c>
      <c r="D40" s="235" t="str">
        <f>IF('M7'!D40="","",IF('M7'!D40&gt;0,'M7'!D40))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5"/>
        <v>0</v>
      </c>
      <c r="O40" s="291" t="str">
        <f t="shared" si="16"/>
        <v/>
      </c>
      <c r="P40" s="291" t="str">
        <f t="shared" si="0"/>
        <v/>
      </c>
      <c r="Q40" s="291" t="str">
        <f t="shared" si="0"/>
        <v/>
      </c>
      <c r="R40" s="291">
        <f t="shared" si="17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18"/>
        <v/>
      </c>
      <c r="W40" s="94" t="str">
        <f t="shared" si="4"/>
        <v/>
      </c>
      <c r="X40" s="94" t="str">
        <f t="shared" si="5"/>
        <v/>
      </c>
      <c r="Y40" s="94">
        <f t="shared" si="6"/>
        <v>0</v>
      </c>
      <c r="Z40" s="141" t="b">
        <f t="shared" si="7"/>
        <v>0</v>
      </c>
      <c r="AA40" s="141" t="b">
        <f t="shared" si="8"/>
        <v>0</v>
      </c>
      <c r="AB40" s="141" t="b">
        <f t="shared" si="9"/>
        <v>0</v>
      </c>
      <c r="AC40" s="141" t="b">
        <f t="shared" si="10"/>
        <v>0</v>
      </c>
      <c r="AD40" s="141" t="b">
        <f t="shared" si="11"/>
        <v>0</v>
      </c>
      <c r="AE40" s="141" t="b">
        <f t="shared" si="19"/>
        <v>0</v>
      </c>
      <c r="AF40" s="141" t="b">
        <f t="shared" si="20"/>
        <v>0</v>
      </c>
      <c r="AG40" s="141" t="b">
        <f t="shared" si="21"/>
        <v>0</v>
      </c>
      <c r="AH40" s="141" t="b">
        <f t="shared" si="22"/>
        <v>0</v>
      </c>
      <c r="AI40" s="141" t="b">
        <f t="shared" si="23"/>
        <v>0</v>
      </c>
      <c r="AJ40" s="146" t="str">
        <f t="shared" si="12"/>
        <v/>
      </c>
      <c r="AK40" s="238" t="str">
        <f t="shared" si="13"/>
        <v/>
      </c>
      <c r="AL40" s="217" t="str">
        <f t="shared" si="24"/>
        <v/>
      </c>
      <c r="AM40" s="144" t="str">
        <f t="shared" si="25"/>
        <v/>
      </c>
      <c r="AN40" s="145">
        <f t="shared" si="26"/>
        <v>0</v>
      </c>
      <c r="AO40" s="135" t="str">
        <f t="shared" si="27"/>
        <v/>
      </c>
      <c r="AP40" s="136" t="str">
        <f t="shared" si="28"/>
        <v/>
      </c>
      <c r="AQ40" s="126"/>
      <c r="AR40" s="144" t="str">
        <f t="shared" si="29"/>
        <v/>
      </c>
      <c r="AS40" s="220" t="str">
        <f t="shared" si="30"/>
        <v/>
      </c>
      <c r="AT40" s="220" t="str">
        <f t="shared" si="31"/>
        <v/>
      </c>
      <c r="AU40" s="220" t="str">
        <f t="shared" si="32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59" t="str">
        <f t="shared" si="33"/>
        <v/>
      </c>
      <c r="BA40" s="60">
        <f t="shared" si="14"/>
        <v>0</v>
      </c>
    </row>
    <row r="41" spans="1:53" ht="15" customHeight="1" x14ac:dyDescent="0.25">
      <c r="A41">
        <v>24</v>
      </c>
      <c r="B41" s="241">
        <f>'M7'!B41</f>
        <v>0</v>
      </c>
      <c r="C41" s="275">
        <f>'M7'!C41</f>
        <v>0</v>
      </c>
      <c r="D41" s="235" t="str">
        <f>IF('M7'!D41="","",IF('M7'!D41&gt;0,'M7'!D41))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5"/>
        <v>0</v>
      </c>
      <c r="O41" s="291" t="str">
        <f t="shared" si="16"/>
        <v/>
      </c>
      <c r="P41" s="291" t="str">
        <f t="shared" si="0"/>
        <v/>
      </c>
      <c r="Q41" s="291" t="str">
        <f t="shared" si="0"/>
        <v/>
      </c>
      <c r="R41" s="291">
        <f t="shared" si="17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18"/>
        <v/>
      </c>
      <c r="W41" s="94" t="str">
        <f t="shared" si="4"/>
        <v/>
      </c>
      <c r="X41" s="94" t="str">
        <f t="shared" si="5"/>
        <v/>
      </c>
      <c r="Y41" s="94">
        <f t="shared" si="6"/>
        <v>0</v>
      </c>
      <c r="Z41" s="141" t="b">
        <f t="shared" si="7"/>
        <v>0</v>
      </c>
      <c r="AA41" s="141" t="b">
        <f t="shared" si="8"/>
        <v>0</v>
      </c>
      <c r="AB41" s="141" t="b">
        <f t="shared" si="9"/>
        <v>0</v>
      </c>
      <c r="AC41" s="141" t="b">
        <f t="shared" si="10"/>
        <v>0</v>
      </c>
      <c r="AD41" s="141" t="b">
        <f t="shared" si="11"/>
        <v>0</v>
      </c>
      <c r="AE41" s="141" t="b">
        <f t="shared" si="19"/>
        <v>0</v>
      </c>
      <c r="AF41" s="141" t="b">
        <f t="shared" si="20"/>
        <v>0</v>
      </c>
      <c r="AG41" s="141" t="b">
        <f t="shared" si="21"/>
        <v>0</v>
      </c>
      <c r="AH41" s="141" t="b">
        <f t="shared" si="22"/>
        <v>0</v>
      </c>
      <c r="AI41" s="141" t="b">
        <f t="shared" si="23"/>
        <v>0</v>
      </c>
      <c r="AJ41" s="146" t="str">
        <f t="shared" si="12"/>
        <v/>
      </c>
      <c r="AK41" s="238" t="str">
        <f t="shared" si="13"/>
        <v/>
      </c>
      <c r="AL41" s="217" t="str">
        <f t="shared" si="24"/>
        <v/>
      </c>
      <c r="AM41" s="144" t="str">
        <f t="shared" si="25"/>
        <v/>
      </c>
      <c r="AN41" s="145">
        <f t="shared" si="26"/>
        <v>0</v>
      </c>
      <c r="AO41" s="135" t="str">
        <f t="shared" si="27"/>
        <v/>
      </c>
      <c r="AP41" s="136" t="str">
        <f t="shared" si="28"/>
        <v/>
      </c>
      <c r="AQ41" s="126"/>
      <c r="AR41" s="144" t="str">
        <f t="shared" si="29"/>
        <v/>
      </c>
      <c r="AS41" s="220" t="str">
        <f t="shared" si="30"/>
        <v/>
      </c>
      <c r="AT41" s="220" t="str">
        <f t="shared" si="31"/>
        <v/>
      </c>
      <c r="AU41" s="220" t="str">
        <f t="shared" si="32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59" t="str">
        <f t="shared" si="33"/>
        <v/>
      </c>
      <c r="BA41" s="60">
        <f t="shared" si="14"/>
        <v>0</v>
      </c>
    </row>
    <row r="42" spans="1:53" ht="15" customHeight="1" x14ac:dyDescent="0.25">
      <c r="A42">
        <v>25</v>
      </c>
      <c r="B42" s="241">
        <f>'M7'!B42</f>
        <v>0</v>
      </c>
      <c r="C42" s="275">
        <f>'M7'!C42</f>
        <v>0</v>
      </c>
      <c r="D42" s="235" t="str">
        <f>IF('M7'!D42="","",IF('M7'!D42&gt;0,'M7'!D42))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5"/>
        <v>0</v>
      </c>
      <c r="O42" s="291" t="str">
        <f t="shared" si="16"/>
        <v/>
      </c>
      <c r="P42" s="291" t="str">
        <f t="shared" si="0"/>
        <v/>
      </c>
      <c r="Q42" s="291" t="str">
        <f t="shared" si="0"/>
        <v/>
      </c>
      <c r="R42" s="291">
        <f t="shared" si="17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18"/>
        <v/>
      </c>
      <c r="W42" s="94" t="str">
        <f t="shared" si="4"/>
        <v/>
      </c>
      <c r="X42" s="94" t="str">
        <f t="shared" si="5"/>
        <v/>
      </c>
      <c r="Y42" s="94">
        <f t="shared" si="6"/>
        <v>0</v>
      </c>
      <c r="Z42" s="141" t="b">
        <f t="shared" si="7"/>
        <v>0</v>
      </c>
      <c r="AA42" s="141" t="b">
        <f t="shared" si="8"/>
        <v>0</v>
      </c>
      <c r="AB42" s="141" t="b">
        <f t="shared" si="9"/>
        <v>0</v>
      </c>
      <c r="AC42" s="141" t="b">
        <f t="shared" si="10"/>
        <v>0</v>
      </c>
      <c r="AD42" s="141" t="b">
        <f t="shared" si="11"/>
        <v>0</v>
      </c>
      <c r="AE42" s="141" t="b">
        <f t="shared" si="19"/>
        <v>0</v>
      </c>
      <c r="AF42" s="141" t="b">
        <f t="shared" si="20"/>
        <v>0</v>
      </c>
      <c r="AG42" s="141" t="b">
        <f t="shared" si="21"/>
        <v>0</v>
      </c>
      <c r="AH42" s="141" t="b">
        <f t="shared" si="22"/>
        <v>0</v>
      </c>
      <c r="AI42" s="141" t="b">
        <f t="shared" si="23"/>
        <v>0</v>
      </c>
      <c r="AJ42" s="146" t="str">
        <f t="shared" si="12"/>
        <v/>
      </c>
      <c r="AK42" s="238" t="str">
        <f t="shared" si="13"/>
        <v/>
      </c>
      <c r="AL42" s="217" t="str">
        <f t="shared" si="24"/>
        <v/>
      </c>
      <c r="AM42" s="144" t="str">
        <f t="shared" si="25"/>
        <v/>
      </c>
      <c r="AN42" s="145">
        <f t="shared" si="26"/>
        <v>0</v>
      </c>
      <c r="AO42" s="135" t="str">
        <f t="shared" si="27"/>
        <v/>
      </c>
      <c r="AP42" s="136" t="str">
        <f t="shared" si="28"/>
        <v/>
      </c>
      <c r="AQ42" s="126"/>
      <c r="AR42" s="144" t="str">
        <f t="shared" si="29"/>
        <v/>
      </c>
      <c r="AS42" s="220" t="str">
        <f t="shared" si="30"/>
        <v/>
      </c>
      <c r="AT42" s="220" t="str">
        <f t="shared" si="31"/>
        <v/>
      </c>
      <c r="AU42" s="220" t="str">
        <f t="shared" si="32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59" t="str">
        <f t="shared" si="33"/>
        <v/>
      </c>
      <c r="BA42" s="60">
        <f t="shared" si="14"/>
        <v>0</v>
      </c>
    </row>
    <row r="43" spans="1:53" ht="15" customHeight="1" x14ac:dyDescent="0.25">
      <c r="A43">
        <v>26</v>
      </c>
      <c r="B43" s="241">
        <f>'M7'!B43</f>
        <v>0</v>
      </c>
      <c r="C43" s="275">
        <f>'M7'!C43</f>
        <v>0</v>
      </c>
      <c r="D43" s="235" t="str">
        <f>IF('M7'!D43="","",IF('M7'!D43&gt;0,'M7'!D43))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5"/>
        <v>0</v>
      </c>
      <c r="O43" s="291" t="str">
        <f t="shared" si="16"/>
        <v/>
      </c>
      <c r="P43" s="291" t="str">
        <f t="shared" si="0"/>
        <v/>
      </c>
      <c r="Q43" s="291" t="str">
        <f t="shared" si="0"/>
        <v/>
      </c>
      <c r="R43" s="291">
        <f t="shared" si="17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18"/>
        <v/>
      </c>
      <c r="W43" s="94" t="str">
        <f t="shared" si="4"/>
        <v/>
      </c>
      <c r="X43" s="94" t="str">
        <f t="shared" si="5"/>
        <v/>
      </c>
      <c r="Y43" s="94">
        <f t="shared" si="6"/>
        <v>0</v>
      </c>
      <c r="Z43" s="141" t="b">
        <f t="shared" si="7"/>
        <v>0</v>
      </c>
      <c r="AA43" s="141" t="b">
        <f t="shared" si="8"/>
        <v>0</v>
      </c>
      <c r="AB43" s="141" t="b">
        <f t="shared" si="9"/>
        <v>0</v>
      </c>
      <c r="AC43" s="141" t="b">
        <f t="shared" si="10"/>
        <v>0</v>
      </c>
      <c r="AD43" s="141" t="b">
        <f t="shared" si="11"/>
        <v>0</v>
      </c>
      <c r="AE43" s="141" t="b">
        <f t="shared" si="19"/>
        <v>0</v>
      </c>
      <c r="AF43" s="141" t="b">
        <f t="shared" si="20"/>
        <v>0</v>
      </c>
      <c r="AG43" s="141" t="b">
        <f t="shared" si="21"/>
        <v>0</v>
      </c>
      <c r="AH43" s="141" t="b">
        <f t="shared" si="22"/>
        <v>0</v>
      </c>
      <c r="AI43" s="141" t="b">
        <f t="shared" si="23"/>
        <v>0</v>
      </c>
      <c r="AJ43" s="146" t="str">
        <f t="shared" si="12"/>
        <v/>
      </c>
      <c r="AK43" s="238" t="str">
        <f t="shared" si="13"/>
        <v/>
      </c>
      <c r="AL43" s="217" t="str">
        <f t="shared" si="24"/>
        <v/>
      </c>
      <c r="AM43" s="144" t="str">
        <f t="shared" si="25"/>
        <v/>
      </c>
      <c r="AN43" s="145">
        <f t="shared" si="26"/>
        <v>0</v>
      </c>
      <c r="AO43" s="135" t="str">
        <f t="shared" si="27"/>
        <v/>
      </c>
      <c r="AP43" s="136" t="str">
        <f t="shared" si="28"/>
        <v/>
      </c>
      <c r="AQ43" s="126"/>
      <c r="AR43" s="144" t="str">
        <f t="shared" si="29"/>
        <v/>
      </c>
      <c r="AS43" s="220" t="str">
        <f t="shared" si="30"/>
        <v/>
      </c>
      <c r="AT43" s="220" t="str">
        <f t="shared" si="31"/>
        <v/>
      </c>
      <c r="AU43" s="220" t="str">
        <f t="shared" si="32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59" t="str">
        <f t="shared" si="33"/>
        <v/>
      </c>
      <c r="BA43" s="60">
        <f t="shared" si="14"/>
        <v>0</v>
      </c>
    </row>
    <row r="44" spans="1:53" ht="15" customHeight="1" x14ac:dyDescent="0.25">
      <c r="A44">
        <v>27</v>
      </c>
      <c r="B44" s="241">
        <f>'M7'!B44</f>
        <v>0</v>
      </c>
      <c r="C44" s="275">
        <f>'M7'!C44</f>
        <v>0</v>
      </c>
      <c r="D44" s="235" t="str">
        <f>IF('M7'!D44="","",IF('M7'!D44&gt;0,'M7'!D44))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5"/>
        <v>0</v>
      </c>
      <c r="O44" s="291" t="str">
        <f t="shared" si="16"/>
        <v/>
      </c>
      <c r="P44" s="291" t="str">
        <f t="shared" si="0"/>
        <v/>
      </c>
      <c r="Q44" s="291" t="str">
        <f t="shared" si="0"/>
        <v/>
      </c>
      <c r="R44" s="291">
        <f t="shared" si="17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18"/>
        <v/>
      </c>
      <c r="W44" s="94" t="str">
        <f t="shared" si="4"/>
        <v/>
      </c>
      <c r="X44" s="94" t="str">
        <f t="shared" si="5"/>
        <v/>
      </c>
      <c r="Y44" s="94">
        <f t="shared" si="6"/>
        <v>0</v>
      </c>
      <c r="Z44" s="141" t="b">
        <f t="shared" si="7"/>
        <v>0</v>
      </c>
      <c r="AA44" s="141" t="b">
        <f t="shared" si="8"/>
        <v>0</v>
      </c>
      <c r="AB44" s="141" t="b">
        <f t="shared" si="9"/>
        <v>0</v>
      </c>
      <c r="AC44" s="141" t="b">
        <f t="shared" si="10"/>
        <v>0</v>
      </c>
      <c r="AD44" s="141" t="b">
        <f t="shared" si="11"/>
        <v>0</v>
      </c>
      <c r="AE44" s="141" t="b">
        <f t="shared" si="19"/>
        <v>0</v>
      </c>
      <c r="AF44" s="141" t="b">
        <f t="shared" si="20"/>
        <v>0</v>
      </c>
      <c r="AG44" s="141" t="b">
        <f t="shared" si="21"/>
        <v>0</v>
      </c>
      <c r="AH44" s="141" t="b">
        <f t="shared" si="22"/>
        <v>0</v>
      </c>
      <c r="AI44" s="141" t="b">
        <f t="shared" si="23"/>
        <v>0</v>
      </c>
      <c r="AJ44" s="146" t="str">
        <f t="shared" si="12"/>
        <v/>
      </c>
      <c r="AK44" s="238" t="str">
        <f t="shared" si="13"/>
        <v/>
      </c>
      <c r="AL44" s="217" t="str">
        <f t="shared" si="24"/>
        <v/>
      </c>
      <c r="AM44" s="144" t="str">
        <f t="shared" si="25"/>
        <v/>
      </c>
      <c r="AN44" s="145">
        <f t="shared" si="26"/>
        <v>0</v>
      </c>
      <c r="AO44" s="135" t="str">
        <f t="shared" si="27"/>
        <v/>
      </c>
      <c r="AP44" s="136" t="str">
        <f t="shared" si="28"/>
        <v/>
      </c>
      <c r="AQ44" s="126"/>
      <c r="AR44" s="144" t="str">
        <f t="shared" si="29"/>
        <v/>
      </c>
      <c r="AS44" s="220" t="str">
        <f t="shared" si="30"/>
        <v/>
      </c>
      <c r="AT44" s="220" t="str">
        <f t="shared" si="31"/>
        <v/>
      </c>
      <c r="AU44" s="220" t="str">
        <f t="shared" si="32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59" t="str">
        <f t="shared" si="33"/>
        <v/>
      </c>
      <c r="BA44" s="60">
        <f t="shared" si="14"/>
        <v>0</v>
      </c>
    </row>
    <row r="45" spans="1:53" ht="15" customHeight="1" x14ac:dyDescent="0.25">
      <c r="A45">
        <v>28</v>
      </c>
      <c r="B45" s="241">
        <f>'M7'!B45</f>
        <v>0</v>
      </c>
      <c r="C45" s="275">
        <f>'M7'!C45</f>
        <v>0</v>
      </c>
      <c r="D45" s="235" t="str">
        <f>IF('M7'!D45="","",IF('M7'!D45&gt;0,'M7'!D45))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5"/>
        <v>0</v>
      </c>
      <c r="O45" s="291" t="str">
        <f t="shared" si="16"/>
        <v/>
      </c>
      <c r="P45" s="291" t="str">
        <f t="shared" si="0"/>
        <v/>
      </c>
      <c r="Q45" s="291" t="str">
        <f t="shared" si="0"/>
        <v/>
      </c>
      <c r="R45" s="291">
        <f t="shared" si="17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18"/>
        <v/>
      </c>
      <c r="W45" s="94" t="str">
        <f t="shared" si="4"/>
        <v/>
      </c>
      <c r="X45" s="94" t="str">
        <f t="shared" si="5"/>
        <v/>
      </c>
      <c r="Y45" s="94">
        <f t="shared" si="6"/>
        <v>0</v>
      </c>
      <c r="Z45" s="141" t="b">
        <f t="shared" si="7"/>
        <v>0</v>
      </c>
      <c r="AA45" s="141" t="b">
        <f t="shared" si="8"/>
        <v>0</v>
      </c>
      <c r="AB45" s="141" t="b">
        <f t="shared" si="9"/>
        <v>0</v>
      </c>
      <c r="AC45" s="141" t="b">
        <f t="shared" si="10"/>
        <v>0</v>
      </c>
      <c r="AD45" s="141" t="b">
        <f t="shared" si="11"/>
        <v>0</v>
      </c>
      <c r="AE45" s="141" t="b">
        <f t="shared" si="19"/>
        <v>0</v>
      </c>
      <c r="AF45" s="141" t="b">
        <f t="shared" si="20"/>
        <v>0</v>
      </c>
      <c r="AG45" s="141" t="b">
        <f t="shared" si="21"/>
        <v>0</v>
      </c>
      <c r="AH45" s="141" t="b">
        <f t="shared" si="22"/>
        <v>0</v>
      </c>
      <c r="AI45" s="141" t="b">
        <f t="shared" si="23"/>
        <v>0</v>
      </c>
      <c r="AJ45" s="146" t="str">
        <f t="shared" si="12"/>
        <v/>
      </c>
      <c r="AK45" s="238" t="str">
        <f t="shared" si="13"/>
        <v/>
      </c>
      <c r="AL45" s="217" t="str">
        <f t="shared" si="24"/>
        <v/>
      </c>
      <c r="AM45" s="144" t="str">
        <f t="shared" si="25"/>
        <v/>
      </c>
      <c r="AN45" s="145">
        <f t="shared" si="26"/>
        <v>0</v>
      </c>
      <c r="AO45" s="135" t="str">
        <f t="shared" si="27"/>
        <v/>
      </c>
      <c r="AP45" s="136" t="str">
        <f t="shared" si="28"/>
        <v/>
      </c>
      <c r="AQ45" s="126"/>
      <c r="AR45" s="144" t="str">
        <f t="shared" si="29"/>
        <v/>
      </c>
      <c r="AS45" s="220" t="str">
        <f t="shared" si="30"/>
        <v/>
      </c>
      <c r="AT45" s="220" t="str">
        <f t="shared" si="31"/>
        <v/>
      </c>
      <c r="AU45" s="220" t="str">
        <f t="shared" si="32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59" t="str">
        <f t="shared" si="33"/>
        <v/>
      </c>
      <c r="BA45" s="60">
        <f t="shared" si="14"/>
        <v>0</v>
      </c>
    </row>
    <row r="46" spans="1:53" ht="15" customHeight="1" x14ac:dyDescent="0.25">
      <c r="A46">
        <v>29</v>
      </c>
      <c r="B46" s="241">
        <f>'M7'!B46</f>
        <v>0</v>
      </c>
      <c r="C46" s="275">
        <f>'M7'!C46</f>
        <v>0</v>
      </c>
      <c r="D46" s="235" t="str">
        <f>IF('M7'!D46="","",IF('M7'!D46&gt;0,'M7'!D46))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5"/>
        <v>0</v>
      </c>
      <c r="O46" s="291" t="str">
        <f t="shared" si="16"/>
        <v/>
      </c>
      <c r="P46" s="291" t="str">
        <f t="shared" si="0"/>
        <v/>
      </c>
      <c r="Q46" s="291" t="str">
        <f t="shared" si="0"/>
        <v/>
      </c>
      <c r="R46" s="291">
        <f t="shared" si="17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18"/>
        <v/>
      </c>
      <c r="W46" s="94" t="str">
        <f t="shared" si="4"/>
        <v/>
      </c>
      <c r="X46" s="94" t="str">
        <f t="shared" si="5"/>
        <v/>
      </c>
      <c r="Y46" s="94">
        <f t="shared" si="6"/>
        <v>0</v>
      </c>
      <c r="Z46" s="141" t="b">
        <f t="shared" si="7"/>
        <v>0</v>
      </c>
      <c r="AA46" s="141" t="b">
        <f t="shared" si="8"/>
        <v>0</v>
      </c>
      <c r="AB46" s="141" t="b">
        <f t="shared" si="9"/>
        <v>0</v>
      </c>
      <c r="AC46" s="141" t="b">
        <f t="shared" si="10"/>
        <v>0</v>
      </c>
      <c r="AD46" s="141" t="b">
        <f t="shared" si="11"/>
        <v>0</v>
      </c>
      <c r="AE46" s="141" t="b">
        <f t="shared" si="19"/>
        <v>0</v>
      </c>
      <c r="AF46" s="141" t="b">
        <f t="shared" si="20"/>
        <v>0</v>
      </c>
      <c r="AG46" s="141" t="b">
        <f t="shared" si="21"/>
        <v>0</v>
      </c>
      <c r="AH46" s="141" t="b">
        <f t="shared" si="22"/>
        <v>0</v>
      </c>
      <c r="AI46" s="141" t="b">
        <f t="shared" si="23"/>
        <v>0</v>
      </c>
      <c r="AJ46" s="146" t="str">
        <f t="shared" si="12"/>
        <v/>
      </c>
      <c r="AK46" s="238" t="str">
        <f t="shared" si="13"/>
        <v/>
      </c>
      <c r="AL46" s="217" t="str">
        <f t="shared" si="24"/>
        <v/>
      </c>
      <c r="AM46" s="144" t="str">
        <f t="shared" si="25"/>
        <v/>
      </c>
      <c r="AN46" s="145">
        <f t="shared" si="26"/>
        <v>0</v>
      </c>
      <c r="AO46" s="135" t="str">
        <f t="shared" si="27"/>
        <v/>
      </c>
      <c r="AP46" s="136" t="str">
        <f t="shared" si="28"/>
        <v/>
      </c>
      <c r="AQ46" s="126"/>
      <c r="AR46" s="144" t="str">
        <f t="shared" si="29"/>
        <v/>
      </c>
      <c r="AS46" s="220" t="str">
        <f t="shared" si="30"/>
        <v/>
      </c>
      <c r="AT46" s="220" t="str">
        <f t="shared" si="31"/>
        <v/>
      </c>
      <c r="AU46" s="220" t="str">
        <f t="shared" si="32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59" t="str">
        <f t="shared" si="33"/>
        <v/>
      </c>
      <c r="BA46" s="60">
        <f t="shared" si="14"/>
        <v>0</v>
      </c>
    </row>
    <row r="47" spans="1:53" ht="15" customHeight="1" x14ac:dyDescent="0.25">
      <c r="A47">
        <v>30</v>
      </c>
      <c r="B47" s="241">
        <f>'M7'!B47</f>
        <v>0</v>
      </c>
      <c r="C47" s="275">
        <f>'M7'!C47</f>
        <v>0</v>
      </c>
      <c r="D47" s="235" t="str">
        <f>IF('M7'!D47="","",IF('M7'!D47&gt;0,'M7'!D47))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5"/>
        <v>0</v>
      </c>
      <c r="O47" s="291" t="str">
        <f t="shared" si="16"/>
        <v/>
      </c>
      <c r="P47" s="291" t="str">
        <f t="shared" si="0"/>
        <v/>
      </c>
      <c r="Q47" s="291" t="str">
        <f t="shared" si="0"/>
        <v/>
      </c>
      <c r="R47" s="291">
        <f t="shared" si="17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18"/>
        <v/>
      </c>
      <c r="W47" s="94" t="str">
        <f t="shared" si="4"/>
        <v/>
      </c>
      <c r="X47" s="94" t="str">
        <f t="shared" si="5"/>
        <v/>
      </c>
      <c r="Y47" s="94">
        <f t="shared" si="6"/>
        <v>0</v>
      </c>
      <c r="Z47" s="141" t="b">
        <f t="shared" si="7"/>
        <v>0</v>
      </c>
      <c r="AA47" s="141" t="b">
        <f t="shared" si="8"/>
        <v>0</v>
      </c>
      <c r="AB47" s="141" t="b">
        <f t="shared" si="9"/>
        <v>0</v>
      </c>
      <c r="AC47" s="141" t="b">
        <f t="shared" si="10"/>
        <v>0</v>
      </c>
      <c r="AD47" s="141" t="b">
        <f t="shared" si="11"/>
        <v>0</v>
      </c>
      <c r="AE47" s="141" t="b">
        <f t="shared" si="19"/>
        <v>0</v>
      </c>
      <c r="AF47" s="141" t="b">
        <f t="shared" si="20"/>
        <v>0</v>
      </c>
      <c r="AG47" s="141" t="b">
        <f t="shared" si="21"/>
        <v>0</v>
      </c>
      <c r="AH47" s="141" t="b">
        <f t="shared" si="22"/>
        <v>0</v>
      </c>
      <c r="AI47" s="141" t="b">
        <f t="shared" si="23"/>
        <v>0</v>
      </c>
      <c r="AJ47" s="146" t="str">
        <f t="shared" si="12"/>
        <v/>
      </c>
      <c r="AK47" s="238" t="str">
        <f t="shared" si="13"/>
        <v/>
      </c>
      <c r="AL47" s="217" t="str">
        <f t="shared" si="24"/>
        <v/>
      </c>
      <c r="AM47" s="144" t="str">
        <f t="shared" si="25"/>
        <v/>
      </c>
      <c r="AN47" s="145">
        <f t="shared" si="26"/>
        <v>0</v>
      </c>
      <c r="AO47" s="135" t="str">
        <f t="shared" si="27"/>
        <v/>
      </c>
      <c r="AP47" s="136" t="str">
        <f t="shared" si="28"/>
        <v/>
      </c>
      <c r="AQ47" s="126"/>
      <c r="AR47" s="144" t="str">
        <f t="shared" si="29"/>
        <v/>
      </c>
      <c r="AS47" s="220" t="str">
        <f t="shared" si="30"/>
        <v/>
      </c>
      <c r="AT47" s="220" t="str">
        <f t="shared" si="31"/>
        <v/>
      </c>
      <c r="AU47" s="220" t="str">
        <f t="shared" si="32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59" t="str">
        <f t="shared" si="33"/>
        <v/>
      </c>
      <c r="BA47" s="60">
        <f t="shared" si="14"/>
        <v>0</v>
      </c>
    </row>
    <row r="48" spans="1:53" ht="15" customHeight="1" x14ac:dyDescent="0.25">
      <c r="A48">
        <v>31</v>
      </c>
      <c r="B48" s="241">
        <f>'M7'!B48</f>
        <v>0</v>
      </c>
      <c r="C48" s="275">
        <f>'M7'!C48</f>
        <v>0</v>
      </c>
      <c r="D48" s="235" t="str">
        <f>IF('M7'!D48="","",IF('M7'!D48&gt;0,'M7'!D48))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5"/>
        <v>0</v>
      </c>
      <c r="O48" s="291" t="str">
        <f t="shared" si="16"/>
        <v/>
      </c>
      <c r="P48" s="291" t="str">
        <f t="shared" si="0"/>
        <v/>
      </c>
      <c r="Q48" s="291" t="str">
        <f t="shared" si="0"/>
        <v/>
      </c>
      <c r="R48" s="291">
        <f t="shared" si="17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18"/>
        <v/>
      </c>
      <c r="W48" s="94" t="str">
        <f t="shared" si="4"/>
        <v/>
      </c>
      <c r="X48" s="94" t="str">
        <f t="shared" si="5"/>
        <v/>
      </c>
      <c r="Y48" s="94">
        <f t="shared" si="6"/>
        <v>0</v>
      </c>
      <c r="Z48" s="141" t="b">
        <f t="shared" si="7"/>
        <v>0</v>
      </c>
      <c r="AA48" s="141" t="b">
        <f t="shared" si="8"/>
        <v>0</v>
      </c>
      <c r="AB48" s="141" t="b">
        <f t="shared" si="9"/>
        <v>0</v>
      </c>
      <c r="AC48" s="141" t="b">
        <f t="shared" si="10"/>
        <v>0</v>
      </c>
      <c r="AD48" s="141" t="b">
        <f t="shared" si="11"/>
        <v>0</v>
      </c>
      <c r="AE48" s="141" t="b">
        <f t="shared" si="19"/>
        <v>0</v>
      </c>
      <c r="AF48" s="141" t="b">
        <f t="shared" si="20"/>
        <v>0</v>
      </c>
      <c r="AG48" s="141" t="b">
        <f t="shared" si="21"/>
        <v>0</v>
      </c>
      <c r="AH48" s="141" t="b">
        <f t="shared" si="22"/>
        <v>0</v>
      </c>
      <c r="AI48" s="141" t="b">
        <f t="shared" si="23"/>
        <v>0</v>
      </c>
      <c r="AJ48" s="146" t="str">
        <f t="shared" si="12"/>
        <v/>
      </c>
      <c r="AK48" s="238" t="str">
        <f t="shared" si="13"/>
        <v/>
      </c>
      <c r="AL48" s="217" t="str">
        <f t="shared" si="24"/>
        <v/>
      </c>
      <c r="AM48" s="144" t="str">
        <f t="shared" si="25"/>
        <v/>
      </c>
      <c r="AN48" s="145">
        <f t="shared" si="26"/>
        <v>0</v>
      </c>
      <c r="AO48" s="135" t="str">
        <f t="shared" si="27"/>
        <v/>
      </c>
      <c r="AP48" s="136" t="str">
        <f t="shared" si="28"/>
        <v/>
      </c>
      <c r="AQ48" s="126"/>
      <c r="AR48" s="144" t="str">
        <f t="shared" si="29"/>
        <v/>
      </c>
      <c r="AS48" s="220" t="str">
        <f t="shared" si="30"/>
        <v/>
      </c>
      <c r="AT48" s="220" t="str">
        <f t="shared" si="31"/>
        <v/>
      </c>
      <c r="AU48" s="220" t="str">
        <f t="shared" si="32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59" t="str">
        <f t="shared" si="33"/>
        <v/>
      </c>
      <c r="BA48" s="60">
        <f t="shared" si="14"/>
        <v>0</v>
      </c>
    </row>
    <row r="49" spans="1:53" ht="15" customHeight="1" x14ac:dyDescent="0.25">
      <c r="A49">
        <v>32</v>
      </c>
      <c r="B49" s="241">
        <f>'M7'!B49</f>
        <v>0</v>
      </c>
      <c r="C49" s="275">
        <f>'M7'!C49</f>
        <v>0</v>
      </c>
      <c r="D49" s="235" t="str">
        <f>IF('M7'!D49="","",IF('M7'!D49&gt;0,'M7'!D49))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5"/>
        <v>0</v>
      </c>
      <c r="O49" s="291" t="str">
        <f t="shared" si="16"/>
        <v/>
      </c>
      <c r="P49" s="291" t="str">
        <f t="shared" si="0"/>
        <v/>
      </c>
      <c r="Q49" s="291" t="str">
        <f t="shared" si="0"/>
        <v/>
      </c>
      <c r="R49" s="291">
        <f t="shared" si="17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18"/>
        <v/>
      </c>
      <c r="W49" s="94" t="str">
        <f t="shared" si="4"/>
        <v/>
      </c>
      <c r="X49" s="94" t="str">
        <f t="shared" si="5"/>
        <v/>
      </c>
      <c r="Y49" s="94">
        <f t="shared" si="6"/>
        <v>0</v>
      </c>
      <c r="Z49" s="141" t="b">
        <f t="shared" si="7"/>
        <v>0</v>
      </c>
      <c r="AA49" s="141" t="b">
        <f t="shared" si="8"/>
        <v>0</v>
      </c>
      <c r="AB49" s="141" t="b">
        <f t="shared" si="9"/>
        <v>0</v>
      </c>
      <c r="AC49" s="141" t="b">
        <f t="shared" si="10"/>
        <v>0</v>
      </c>
      <c r="AD49" s="141" t="b">
        <f t="shared" si="11"/>
        <v>0</v>
      </c>
      <c r="AE49" s="141" t="b">
        <f t="shared" si="19"/>
        <v>0</v>
      </c>
      <c r="AF49" s="141" t="b">
        <f t="shared" si="20"/>
        <v>0</v>
      </c>
      <c r="AG49" s="141" t="b">
        <f t="shared" si="21"/>
        <v>0</v>
      </c>
      <c r="AH49" s="141" t="b">
        <f t="shared" si="22"/>
        <v>0</v>
      </c>
      <c r="AI49" s="141" t="b">
        <f t="shared" si="23"/>
        <v>0</v>
      </c>
      <c r="AJ49" s="146" t="str">
        <f t="shared" si="12"/>
        <v/>
      </c>
      <c r="AK49" s="238" t="str">
        <f t="shared" si="13"/>
        <v/>
      </c>
      <c r="AL49" s="217" t="str">
        <f t="shared" si="24"/>
        <v/>
      </c>
      <c r="AM49" s="144" t="str">
        <f t="shared" si="25"/>
        <v/>
      </c>
      <c r="AN49" s="145">
        <f t="shared" si="26"/>
        <v>0</v>
      </c>
      <c r="AO49" s="135" t="str">
        <f t="shared" si="27"/>
        <v/>
      </c>
      <c r="AP49" s="136" t="str">
        <f t="shared" si="28"/>
        <v/>
      </c>
      <c r="AQ49" s="126"/>
      <c r="AR49" s="144" t="str">
        <f t="shared" si="29"/>
        <v/>
      </c>
      <c r="AS49" s="220" t="str">
        <f t="shared" si="30"/>
        <v/>
      </c>
      <c r="AT49" s="220" t="str">
        <f t="shared" si="31"/>
        <v/>
      </c>
      <c r="AU49" s="220" t="str">
        <f t="shared" si="32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59" t="str">
        <f t="shared" si="33"/>
        <v/>
      </c>
      <c r="BA49" s="60">
        <f t="shared" si="14"/>
        <v>0</v>
      </c>
    </row>
    <row r="50" spans="1:53" ht="15" customHeight="1" x14ac:dyDescent="0.25">
      <c r="A50">
        <v>33</v>
      </c>
      <c r="B50" s="241">
        <f>'M7'!B50</f>
        <v>0</v>
      </c>
      <c r="C50" s="275">
        <f>'M7'!C50</f>
        <v>0</v>
      </c>
      <c r="D50" s="235" t="str">
        <f>IF('M7'!D50="","",IF('M7'!D50&gt;0,'M7'!D50))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5"/>
        <v>0</v>
      </c>
      <c r="O50" s="291" t="str">
        <f t="shared" si="16"/>
        <v/>
      </c>
      <c r="P50" s="291" t="str">
        <f t="shared" si="0"/>
        <v/>
      </c>
      <c r="Q50" s="291" t="str">
        <f t="shared" si="0"/>
        <v/>
      </c>
      <c r="R50" s="291">
        <f t="shared" si="17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18"/>
        <v/>
      </c>
      <c r="W50" s="94" t="str">
        <f t="shared" si="4"/>
        <v/>
      </c>
      <c r="X50" s="94" t="str">
        <f t="shared" si="5"/>
        <v/>
      </c>
      <c r="Y50" s="94">
        <f t="shared" si="6"/>
        <v>0</v>
      </c>
      <c r="Z50" s="141" t="b">
        <f t="shared" si="7"/>
        <v>0</v>
      </c>
      <c r="AA50" s="141" t="b">
        <f t="shared" si="8"/>
        <v>0</v>
      </c>
      <c r="AB50" s="141" t="b">
        <f t="shared" si="9"/>
        <v>0</v>
      </c>
      <c r="AC50" s="141" t="b">
        <f t="shared" si="10"/>
        <v>0</v>
      </c>
      <c r="AD50" s="141" t="b">
        <f t="shared" si="11"/>
        <v>0</v>
      </c>
      <c r="AE50" s="141" t="b">
        <f t="shared" si="19"/>
        <v>0</v>
      </c>
      <c r="AF50" s="141" t="b">
        <f t="shared" si="20"/>
        <v>0</v>
      </c>
      <c r="AG50" s="141" t="b">
        <f t="shared" si="21"/>
        <v>0</v>
      </c>
      <c r="AH50" s="141" t="b">
        <f t="shared" si="22"/>
        <v>0</v>
      </c>
      <c r="AI50" s="141" t="b">
        <f t="shared" si="23"/>
        <v>0</v>
      </c>
      <c r="AJ50" s="146" t="str">
        <f t="shared" si="12"/>
        <v/>
      </c>
      <c r="AK50" s="238" t="str">
        <f t="shared" si="13"/>
        <v/>
      </c>
      <c r="AL50" s="217" t="str">
        <f t="shared" si="24"/>
        <v/>
      </c>
      <c r="AM50" s="144" t="str">
        <f t="shared" si="25"/>
        <v/>
      </c>
      <c r="AN50" s="145">
        <f t="shared" si="26"/>
        <v>0</v>
      </c>
      <c r="AO50" s="135" t="str">
        <f t="shared" si="27"/>
        <v/>
      </c>
      <c r="AP50" s="136" t="str">
        <f t="shared" si="28"/>
        <v/>
      </c>
      <c r="AQ50" s="126"/>
      <c r="AR50" s="144" t="str">
        <f t="shared" si="29"/>
        <v/>
      </c>
      <c r="AS50" s="220" t="str">
        <f t="shared" si="30"/>
        <v/>
      </c>
      <c r="AT50" s="220" t="str">
        <f t="shared" si="31"/>
        <v/>
      </c>
      <c r="AU50" s="220" t="str">
        <f t="shared" si="32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59" t="str">
        <f t="shared" si="33"/>
        <v/>
      </c>
      <c r="BA50" s="60">
        <f t="shared" si="14"/>
        <v>0</v>
      </c>
    </row>
    <row r="51" spans="1:53" ht="15" customHeight="1" x14ac:dyDescent="0.25">
      <c r="A51">
        <v>34</v>
      </c>
      <c r="B51" s="241">
        <f>'M7'!B51</f>
        <v>0</v>
      </c>
      <c r="C51" s="275">
        <f>'M7'!C51</f>
        <v>0</v>
      </c>
      <c r="D51" s="235" t="str">
        <f>IF('M7'!D51="","",IF('M7'!D51&gt;0,'M7'!D51))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5"/>
        <v>0</v>
      </c>
      <c r="O51" s="291" t="str">
        <f t="shared" si="16"/>
        <v/>
      </c>
      <c r="P51" s="291" t="str">
        <f t="shared" si="0"/>
        <v/>
      </c>
      <c r="Q51" s="291" t="str">
        <f t="shared" si="0"/>
        <v/>
      </c>
      <c r="R51" s="291">
        <f t="shared" si="17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18"/>
        <v/>
      </c>
      <c r="W51" s="94" t="str">
        <f t="shared" si="4"/>
        <v/>
      </c>
      <c r="X51" s="94" t="str">
        <f t="shared" si="5"/>
        <v/>
      </c>
      <c r="Y51" s="94">
        <f t="shared" si="6"/>
        <v>0</v>
      </c>
      <c r="Z51" s="141" t="b">
        <f t="shared" si="7"/>
        <v>0</v>
      </c>
      <c r="AA51" s="141" t="b">
        <f t="shared" si="8"/>
        <v>0</v>
      </c>
      <c r="AB51" s="141" t="b">
        <f t="shared" si="9"/>
        <v>0</v>
      </c>
      <c r="AC51" s="141" t="b">
        <f t="shared" si="10"/>
        <v>0</v>
      </c>
      <c r="AD51" s="141" t="b">
        <f t="shared" si="11"/>
        <v>0</v>
      </c>
      <c r="AE51" s="141" t="b">
        <f t="shared" si="19"/>
        <v>0</v>
      </c>
      <c r="AF51" s="141" t="b">
        <f t="shared" si="20"/>
        <v>0</v>
      </c>
      <c r="AG51" s="141" t="b">
        <f t="shared" si="21"/>
        <v>0</v>
      </c>
      <c r="AH51" s="141" t="b">
        <f t="shared" si="22"/>
        <v>0</v>
      </c>
      <c r="AI51" s="141" t="b">
        <f t="shared" si="23"/>
        <v>0</v>
      </c>
      <c r="AJ51" s="146" t="str">
        <f t="shared" si="12"/>
        <v/>
      </c>
      <c r="AK51" s="238" t="str">
        <f t="shared" si="13"/>
        <v/>
      </c>
      <c r="AL51" s="217" t="str">
        <f t="shared" si="24"/>
        <v/>
      </c>
      <c r="AM51" s="144" t="str">
        <f t="shared" si="25"/>
        <v/>
      </c>
      <c r="AN51" s="145">
        <f t="shared" si="26"/>
        <v>0</v>
      </c>
      <c r="AO51" s="135" t="str">
        <f t="shared" si="27"/>
        <v/>
      </c>
      <c r="AP51" s="136" t="str">
        <f t="shared" si="28"/>
        <v/>
      </c>
      <c r="AQ51" s="126"/>
      <c r="AR51" s="144" t="str">
        <f t="shared" si="29"/>
        <v/>
      </c>
      <c r="AS51" s="220" t="str">
        <f t="shared" si="30"/>
        <v/>
      </c>
      <c r="AT51" s="220" t="str">
        <f t="shared" si="31"/>
        <v/>
      </c>
      <c r="AU51" s="220" t="str">
        <f t="shared" si="32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59" t="str">
        <f t="shared" si="33"/>
        <v/>
      </c>
      <c r="BA51" s="60">
        <f t="shared" si="14"/>
        <v>0</v>
      </c>
    </row>
    <row r="52" spans="1:53" ht="15" customHeight="1" x14ac:dyDescent="0.25">
      <c r="A52">
        <v>35</v>
      </c>
      <c r="B52" s="241">
        <f>'M7'!B52</f>
        <v>0</v>
      </c>
      <c r="C52" s="275">
        <f>'M7'!C52</f>
        <v>0</v>
      </c>
      <c r="D52" s="235" t="str">
        <f>IF('M7'!D52="","",IF('M7'!D52&gt;0,'M7'!D52))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5"/>
        <v>0</v>
      </c>
      <c r="O52" s="291" t="str">
        <f t="shared" si="16"/>
        <v/>
      </c>
      <c r="P52" s="291" t="str">
        <f t="shared" si="0"/>
        <v/>
      </c>
      <c r="Q52" s="291" t="str">
        <f t="shared" si="0"/>
        <v/>
      </c>
      <c r="R52" s="291">
        <f t="shared" si="17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18"/>
        <v/>
      </c>
      <c r="W52" s="94" t="str">
        <f t="shared" si="4"/>
        <v/>
      </c>
      <c r="X52" s="94" t="str">
        <f t="shared" si="5"/>
        <v/>
      </c>
      <c r="Y52" s="94">
        <f t="shared" si="6"/>
        <v>0</v>
      </c>
      <c r="Z52" s="141" t="b">
        <f t="shared" si="7"/>
        <v>0</v>
      </c>
      <c r="AA52" s="141" t="b">
        <f t="shared" si="8"/>
        <v>0</v>
      </c>
      <c r="AB52" s="141" t="b">
        <f t="shared" si="9"/>
        <v>0</v>
      </c>
      <c r="AC52" s="141" t="b">
        <f t="shared" si="10"/>
        <v>0</v>
      </c>
      <c r="AD52" s="141" t="b">
        <f t="shared" si="11"/>
        <v>0</v>
      </c>
      <c r="AE52" s="141" t="b">
        <f t="shared" si="19"/>
        <v>0</v>
      </c>
      <c r="AF52" s="141" t="b">
        <f t="shared" si="20"/>
        <v>0</v>
      </c>
      <c r="AG52" s="141" t="b">
        <f t="shared" si="21"/>
        <v>0</v>
      </c>
      <c r="AH52" s="141" t="b">
        <f t="shared" si="22"/>
        <v>0</v>
      </c>
      <c r="AI52" s="141" t="b">
        <f t="shared" si="23"/>
        <v>0</v>
      </c>
      <c r="AJ52" s="146" t="str">
        <f t="shared" si="12"/>
        <v/>
      </c>
      <c r="AK52" s="238" t="str">
        <f t="shared" si="13"/>
        <v/>
      </c>
      <c r="AL52" s="217" t="str">
        <f t="shared" si="24"/>
        <v/>
      </c>
      <c r="AM52" s="144" t="str">
        <f t="shared" si="25"/>
        <v/>
      </c>
      <c r="AN52" s="145">
        <f t="shared" si="26"/>
        <v>0</v>
      </c>
      <c r="AO52" s="135" t="str">
        <f t="shared" si="27"/>
        <v/>
      </c>
      <c r="AP52" s="136" t="str">
        <f t="shared" si="28"/>
        <v/>
      </c>
      <c r="AQ52" s="126"/>
      <c r="AR52" s="144" t="str">
        <f t="shared" si="29"/>
        <v/>
      </c>
      <c r="AS52" s="220" t="str">
        <f t="shared" si="30"/>
        <v/>
      </c>
      <c r="AT52" s="220" t="str">
        <f t="shared" si="31"/>
        <v/>
      </c>
      <c r="AU52" s="220" t="str">
        <f t="shared" si="32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59" t="str">
        <f t="shared" si="33"/>
        <v/>
      </c>
      <c r="BA52" s="60">
        <f t="shared" si="14"/>
        <v>0</v>
      </c>
    </row>
    <row r="53" spans="1:53" ht="15" customHeight="1" thickBot="1" x14ac:dyDescent="0.3">
      <c r="A53">
        <v>36</v>
      </c>
      <c r="B53" s="241">
        <f>'M7'!B53</f>
        <v>0</v>
      </c>
      <c r="C53" s="275">
        <f>'M7'!C53</f>
        <v>0</v>
      </c>
      <c r="D53" s="235" t="str">
        <f>IF('M7'!D53="","",IF('M7'!D53&gt;0,'M7'!D53))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5"/>
        <v>0</v>
      </c>
      <c r="O53" s="291" t="str">
        <f t="shared" si="16"/>
        <v/>
      </c>
      <c r="P53" s="291" t="str">
        <f t="shared" si="0"/>
        <v/>
      </c>
      <c r="Q53" s="291" t="str">
        <f t="shared" si="0"/>
        <v/>
      </c>
      <c r="R53" s="291">
        <f t="shared" si="17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18"/>
        <v/>
      </c>
      <c r="W53" s="94" t="str">
        <f t="shared" si="4"/>
        <v/>
      </c>
      <c r="X53" s="94" t="str">
        <f t="shared" si="5"/>
        <v/>
      </c>
      <c r="Y53" s="94">
        <f t="shared" si="6"/>
        <v>0</v>
      </c>
      <c r="Z53" s="141" t="b">
        <f t="shared" si="7"/>
        <v>0</v>
      </c>
      <c r="AA53" s="141" t="b">
        <f t="shared" si="8"/>
        <v>0</v>
      </c>
      <c r="AB53" s="141" t="b">
        <f t="shared" si="9"/>
        <v>0</v>
      </c>
      <c r="AC53" s="141" t="b">
        <f t="shared" si="10"/>
        <v>0</v>
      </c>
      <c r="AD53" s="141" t="b">
        <f t="shared" si="11"/>
        <v>0</v>
      </c>
      <c r="AE53" s="141" t="b">
        <f t="shared" si="19"/>
        <v>0</v>
      </c>
      <c r="AF53" s="141" t="b">
        <f t="shared" si="20"/>
        <v>0</v>
      </c>
      <c r="AG53" s="141" t="b">
        <f t="shared" si="21"/>
        <v>0</v>
      </c>
      <c r="AH53" s="141" t="b">
        <f t="shared" si="22"/>
        <v>0</v>
      </c>
      <c r="AI53" s="141" t="b">
        <f t="shared" si="23"/>
        <v>0</v>
      </c>
      <c r="AJ53" s="154" t="str">
        <f t="shared" si="12"/>
        <v/>
      </c>
      <c r="AK53" s="238" t="str">
        <f t="shared" si="13"/>
        <v/>
      </c>
      <c r="AL53" s="217" t="str">
        <f t="shared" si="24"/>
        <v/>
      </c>
      <c r="AM53" s="144" t="str">
        <f t="shared" si="25"/>
        <v/>
      </c>
      <c r="AN53" s="145">
        <f t="shared" si="26"/>
        <v>0</v>
      </c>
      <c r="AO53" s="135" t="str">
        <f t="shared" si="27"/>
        <v/>
      </c>
      <c r="AP53" s="136" t="str">
        <f t="shared" si="28"/>
        <v/>
      </c>
      <c r="AQ53" s="126"/>
      <c r="AR53" s="144" t="str">
        <f t="shared" si="29"/>
        <v/>
      </c>
      <c r="AS53" s="220" t="str">
        <f t="shared" si="30"/>
        <v/>
      </c>
      <c r="AT53" s="220" t="str">
        <f t="shared" si="31"/>
        <v/>
      </c>
      <c r="AU53" s="220" t="str">
        <f t="shared" si="32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59" t="str">
        <f t="shared" si="33"/>
        <v/>
      </c>
      <c r="BA53" s="60">
        <f t="shared" si="14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64"/>
      <c r="D54" s="324" t="s">
        <v>106</v>
      </c>
      <c r="E54" s="324"/>
      <c r="F54" s="324"/>
      <c r="G54" s="324"/>
      <c r="H54" s="155" t="str">
        <f t="shared" ref="H54:M54" si="36">IF(S56=0,"",IF(S56&gt;0,S55))</f>
        <v/>
      </c>
      <c r="I54" s="156" t="str">
        <f t="shared" si="36"/>
        <v/>
      </c>
      <c r="J54" s="156" t="str">
        <f t="shared" si="36"/>
        <v/>
      </c>
      <c r="K54" s="156" t="str">
        <f t="shared" si="36"/>
        <v/>
      </c>
      <c r="L54" s="156">
        <f t="shared" si="36"/>
        <v>0.6</v>
      </c>
      <c r="M54" s="156" t="str">
        <f t="shared" si="36"/>
        <v/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0</v>
      </c>
      <c r="U54" s="157">
        <f t="shared" si="37"/>
        <v>0</v>
      </c>
      <c r="V54" s="157">
        <f t="shared" si="37"/>
        <v>0</v>
      </c>
      <c r="W54" s="157">
        <f t="shared" si="37"/>
        <v>6</v>
      </c>
      <c r="X54" s="157">
        <f t="shared" si="37"/>
        <v>0</v>
      </c>
      <c r="Y54" s="158">
        <f>SUM(AK18:AK53)</f>
        <v>6</v>
      </c>
      <c r="Z54" s="158">
        <f t="shared" ref="Z54:AI54" si="38">SUM(Z18:Z53)</f>
        <v>0</v>
      </c>
      <c r="AA54" s="158">
        <f t="shared" si="38"/>
        <v>1</v>
      </c>
      <c r="AB54" s="158">
        <f t="shared" si="38"/>
        <v>3</v>
      </c>
      <c r="AC54" s="158">
        <f t="shared" si="38"/>
        <v>1</v>
      </c>
      <c r="AD54" s="158">
        <f t="shared" si="38"/>
        <v>1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>
        <f>IF(Y57=0,"",IF(Y57&gt;0,$Y$55))</f>
        <v>1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 t="e">
        <f t="shared" si="39"/>
        <v>#DIV/0!</v>
      </c>
      <c r="U55" s="165" t="e">
        <f t="shared" si="39"/>
        <v>#DIV/0!</v>
      </c>
      <c r="V55" s="165" t="e">
        <f t="shared" si="39"/>
        <v>#DIV/0!</v>
      </c>
      <c r="W55" s="165">
        <f t="shared" si="39"/>
        <v>0.6</v>
      </c>
      <c r="X55" s="165" t="e">
        <f t="shared" si="39"/>
        <v>#DIV/0!</v>
      </c>
      <c r="Y55" s="165">
        <f>Y54/Y57</f>
        <v>1</v>
      </c>
      <c r="Z55" s="141">
        <f>Z54/10</f>
        <v>0</v>
      </c>
      <c r="AA55" s="141">
        <f t="shared" ref="AA55:AI55" si="40">AA54/10</f>
        <v>0.1</v>
      </c>
      <c r="AB55" s="141">
        <f t="shared" si="40"/>
        <v>0.3</v>
      </c>
      <c r="AC55" s="141">
        <f t="shared" si="40"/>
        <v>0.1</v>
      </c>
      <c r="AD55" s="141">
        <f t="shared" si="40"/>
        <v>0.1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 t="str">
        <f>IF($AS$57=0,"",IF($D$2&lt;6,"",IF($D$2&gt;=6,(AS58+AS59)/AS57)))</f>
        <v/>
      </c>
      <c r="AT55" s="119" t="str">
        <f t="shared" ref="AT55:AU55" si="41">IF($AS$57=0,"",IF($D$2&lt;6,"",IF($D$2&gt;=6,(AT58+AT59)/AT57)))</f>
        <v/>
      </c>
      <c r="AU55" s="119" t="str">
        <f t="shared" si="41"/>
        <v/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2">COUNTA(H18:H53)</f>
        <v>0</v>
      </c>
      <c r="T56" s="3">
        <f t="shared" si="42"/>
        <v>0</v>
      </c>
      <c r="U56" s="3">
        <f t="shared" si="42"/>
        <v>0</v>
      </c>
      <c r="V56" s="3">
        <f t="shared" si="42"/>
        <v>0</v>
      </c>
      <c r="W56" s="3">
        <f t="shared" si="42"/>
        <v>10</v>
      </c>
      <c r="X56" s="3">
        <f t="shared" si="42"/>
        <v>0</v>
      </c>
      <c r="Y56" s="3">
        <f>COUNTIF(Y18:Y53,0)</f>
        <v>30</v>
      </c>
      <c r="Z56" s="10" t="e">
        <f>Z54/D68*D70</f>
        <v>#DIV/0!</v>
      </c>
      <c r="AA56" s="10">
        <f>AA54/E68*E70</f>
        <v>2.7777777777777776E-2</v>
      </c>
      <c r="AB56" s="10">
        <f>AB54/F68*F70</f>
        <v>8.3333333333333329E-2</v>
      </c>
      <c r="AC56" s="10">
        <f>AC54/G68*G70</f>
        <v>2.7777777777777776E-2</v>
      </c>
      <c r="AD56" s="10">
        <f>AD54/H68*H70</f>
        <v>2.7777777777777776E-2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36</v>
      </c>
      <c r="AR56" s="3"/>
      <c r="AS56" s="119" t="str">
        <f>IF($AS$57=0,"",IF($D$2&lt;6,"",IF($D$2&gt;=6,(AS59/AS57))))</f>
        <v/>
      </c>
      <c r="AT56" s="119" t="str">
        <f t="shared" ref="AT56:AU56" si="43">IF($AS$57=0,"",IF($D$2&lt;6,"",IF($D$2&gt;=6,(AT59/AT57))))</f>
        <v/>
      </c>
      <c r="AU56" s="119" t="str">
        <f t="shared" si="43"/>
        <v/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54"/>
      <c r="D57" s="53">
        <f>D2</f>
        <v>7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6</v>
      </c>
      <c r="AE57" s="3"/>
      <c r="AO57" s="3"/>
      <c r="AP57" s="3"/>
      <c r="AQ57" s="2"/>
      <c r="AR57" s="3"/>
      <c r="AS57" s="72">
        <f t="shared" ref="AS57:AT57" si="44">COUNTIF(AS18:AS53,"&gt;""")</f>
        <v>0</v>
      </c>
      <c r="AT57" s="72">
        <f t="shared" si="44"/>
        <v>0</v>
      </c>
      <c r="AU57" s="72">
        <f>COUNTIF(AU18:AU53,"&gt;""")</f>
        <v>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54"/>
      <c r="D58" s="320">
        <f>D3</f>
        <v>45692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0</v>
      </c>
      <c r="AT58" s="93">
        <f t="shared" ref="AT58:AU58" si="45">COUNTIF(AT18:AT53,"1F")</f>
        <v>0</v>
      </c>
      <c r="AU58" s="93">
        <f t="shared" si="45"/>
        <v>0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54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0</v>
      </c>
      <c r="AT59" s="93">
        <f t="shared" ref="AT59" si="46">COUNTIF(AT18:AT53,"2F")</f>
        <v>0</v>
      </c>
      <c r="AU59" s="93">
        <f>COUNTIF(AU18:AU53,"1S")</f>
        <v>0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54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7">S55</f>
        <v>#DIV/0!</v>
      </c>
      <c r="E63" s="10" t="e">
        <f t="shared" si="47"/>
        <v>#DIV/0!</v>
      </c>
      <c r="F63" s="10" t="e">
        <f t="shared" si="47"/>
        <v>#DIV/0!</v>
      </c>
      <c r="G63" s="10" t="e">
        <f t="shared" si="47"/>
        <v>#DIV/0!</v>
      </c>
      <c r="H63" s="10">
        <f t="shared" si="47"/>
        <v>0.6</v>
      </c>
      <c r="I63" s="10" t="e">
        <f t="shared" si="47"/>
        <v>#DIV/0!</v>
      </c>
      <c r="J63" s="10">
        <f>$AK$54</f>
        <v>1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C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5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5"/>
      <c r="D68" s="4">
        <f>COUNTIF($D$18:$D$53,"A")</f>
        <v>0</v>
      </c>
      <c r="E68" s="4">
        <f>COUNTIF($D$18:$D$53,"B")</f>
        <v>2</v>
      </c>
      <c r="F68" s="4">
        <f>COUNTIF($D$18:$D$53,"C")</f>
        <v>5</v>
      </c>
      <c r="G68" s="4">
        <f>COUNTIF($D$18:$D$53,"D")</f>
        <v>2</v>
      </c>
      <c r="H68" s="4">
        <f>COUNTIF($D$18:$D$53,"E")</f>
        <v>1</v>
      </c>
      <c r="AO68"/>
      <c r="AP68"/>
      <c r="AQ68"/>
    </row>
    <row r="69" spans="1:43" s="4" customFormat="1" x14ac:dyDescent="0.25">
      <c r="A69"/>
      <c r="B69" s="5"/>
      <c r="C69" s="5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5"/>
      <c r="D70" s="10">
        <f>D68/$B$54</f>
        <v>0</v>
      </c>
      <c r="E70" s="10">
        <f>E68/$B$54</f>
        <v>5.5555555555555552E-2</v>
      </c>
      <c r="F70" s="10">
        <f>F68/$B$54</f>
        <v>0.1388888888888889</v>
      </c>
      <c r="G70" s="10">
        <f>G68/$B$54</f>
        <v>5.5555555555555552E-2</v>
      </c>
      <c r="H70" s="10">
        <f>H68/$B$54</f>
        <v>2.7777777777777776E-2</v>
      </c>
      <c r="AO70"/>
      <c r="AP70"/>
      <c r="AQ70"/>
    </row>
    <row r="71" spans="1:43" s="4" customFormat="1" x14ac:dyDescent="0.25">
      <c r="A71"/>
      <c r="B71" s="5" t="s">
        <v>118</v>
      </c>
      <c r="C71" s="5"/>
      <c r="D71" s="10" t="e">
        <f>Z56</f>
        <v>#DIV/0!</v>
      </c>
      <c r="E71" s="10">
        <f>AA56</f>
        <v>2.7777777777777776E-2</v>
      </c>
      <c r="F71" s="10">
        <f>AB56</f>
        <v>8.3333333333333329E-2</v>
      </c>
      <c r="G71" s="10">
        <f>AC56</f>
        <v>2.7777777777777776E-2</v>
      </c>
      <c r="H71" s="10">
        <f>AD56</f>
        <v>2.7777777777777776E-2</v>
      </c>
      <c r="AO71"/>
      <c r="AP71"/>
      <c r="AQ71"/>
    </row>
    <row r="72" spans="1:43" s="4" customFormat="1" x14ac:dyDescent="0.25">
      <c r="A72"/>
      <c r="B72" s="5" t="s">
        <v>119</v>
      </c>
      <c r="C72" s="5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5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5"/>
      <c r="D74" s="10">
        <f>IF($E$7="ja",D70,IF($E7="nee",D72))</f>
        <v>0</v>
      </c>
      <c r="E74" s="10">
        <f>IF($E$7="ja",E70,IF($E7="nee",E72))</f>
        <v>5.5555555555555552E-2</v>
      </c>
      <c r="F74" s="10">
        <f>IF($E$7="ja",F70,IF($E7="nee",F72))</f>
        <v>0.1388888888888889</v>
      </c>
      <c r="G74" s="10">
        <f>IF($E$7="ja",G70,IF($E7="nee",G72))</f>
        <v>5.5555555555555552E-2</v>
      </c>
      <c r="H74" s="10">
        <f>IF($E$7="ja",H70,IF($E7="nee",H72))</f>
        <v>2.7777777777777776E-2</v>
      </c>
      <c r="AO74"/>
      <c r="AP74"/>
      <c r="AQ74"/>
    </row>
    <row r="75" spans="1:43" s="4" customFormat="1" x14ac:dyDescent="0.25">
      <c r="A75"/>
      <c r="B75" s="5" t="s">
        <v>122</v>
      </c>
      <c r="C75" s="5"/>
      <c r="D75" s="10" t="e">
        <f>IF($E$7="ja",D71,IF($E$7="nee",D73))</f>
        <v>#DIV/0!</v>
      </c>
      <c r="E75" s="10">
        <f>IF($E$7="ja",E71,IF($E$7="nee",E73))</f>
        <v>2.7777777777777776E-2</v>
      </c>
      <c r="F75" s="10">
        <f>IF($E$7="ja",F71,IF($E$7="nee",F73))</f>
        <v>8.3333333333333329E-2</v>
      </c>
      <c r="G75" s="10">
        <f>IF($E$7="ja",G71,IF($E$7="nee",G73))</f>
        <v>2.7777777777777776E-2</v>
      </c>
      <c r="H75" s="10">
        <f>IF($E$7="ja",H71,IF($E$7="nee",H73))</f>
        <v>2.7777777777777776E-2</v>
      </c>
      <c r="AO75"/>
      <c r="AP75"/>
      <c r="AQ75"/>
    </row>
  </sheetData>
  <sheetProtection sheet="1" objects="1" scenarios="1"/>
  <mergeCells count="14">
    <mergeCell ref="D54:G54"/>
    <mergeCell ref="H55:I55"/>
    <mergeCell ref="J55:K55"/>
    <mergeCell ref="L55:M55"/>
    <mergeCell ref="D58:E58"/>
    <mergeCell ref="C11:C13"/>
    <mergeCell ref="D3:E3"/>
    <mergeCell ref="B5:AY5"/>
    <mergeCell ref="B7:D7"/>
    <mergeCell ref="B8:D8"/>
    <mergeCell ref="H10:I10"/>
    <mergeCell ref="J10:K10"/>
    <mergeCell ref="L10:M10"/>
    <mergeCell ref="AS10:AU10"/>
  </mergeCells>
  <conditionalFormatting sqref="B18:C53">
    <cfRule type="cellIs" dxfId="519" priority="66" stopIfTrue="1" operator="equal">
      <formula>0</formula>
    </cfRule>
  </conditionalFormatting>
  <conditionalFormatting sqref="D18:D53">
    <cfRule type="cellIs" dxfId="518" priority="28" stopIfTrue="1" operator="equal">
      <formula>""</formula>
    </cfRule>
  </conditionalFormatting>
  <conditionalFormatting sqref="E7:E8 D9">
    <cfRule type="cellIs" dxfId="517" priority="94" stopIfTrue="1" operator="equal">
      <formula>"ja"</formula>
    </cfRule>
    <cfRule type="cellIs" dxfId="516" priority="95" stopIfTrue="1" operator="equal">
      <formula>"nee"</formula>
    </cfRule>
  </conditionalFormatting>
  <conditionalFormatting sqref="E18:E53">
    <cfRule type="cellIs" dxfId="515" priority="102" stopIfTrue="1" operator="equal">
      <formula>""</formula>
    </cfRule>
  </conditionalFormatting>
  <conditionalFormatting sqref="E18:F53">
    <cfRule type="cellIs" dxfId="514" priority="100" stopIfTrue="1" operator="equal">
      <formula>"x"</formula>
    </cfRule>
  </conditionalFormatting>
  <conditionalFormatting sqref="F18:F53">
    <cfRule type="cellIs" dxfId="513" priority="101" stopIfTrue="1" operator="equal">
      <formula>""</formula>
    </cfRule>
  </conditionalFormatting>
  <conditionalFormatting sqref="G11:G13">
    <cfRule type="expression" dxfId="512" priority="23" stopIfTrue="1">
      <formula>$J$3="ja"</formula>
    </cfRule>
    <cfRule type="expression" dxfId="511" priority="24" stopIfTrue="1">
      <formula>$L$3="ja"</formula>
    </cfRule>
  </conditionalFormatting>
  <conditionalFormatting sqref="G18:G53">
    <cfRule type="cellIs" dxfId="510" priority="75" stopIfTrue="1" operator="equal">
      <formula>""</formula>
    </cfRule>
    <cfRule type="cellIs" dxfId="509" priority="76" stopIfTrue="1" operator="greaterThan">
      <formula>""</formula>
    </cfRule>
  </conditionalFormatting>
  <conditionalFormatting sqref="H11:H13">
    <cfRule type="expression" dxfId="508" priority="21">
      <formula>$K$2="ja"</formula>
    </cfRule>
    <cfRule type="expression" dxfId="507" priority="25" stopIfTrue="1">
      <formula>$J$2="ja"</formula>
    </cfRule>
    <cfRule type="expression" dxfId="506" priority="26" stopIfTrue="1">
      <formula>$L$2="ja"</formula>
    </cfRule>
  </conditionalFormatting>
  <conditionalFormatting sqref="H18:M53">
    <cfRule type="cellIs" dxfId="505" priority="91" stopIfTrue="1" operator="equal">
      <formula>0</formula>
    </cfRule>
    <cfRule type="cellIs" dxfId="504" priority="92" stopIfTrue="1" operator="lessThanOrEqual">
      <formula>$D18</formula>
    </cfRule>
    <cfRule type="cellIs" dxfId="503" priority="93" stopIfTrue="1" operator="notEqual">
      <formula>$D18</formula>
    </cfRule>
  </conditionalFormatting>
  <conditionalFormatting sqref="I11:I13">
    <cfRule type="expression" dxfId="502" priority="27" stopIfTrue="1">
      <formula>$J$3="ja"</formula>
    </cfRule>
  </conditionalFormatting>
  <conditionalFormatting sqref="I11:J13">
    <cfRule type="expression" dxfId="501" priority="19">
      <formula>$M$2="ja"</formula>
    </cfRule>
  </conditionalFormatting>
  <conditionalFormatting sqref="I11:K13">
    <cfRule type="expression" dxfId="500" priority="18">
      <formula>$L$3="ja"</formula>
    </cfRule>
  </conditionalFormatting>
  <conditionalFormatting sqref="J11:J13">
    <cfRule type="expression" dxfId="499" priority="20">
      <formula>$K$2="ja"</formula>
    </cfRule>
    <cfRule type="expression" dxfId="498" priority="22">
      <formula>$L$2="ja"</formula>
    </cfRule>
  </conditionalFormatting>
  <conditionalFormatting sqref="J11:R13">
    <cfRule type="expression" dxfId="497" priority="14">
      <formula>$J$3="ja"</formula>
    </cfRule>
  </conditionalFormatting>
  <conditionalFormatting sqref="L11:R13">
    <cfRule type="expression" dxfId="496" priority="13">
      <formula>$K$2="ja"</formula>
    </cfRule>
    <cfRule type="expression" dxfId="495" priority="15" stopIfTrue="1">
      <formula>$L$2="ja"</formula>
    </cfRule>
    <cfRule type="expression" dxfId="494" priority="16" stopIfTrue="1">
      <formula>$M$2="ja"</formula>
    </cfRule>
    <cfRule type="expression" dxfId="493" priority="17" stopIfTrue="1">
      <formula>$S$2="ja"</formula>
    </cfRule>
  </conditionalFormatting>
  <conditionalFormatting sqref="AJ18:AJ53">
    <cfRule type="cellIs" dxfId="492" priority="99" stopIfTrue="1" operator="notEqual">
      <formula>""</formula>
    </cfRule>
  </conditionalFormatting>
  <conditionalFormatting sqref="AK18:AK53">
    <cfRule type="cellIs" dxfId="491" priority="34" stopIfTrue="1" operator="equal">
      <formula>1</formula>
    </cfRule>
    <cfRule type="cellIs" dxfId="490" priority="35" stopIfTrue="1" operator="lessThan">
      <formula>1</formula>
    </cfRule>
  </conditionalFormatting>
  <conditionalFormatting sqref="AK11:AL13">
    <cfRule type="cellIs" dxfId="489" priority="10" stopIfTrue="1" operator="equal">
      <formula>1</formula>
    </cfRule>
    <cfRule type="cellIs" dxfId="488" priority="11" stopIfTrue="1" operator="lessThan">
      <formula>1</formula>
    </cfRule>
  </conditionalFormatting>
  <conditionalFormatting sqref="AL18:AL53">
    <cfRule type="expression" dxfId="487" priority="30">
      <formula>$G18=""</formula>
    </cfRule>
    <cfRule type="expression" dxfId="486" priority="31">
      <formula>$AM18=""</formula>
    </cfRule>
    <cfRule type="expression" dxfId="485" priority="32">
      <formula>$AM18&lt;$AR18</formula>
    </cfRule>
    <cfRule type="expression" dxfId="484" priority="33">
      <formula>$AM18&gt;=$AR18</formula>
    </cfRule>
  </conditionalFormatting>
  <conditionalFormatting sqref="AL18:AL54">
    <cfRule type="expression" dxfId="483" priority="29">
      <formula>$B18&gt;0</formula>
    </cfRule>
  </conditionalFormatting>
  <conditionalFormatting sqref="AM18:AN53">
    <cfRule type="expression" dxfId="482" priority="74" stopIfTrue="1">
      <formula>$L$3="ja"</formula>
    </cfRule>
  </conditionalFormatting>
  <conditionalFormatting sqref="AO18:AO53">
    <cfRule type="cellIs" dxfId="481" priority="82" stopIfTrue="1" operator="equal">
      <formula>1</formula>
    </cfRule>
    <cfRule type="cellIs" dxfId="480" priority="83" stopIfTrue="1" operator="equal">
      <formula>""</formula>
    </cfRule>
  </conditionalFormatting>
  <conditionalFormatting sqref="AP18:AP53">
    <cfRule type="cellIs" dxfId="479" priority="84" stopIfTrue="1" operator="equal">
      <formula>1</formula>
    </cfRule>
    <cfRule type="cellIs" dxfId="478" priority="85" stopIfTrue="1" operator="equal">
      <formula>""</formula>
    </cfRule>
  </conditionalFormatting>
  <conditionalFormatting sqref="AQ18:AQ53">
    <cfRule type="cellIs" dxfId="477" priority="53" stopIfTrue="1" operator="equal">
      <formula>"x"</formula>
    </cfRule>
    <cfRule type="expression" dxfId="476" priority="54" stopIfTrue="1">
      <formula>$B18&gt;0</formula>
    </cfRule>
    <cfRule type="cellIs" dxfId="475" priority="55" stopIfTrue="1" operator="equal">
      <formula>""</formula>
    </cfRule>
  </conditionalFormatting>
  <conditionalFormatting sqref="AR18:AR54">
    <cfRule type="expression" dxfId="474" priority="52" stopIfTrue="1">
      <formula>$L$3="ja"</formula>
    </cfRule>
  </conditionalFormatting>
  <conditionalFormatting sqref="AR54">
    <cfRule type="expression" dxfId="473" priority="51" stopIfTrue="1">
      <formula>$J$3="ja"</formula>
    </cfRule>
  </conditionalFormatting>
  <conditionalFormatting sqref="AS11:AS13">
    <cfRule type="expression" dxfId="472" priority="6" stopIfTrue="1">
      <formula>$J$3="ja"</formula>
    </cfRule>
  </conditionalFormatting>
  <conditionalFormatting sqref="AS11:AT13">
    <cfRule type="expression" dxfId="471" priority="8">
      <formula>$M$2="ja"</formula>
    </cfRule>
    <cfRule type="expression" dxfId="470" priority="9">
      <formula>$L$3="ja"</formula>
    </cfRule>
  </conditionalFormatting>
  <conditionalFormatting sqref="AS18:AT53">
    <cfRule type="cellIs" dxfId="469" priority="36" operator="equal">
      <formula>"2F"</formula>
    </cfRule>
  </conditionalFormatting>
  <conditionalFormatting sqref="AS18:AU53">
    <cfRule type="cellIs" dxfId="468" priority="38" operator="equal">
      <formula>"&lt;1F"</formula>
    </cfRule>
    <cfRule type="cellIs" dxfId="467" priority="39" operator="equal">
      <formula>"1F"</formula>
    </cfRule>
    <cfRule type="expression" dxfId="466" priority="40" stopIfTrue="1">
      <formula>$L$3="ja"</formula>
    </cfRule>
  </conditionalFormatting>
  <conditionalFormatting sqref="AS54:AU54">
    <cfRule type="expression" dxfId="465" priority="48" stopIfTrue="1">
      <formula>$L$3="ja"</formula>
    </cfRule>
  </conditionalFormatting>
  <conditionalFormatting sqref="AS54:AY54">
    <cfRule type="expression" dxfId="464" priority="49" stopIfTrue="1">
      <formula>$J$3="ja"</formula>
    </cfRule>
  </conditionalFormatting>
  <conditionalFormatting sqref="AT11:AT13">
    <cfRule type="expression" dxfId="463" priority="7">
      <formula>$L$2="ja"</formula>
    </cfRule>
  </conditionalFormatting>
  <conditionalFormatting sqref="AT11:AU13">
    <cfRule type="expression" dxfId="462" priority="1">
      <formula>$K$2="ja"</formula>
    </cfRule>
  </conditionalFormatting>
  <conditionalFormatting sqref="AT11:AV13">
    <cfRule type="expression" dxfId="461" priority="2">
      <formula>$J$3="ja"</formula>
    </cfRule>
  </conditionalFormatting>
  <conditionalFormatting sqref="AU11:AU13">
    <cfRule type="expression" dxfId="460" priority="3" stopIfTrue="1">
      <formula>$L$2="ja"</formula>
    </cfRule>
    <cfRule type="expression" dxfId="459" priority="4" stopIfTrue="1">
      <formula>$M$2="ja"</formula>
    </cfRule>
    <cfRule type="expression" dxfId="458" priority="5" stopIfTrue="1">
      <formula>$S$2="ja"</formula>
    </cfRule>
  </conditionalFormatting>
  <conditionalFormatting sqref="AU18:AU53">
    <cfRule type="cellIs" dxfId="457" priority="37" operator="equal">
      <formula>"1S"</formula>
    </cfRule>
  </conditionalFormatting>
  <conditionalFormatting sqref="AV11:AV13 AY11:AY13">
    <cfRule type="expression" dxfId="456" priority="12" stopIfTrue="1">
      <formula>$L$3="ja"</formula>
    </cfRule>
  </conditionalFormatting>
  <conditionalFormatting sqref="AV18:AV53">
    <cfRule type="expression" dxfId="455" priority="44">
      <formula>$AW18=""</formula>
    </cfRule>
    <cfRule type="expression" dxfId="454" priority="45">
      <formula>$AW18&lt;$AR18</formula>
    </cfRule>
    <cfRule type="expression" dxfId="453" priority="46">
      <formula>$AW18&gt;=$AR18</formula>
    </cfRule>
  </conditionalFormatting>
  <conditionalFormatting sqref="AV54:AY54">
    <cfRule type="expression" dxfId="452" priority="50" stopIfTrue="1">
      <formula>$L$3="ja"</formula>
    </cfRule>
  </conditionalFormatting>
  <conditionalFormatting sqref="AW18:AX53">
    <cfRule type="expression" dxfId="451" priority="47" stopIfTrue="1">
      <formula>$L$3="ja"</formula>
    </cfRule>
  </conditionalFormatting>
  <conditionalFormatting sqref="AY18:AY53">
    <cfRule type="expression" dxfId="450" priority="41">
      <formula>$AZ18=""</formula>
    </cfRule>
    <cfRule type="expression" dxfId="449" priority="42">
      <formula>$AZ18&lt;$AW18</formula>
    </cfRule>
    <cfRule type="expression" dxfId="448" priority="43">
      <formula>$AZ18&gt;=$AW18</formula>
    </cfRule>
  </conditionalFormatting>
  <conditionalFormatting sqref="AZ18:BA53">
    <cfRule type="expression" dxfId="447" priority="81" stopIfTrue="1">
      <formula>$L$3="ja"</formula>
    </cfRule>
  </conditionalFormatting>
  <conditionalFormatting sqref="BA54">
    <cfRule type="expression" dxfId="446" priority="79" stopIfTrue="1">
      <formula>$J$3="ja"</formula>
    </cfRule>
    <cfRule type="expression" dxfId="445" priority="80" stopIfTrue="1">
      <formula>$L$3="ja"</formula>
    </cfRule>
  </conditionalFormatting>
  <dataValidations count="6">
    <dataValidation type="list" allowBlank="1" showInputMessage="1" showErrorMessage="1" sqref="AY18:AY53 AV18:AV53" xr:uid="{CBD6CD1E-1E5D-4AAA-8115-4F73C6A45FF9}">
      <formula1>"PRO,LWOO,BBL,BBL/Kader,Kader,Kader/TL,TL,TL/Havo,Havo,Havo/Vwo,Vwo,"</formula1>
    </dataValidation>
    <dataValidation type="list" allowBlank="1" showInputMessage="1" showErrorMessage="1" promptTitle="Klik en kies" sqref="G19:G53" xr:uid="{7D9BCD73-E606-4623-A17E-A1F2127FAC81}">
      <formula1>"PRO,LWOO,BBL,BBL/Kader,Kader,Kader/TL,TL,TL/Havo,Havo,Havo/Vwo,Vwo,"</formula1>
    </dataValidation>
    <dataValidation type="list" allowBlank="1" showInputMessage="1" showErrorMessage="1" sqref="G18" xr:uid="{C029A293-F7AE-43F9-BED9-EF7F006EC297}">
      <formula1>"PRO,LWOO,BBL,BBL/Kader,Kader,kader/TL,TL,TL/Havo,Havo,Havo/Vwo,Vwo,"</formula1>
    </dataValidation>
    <dataValidation type="list" allowBlank="1" showInputMessage="1" showErrorMessage="1" sqref="E7" xr:uid="{2C446E8D-4851-4AE0-8E6E-3704793186BE}">
      <formula1>"ja,nee,"</formula1>
    </dataValidation>
    <dataValidation type="list" allowBlank="1" showInputMessage="1" showErrorMessage="1" sqref="D2" xr:uid="{AA9A09DF-B186-4A36-A186-1B8B76C5E2D4}">
      <formula1>"3,4,5,6,7,8,"</formula1>
    </dataValidation>
    <dataValidation type="list" allowBlank="1" showInputMessage="1" showErrorMessage="1" sqref="E2" xr:uid="{E09CD0B8-7F31-4765-B367-EB6033566B8B}">
      <formula1>"--,A,B,C,D,E,F,G,H,I,J,"</formula1>
    </dataValidation>
  </dataValidations>
  <pageMargins left="0.9055118110236221" right="0.27559055118110237" top="0.59055118110236227" bottom="0.23622047244094491" header="0.11811023622047245" footer="0.15748031496062992"/>
  <pageSetup paperSize="9" scale="56" orientation="landscape" r:id="rId1"/>
  <headerFooter alignWithMargins="0">
    <oddFooter>&amp;L&amp;8© Meesterwerk</oddFooter>
  </headerFooter>
  <rowBreaks count="1" manualBreakCount="1">
    <brk id="56" max="48" man="1"/>
  </rowBreaks>
  <colBreaks count="1" manualBreakCount="1">
    <brk id="51" min="1" max="55" man="1"/>
  </colBreaks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DD682-0620-4F4E-B5EA-5A30E30F5DEE}">
  <sheetPr>
    <tabColor rgb="FFCCCCFF"/>
    <pageSetUpPr fitToPage="1"/>
  </sheetPr>
  <dimension ref="A1:AN82"/>
  <sheetViews>
    <sheetView showGridLines="0" showRowColHeaders="0" topLeftCell="A6" zoomScale="58" zoomScaleNormal="58" zoomScaleSheetLayoutView="50" workbookViewId="0">
      <selection activeCell="B47" sqref="B4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5</v>
      </c>
      <c r="I2" s="358" t="str">
        <f>VLOOKUP($H$2,'M7'!A18:B53,2)</f>
        <v>leerling 5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'M7'!$D$2</f>
        <v>7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'M7'!B18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'M7'!B19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'M7'!B20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'M7'!B21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'M7'!B22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'M7'!B23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'M7'!B24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177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'M7'!B25</f>
        <v>leerling 8</v>
      </c>
      <c r="H14" s="190"/>
      <c r="I14" s="190"/>
      <c r="J14" s="190"/>
      <c r="K14" s="197" t="str">
        <f>VLOOKUP($H$2,'M7'!$A$18:$M$53,8)</f>
        <v>D</v>
      </c>
      <c r="L14" s="197">
        <f>VLOOKUP($H$2,'E7'!$A$18:$M$53,8)</f>
        <v>0</v>
      </c>
      <c r="M14" s="197" t="str">
        <f>VLOOKUP($H$2,'M7'!$A$18:$M$53,9)</f>
        <v>D</v>
      </c>
      <c r="N14" s="197">
        <f>VLOOKUP($H$2,'E7'!$A$18:$M$53,9)</f>
        <v>0</v>
      </c>
      <c r="O14" s="197" t="str">
        <f>VLOOKUP($H$2,'M7'!$A$18:$M$53,10)</f>
        <v>E</v>
      </c>
      <c r="P14" s="197">
        <f>VLOOKUP($H$2,'E7'!$A$18:$M$53,10)</f>
        <v>0</v>
      </c>
      <c r="Q14" s="197" t="str">
        <f>VLOOKUP($H$2,'M7'!$A$18:$M$53,11)</f>
        <v>D</v>
      </c>
      <c r="R14" s="197">
        <f>VLOOKUP($H$2,'E7'!$A$18:$M$53,11)</f>
        <v>0</v>
      </c>
      <c r="S14" s="197"/>
      <c r="T14" s="197" t="str">
        <f>VLOOKUP($H$2,'M7'!$A$18:$M$53,12)</f>
        <v>D</v>
      </c>
      <c r="U14" s="197" t="str">
        <f>VLOOKUP($H$2,'E7'!$A$18:$M$53,12)</f>
        <v>E</v>
      </c>
      <c r="V14" s="197" t="str">
        <f>VLOOKUP($H$2,'M7'!$A$18:$M$53,13)</f>
        <v>B</v>
      </c>
      <c r="W14" s="197">
        <f>VLOOKUP($H$2,'E7'!$A$18:$M$53,13)</f>
        <v>0</v>
      </c>
      <c r="X14" s="197"/>
      <c r="Y14" s="197" t="str">
        <f>VLOOKUP($H$2,'M7'!$A$18:$M$53,4)</f>
        <v>D</v>
      </c>
      <c r="Z14" s="196">
        <f>'TOTAAL M-TOETSEN'!$AB$5*5</f>
        <v>2.1749999999999998</v>
      </c>
      <c r="AA14" s="197">
        <f>VLOOKUP($H$2,'M7'!$A$18:$M$53,3)</f>
        <v>6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'M7'!B26</f>
        <v>leerling 9</v>
      </c>
      <c r="K15" s="196">
        <f>IF(K14="E",1,IF(K14="D",2,IF(K14="C",3,IF(K14="B",4,IF(K14="A",5,IF(K14=5,1,IF(K14=4,2,IF(K14=3,3,IF(K14=2,4,IF(K14=1,5,IF(K14=0,"")))))))))))</f>
        <v>2</v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>
        <f t="shared" si="0"/>
        <v>2</v>
      </c>
      <c r="N15" s="196" t="str">
        <f t="shared" si="0"/>
        <v/>
      </c>
      <c r="O15" s="196">
        <f t="shared" si="0"/>
        <v>1</v>
      </c>
      <c r="P15" s="196" t="str">
        <f t="shared" si="0"/>
        <v/>
      </c>
      <c r="Q15" s="196">
        <f t="shared" si="0"/>
        <v>2</v>
      </c>
      <c r="R15" s="196" t="str">
        <f t="shared" si="0"/>
        <v/>
      </c>
      <c r="S15" s="196"/>
      <c r="T15" s="196">
        <f t="shared" si="0"/>
        <v>2</v>
      </c>
      <c r="U15" s="196">
        <f t="shared" si="0"/>
        <v>1</v>
      </c>
      <c r="V15" s="196">
        <f t="shared" si="0"/>
        <v>4</v>
      </c>
      <c r="W15" s="196" t="str">
        <f t="shared" si="0"/>
        <v/>
      </c>
      <c r="X15" s="207">
        <f>AE15/AC15</f>
        <v>2</v>
      </c>
      <c r="Y15" s="207">
        <f>IF(Y14="E",1,IF(Y14="D",2,IF(Y14="C",3,IF(Y14="B",4,IF(Y14="A",5,IF(Y14=5,1,IF(Y14=4,2,IF(Y14=3,3,IF(Y14=2,4,IF(Y14=1,5,IF(Y14=0,"")))))))))))</f>
        <v>2</v>
      </c>
      <c r="Z15" s="207">
        <f>Z14</f>
        <v>2.1749999999999998</v>
      </c>
      <c r="AA15" s="196">
        <f>IF(AA14="E",1,IF(AA14="D",2,IF(AA14="C",3,IF(AA14="B",4,IF(AA14="A",5,IF(AA14=0,"",IF(AA14&lt;3,1,IF(AA14&lt;5,2,IF(AA14&lt;7,3,IF(AA14&lt;9,4,IF(AA14&lt;11,5,IF(AA14=0,""))))))))))))</f>
        <v>3</v>
      </c>
      <c r="AB15" s="207">
        <f>X15-1</f>
        <v>1</v>
      </c>
      <c r="AC15" s="211">
        <f>COUNTIF(K15:W15,"&gt;0")</f>
        <v>7</v>
      </c>
      <c r="AD15" s="211"/>
      <c r="AE15" s="211">
        <f>SUM(K15:W15)</f>
        <v>14</v>
      </c>
    </row>
    <row r="16" spans="1:40" ht="18.600000000000001" x14ac:dyDescent="0.45">
      <c r="A16" s="245">
        <v>10</v>
      </c>
      <c r="B16" s="246" t="str">
        <f>'M7'!B27</f>
        <v>leerling 10</v>
      </c>
    </row>
    <row r="17" spans="1:31" ht="18.600000000000001" x14ac:dyDescent="0.45">
      <c r="A17" s="245">
        <v>11</v>
      </c>
      <c r="B17" s="246">
        <f>'M7'!B28</f>
        <v>0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>
        <f>'M7'!B29</f>
        <v>0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'M7'!B30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'M7'!B31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'M7'!B32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'M7'!B33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'M7'!B34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'M7'!B35</f>
        <v>0</v>
      </c>
    </row>
    <row r="25" spans="1:31" ht="18.600000000000001" x14ac:dyDescent="0.45">
      <c r="A25" s="245">
        <v>19</v>
      </c>
      <c r="B25" s="246">
        <f>'M7'!B36</f>
        <v>0</v>
      </c>
    </row>
    <row r="26" spans="1:31" ht="18.600000000000001" x14ac:dyDescent="0.45">
      <c r="A26" s="245">
        <v>20</v>
      </c>
      <c r="B26" s="246">
        <f>'M7'!B37</f>
        <v>0</v>
      </c>
    </row>
    <row r="27" spans="1:31" ht="18.600000000000001" x14ac:dyDescent="0.45">
      <c r="A27" s="245">
        <v>21</v>
      </c>
      <c r="B27" s="246">
        <f>'M7'!B38</f>
        <v>0</v>
      </c>
    </row>
    <row r="28" spans="1:31" ht="18.600000000000001" x14ac:dyDescent="0.45">
      <c r="A28" s="245">
        <v>22</v>
      </c>
      <c r="B28" s="246">
        <f>'M7'!B39</f>
        <v>0</v>
      </c>
    </row>
    <row r="29" spans="1:31" ht="15.75" customHeight="1" x14ac:dyDescent="0.45">
      <c r="A29" s="245">
        <v>23</v>
      </c>
      <c r="B29" s="246">
        <f>'M7'!B40</f>
        <v>0</v>
      </c>
    </row>
    <row r="30" spans="1:31" ht="18.600000000000001" x14ac:dyDescent="0.45">
      <c r="A30" s="245">
        <v>24</v>
      </c>
      <c r="B30" s="246">
        <f>'M7'!B41</f>
        <v>0</v>
      </c>
    </row>
    <row r="31" spans="1:31" ht="18.600000000000001" x14ac:dyDescent="0.45">
      <c r="A31" s="245">
        <v>25</v>
      </c>
      <c r="B31" s="246">
        <f>'M7'!B42</f>
        <v>0</v>
      </c>
    </row>
    <row r="32" spans="1:31" ht="18.600000000000001" x14ac:dyDescent="0.45">
      <c r="A32" s="245">
        <v>26</v>
      </c>
      <c r="B32" s="246">
        <f>'M7'!B43</f>
        <v>0</v>
      </c>
    </row>
    <row r="33" spans="1:35" ht="18.600000000000001" x14ac:dyDescent="0.45">
      <c r="A33" s="245">
        <v>27</v>
      </c>
      <c r="B33" s="246">
        <f>'M7'!B44</f>
        <v>0</v>
      </c>
    </row>
    <row r="34" spans="1:35" ht="18.600000000000001" x14ac:dyDescent="0.45">
      <c r="A34" s="245">
        <v>28</v>
      </c>
      <c r="B34" s="246">
        <f>'M7'!B45</f>
        <v>0</v>
      </c>
    </row>
    <row r="35" spans="1:35" ht="18.600000000000001" x14ac:dyDescent="0.45">
      <c r="A35" s="245">
        <v>29</v>
      </c>
      <c r="B35" s="246">
        <f>'M7'!B46</f>
        <v>0</v>
      </c>
    </row>
    <row r="36" spans="1:35" ht="18.600000000000001" x14ac:dyDescent="0.45">
      <c r="A36" s="245">
        <v>30</v>
      </c>
      <c r="B36" s="246">
        <f>'M7'!B47</f>
        <v>0</v>
      </c>
    </row>
    <row r="37" spans="1:35" ht="18.600000000000001" x14ac:dyDescent="0.45">
      <c r="A37" s="245">
        <v>31</v>
      </c>
      <c r="B37" s="246">
        <f>'M7'!B48</f>
        <v>0</v>
      </c>
    </row>
    <row r="38" spans="1:35" ht="18.600000000000001" x14ac:dyDescent="0.45">
      <c r="A38" s="245">
        <v>32</v>
      </c>
      <c r="B38" s="246">
        <f>'M7'!B49</f>
        <v>0</v>
      </c>
    </row>
    <row r="39" spans="1:35" ht="18.600000000000001" x14ac:dyDescent="0.45">
      <c r="A39" s="245">
        <v>33</v>
      </c>
      <c r="B39" s="246">
        <f>'M7'!B50</f>
        <v>0</v>
      </c>
    </row>
    <row r="40" spans="1:35" ht="18.600000000000001" x14ac:dyDescent="0.45">
      <c r="A40" s="245">
        <v>34</v>
      </c>
      <c r="B40" s="246">
        <f>'M7'!B51</f>
        <v>0</v>
      </c>
    </row>
    <row r="41" spans="1:35" ht="18.600000000000001" x14ac:dyDescent="0.45">
      <c r="A41" s="245">
        <v>35</v>
      </c>
      <c r="B41" s="246">
        <f>'M7'!B52</f>
        <v>0</v>
      </c>
    </row>
    <row r="42" spans="1:35" ht="18.600000000000001" x14ac:dyDescent="0.45">
      <c r="A42" s="245">
        <v>36</v>
      </c>
      <c r="B42" s="246">
        <f>'M7'!B53</f>
        <v>0</v>
      </c>
    </row>
    <row r="44" spans="1:35" ht="106.2" customHeight="1" x14ac:dyDescent="0.45"/>
    <row r="45" spans="1:35" ht="63.6" customHeight="1" x14ac:dyDescent="0.45">
      <c r="C45" s="357" t="s">
        <v>207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224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178</v>
      </c>
      <c r="E48" s="315"/>
      <c r="F48" s="316"/>
      <c r="G48" s="316"/>
      <c r="H48" s="316"/>
      <c r="I48" s="317"/>
      <c r="J48" s="317"/>
      <c r="K48" s="313"/>
      <c r="L48" s="313"/>
      <c r="N48" s="314" t="s">
        <v>190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202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187</v>
      </c>
      <c r="L49" s="318" t="s">
        <v>188</v>
      </c>
      <c r="V49" s="318" t="s">
        <v>187</v>
      </c>
      <c r="W49" s="318" t="s">
        <v>188</v>
      </c>
      <c r="Y49" s="305"/>
      <c r="AG49" s="318" t="s">
        <v>187</v>
      </c>
      <c r="AH49" s="318" t="s">
        <v>188</v>
      </c>
    </row>
    <row r="50" spans="4:34" ht="36.6" x14ac:dyDescent="0.85">
      <c r="D50" s="350" t="s">
        <v>186</v>
      </c>
      <c r="E50" s="350"/>
      <c r="F50" s="350"/>
      <c r="G50" s="350"/>
      <c r="H50" s="350"/>
      <c r="I50" s="350"/>
      <c r="J50" s="350"/>
      <c r="K50" s="442" t="s">
        <v>159</v>
      </c>
      <c r="L50" s="441"/>
      <c r="N50" s="355" t="s">
        <v>191</v>
      </c>
      <c r="O50" s="355"/>
      <c r="P50" s="355"/>
      <c r="Q50" s="355"/>
      <c r="R50" s="355"/>
      <c r="S50" s="355"/>
      <c r="T50" s="355"/>
      <c r="U50" s="355"/>
      <c r="V50" s="442"/>
      <c r="W50" s="441" t="s">
        <v>159</v>
      </c>
      <c r="Y50" s="355" t="s">
        <v>203</v>
      </c>
      <c r="Z50" s="355"/>
      <c r="AA50" s="355"/>
      <c r="AB50" s="355"/>
      <c r="AC50" s="355"/>
      <c r="AD50" s="355"/>
      <c r="AE50" s="355"/>
      <c r="AF50" s="355"/>
      <c r="AG50" s="442" t="s">
        <v>159</v>
      </c>
      <c r="AH50" s="441"/>
    </row>
    <row r="51" spans="4:34" ht="36.6" x14ac:dyDescent="0.85">
      <c r="D51" s="350" t="s">
        <v>179</v>
      </c>
      <c r="E51" s="350"/>
      <c r="F51" s="350"/>
      <c r="G51" s="350"/>
      <c r="H51" s="350"/>
      <c r="I51" s="350"/>
      <c r="J51" s="350"/>
      <c r="K51" s="442"/>
      <c r="L51" s="441" t="s">
        <v>159</v>
      </c>
      <c r="N51" s="355" t="s">
        <v>192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204</v>
      </c>
      <c r="Z51" s="355"/>
      <c r="AA51" s="355"/>
      <c r="AB51" s="355"/>
      <c r="AC51" s="355"/>
      <c r="AD51" s="355"/>
      <c r="AE51" s="355"/>
      <c r="AF51" s="355"/>
      <c r="AG51" s="442" t="s">
        <v>159</v>
      </c>
      <c r="AH51" s="441"/>
    </row>
    <row r="52" spans="4:34" ht="36.6" x14ac:dyDescent="0.85">
      <c r="D52" s="350" t="s">
        <v>180</v>
      </c>
      <c r="E52" s="350"/>
      <c r="F52" s="350"/>
      <c r="G52" s="350"/>
      <c r="H52" s="350"/>
      <c r="I52" s="350"/>
      <c r="J52" s="350"/>
      <c r="K52" s="442"/>
      <c r="L52" s="441"/>
      <c r="N52" s="355" t="s">
        <v>193</v>
      </c>
      <c r="O52" s="355"/>
      <c r="P52" s="355"/>
      <c r="Q52" s="355"/>
      <c r="R52" s="355"/>
      <c r="S52" s="355"/>
      <c r="T52" s="355"/>
      <c r="U52" s="355"/>
      <c r="V52" s="442" t="s">
        <v>159</v>
      </c>
      <c r="W52" s="441"/>
      <c r="Y52" s="355" t="s">
        <v>205</v>
      </c>
      <c r="Z52" s="355"/>
      <c r="AA52" s="355"/>
      <c r="AB52" s="355"/>
      <c r="AC52" s="355"/>
      <c r="AD52" s="355"/>
      <c r="AE52" s="355"/>
      <c r="AF52" s="355"/>
      <c r="AG52" s="442" t="s">
        <v>159</v>
      </c>
      <c r="AH52" s="441"/>
    </row>
    <row r="53" spans="4:34" ht="36.6" x14ac:dyDescent="0.85">
      <c r="D53" s="350" t="s">
        <v>181</v>
      </c>
      <c r="E53" s="350"/>
      <c r="F53" s="350"/>
      <c r="G53" s="350"/>
      <c r="H53" s="350"/>
      <c r="I53" s="350"/>
      <c r="J53" s="350"/>
      <c r="K53" s="442"/>
      <c r="L53" s="441"/>
      <c r="N53" s="355" t="s">
        <v>194</v>
      </c>
      <c r="O53" s="355"/>
      <c r="P53" s="355"/>
      <c r="Q53" s="355"/>
      <c r="R53" s="355"/>
      <c r="S53" s="355"/>
      <c r="T53" s="355"/>
      <c r="U53" s="355"/>
      <c r="V53" s="442"/>
      <c r="W53" s="441" t="s">
        <v>159</v>
      </c>
      <c r="Y53" s="355" t="s">
        <v>206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159</v>
      </c>
    </row>
    <row r="54" spans="4:34" ht="36.6" x14ac:dyDescent="0.85">
      <c r="D54" s="350" t="s">
        <v>182</v>
      </c>
      <c r="E54" s="350"/>
      <c r="F54" s="350"/>
      <c r="G54" s="350"/>
      <c r="H54" s="350"/>
      <c r="I54" s="350"/>
      <c r="J54" s="350"/>
      <c r="K54" s="442"/>
      <c r="L54" s="441"/>
      <c r="N54" s="355" t="s">
        <v>195</v>
      </c>
      <c r="O54" s="355"/>
      <c r="P54" s="355"/>
      <c r="Q54" s="355"/>
      <c r="R54" s="355"/>
      <c r="S54" s="355"/>
      <c r="T54" s="355"/>
      <c r="U54" s="355"/>
      <c r="V54" s="442"/>
      <c r="W54" s="441" t="s">
        <v>159</v>
      </c>
      <c r="Y54" s="355" t="s">
        <v>209</v>
      </c>
      <c r="Z54" s="355"/>
      <c r="AA54" s="355"/>
      <c r="AB54" s="355"/>
      <c r="AC54" s="355"/>
      <c r="AD54" s="355"/>
      <c r="AE54" s="355"/>
      <c r="AF54" s="355"/>
      <c r="AG54" s="442" t="s">
        <v>159</v>
      </c>
      <c r="AH54" s="441"/>
    </row>
    <row r="55" spans="4:34" ht="36.6" x14ac:dyDescent="0.85">
      <c r="D55" s="350" t="s">
        <v>185</v>
      </c>
      <c r="E55" s="350"/>
      <c r="F55" s="350"/>
      <c r="G55" s="350"/>
      <c r="H55" s="350"/>
      <c r="I55" s="350"/>
      <c r="J55" s="350"/>
      <c r="K55" s="442"/>
      <c r="L55" s="441"/>
      <c r="N55" s="355" t="s">
        <v>196</v>
      </c>
      <c r="O55" s="355"/>
      <c r="P55" s="355"/>
      <c r="Q55" s="355"/>
      <c r="R55" s="355"/>
      <c r="S55" s="355"/>
      <c r="T55" s="355"/>
      <c r="U55" s="355"/>
      <c r="V55" s="442" t="s">
        <v>159</v>
      </c>
      <c r="W55" s="441"/>
      <c r="Y55" s="337" t="s">
        <v>189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183</v>
      </c>
      <c r="E56" s="350"/>
      <c r="F56" s="350"/>
      <c r="G56" s="350"/>
      <c r="H56" s="350"/>
      <c r="I56" s="350"/>
      <c r="J56" s="350"/>
      <c r="K56" s="442"/>
      <c r="L56" s="441"/>
      <c r="N56" s="355" t="s">
        <v>197</v>
      </c>
      <c r="O56" s="355"/>
      <c r="P56" s="355"/>
      <c r="Q56" s="355"/>
      <c r="R56" s="355"/>
      <c r="S56" s="355"/>
      <c r="T56" s="355"/>
      <c r="U56" s="355"/>
      <c r="V56" s="442" t="s">
        <v>159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184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198</v>
      </c>
      <c r="O57" s="349"/>
      <c r="P57" s="349"/>
      <c r="Q57" s="349"/>
      <c r="R57" s="349"/>
      <c r="S57" s="349"/>
      <c r="T57" s="349"/>
      <c r="U57" s="349"/>
      <c r="V57" s="442" t="s">
        <v>159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189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199</v>
      </c>
      <c r="O58" s="354"/>
      <c r="P58" s="354"/>
      <c r="Q58" s="354"/>
      <c r="R58" s="354"/>
      <c r="S58" s="354"/>
      <c r="T58" s="354"/>
      <c r="U58" s="354"/>
      <c r="V58" s="442"/>
      <c r="W58" s="441" t="s">
        <v>159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200</v>
      </c>
      <c r="O59" s="355"/>
      <c r="P59" s="355"/>
      <c r="Q59" s="355"/>
      <c r="R59" s="355"/>
      <c r="S59" s="355"/>
      <c r="T59" s="355"/>
      <c r="U59" s="355"/>
      <c r="V59" s="442" t="s">
        <v>159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201</v>
      </c>
      <c r="O60" s="355"/>
      <c r="P60" s="355"/>
      <c r="Q60" s="355"/>
      <c r="R60" s="355"/>
      <c r="S60" s="355"/>
      <c r="T60" s="355"/>
      <c r="U60" s="355"/>
      <c r="V60" s="442" t="s">
        <v>159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189</v>
      </c>
      <c r="O61" s="338"/>
      <c r="P61" s="338"/>
      <c r="Q61" s="343" t="s">
        <v>223</v>
      </c>
      <c r="R61" s="343"/>
      <c r="S61" s="343"/>
      <c r="T61" s="343"/>
      <c r="U61" s="344"/>
      <c r="V61" s="443" t="s">
        <v>159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208</v>
      </c>
      <c r="E65" s="313"/>
      <c r="F65" s="313"/>
      <c r="G65" s="313"/>
      <c r="H65" s="313"/>
      <c r="I65" s="313"/>
      <c r="J65" s="313"/>
      <c r="K65" s="313"/>
      <c r="L65" s="313"/>
      <c r="N65" s="312" t="s">
        <v>208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208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AG55:AG57"/>
    <mergeCell ref="AH55:AH57"/>
    <mergeCell ref="K58:K60"/>
    <mergeCell ref="L58:L60"/>
    <mergeCell ref="V61:V63"/>
    <mergeCell ref="W61:W63"/>
    <mergeCell ref="C45:AI45"/>
    <mergeCell ref="D46:AI46"/>
    <mergeCell ref="AH2:AI3"/>
    <mergeCell ref="AE2:AG3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Y55:AA57"/>
    <mergeCell ref="AB55:AF57"/>
    <mergeCell ref="D56:J56"/>
    <mergeCell ref="N56:U56"/>
    <mergeCell ref="D57:J57"/>
    <mergeCell ref="N61:P63"/>
    <mergeCell ref="Q61:U63"/>
    <mergeCell ref="D2:G3"/>
    <mergeCell ref="H2:H3"/>
    <mergeCell ref="I2:AD3"/>
    <mergeCell ref="N57:U57"/>
    <mergeCell ref="D58:E60"/>
    <mergeCell ref="F58:J60"/>
    <mergeCell ref="N58:U58"/>
    <mergeCell ref="N59:U59"/>
    <mergeCell ref="N60:U60"/>
    <mergeCell ref="D54:J54"/>
    <mergeCell ref="N54:U54"/>
    <mergeCell ref="Y54:AF54"/>
    <mergeCell ref="D55:J55"/>
    <mergeCell ref="N55:U55"/>
  </mergeCells>
  <conditionalFormatting sqref="D50">
    <cfRule type="expression" dxfId="390" priority="59">
      <formula>$K50=TRUE</formula>
    </cfRule>
    <cfRule type="expression" dxfId="389" priority="60">
      <formula>$L50=TRUE</formula>
    </cfRule>
  </conditionalFormatting>
  <conditionalFormatting sqref="D51">
    <cfRule type="expression" dxfId="388" priority="57">
      <formula>$L$51=TRUE</formula>
    </cfRule>
    <cfRule type="expression" dxfId="387" priority="58">
      <formula>$K$51=TRUE</formula>
    </cfRule>
  </conditionalFormatting>
  <conditionalFormatting sqref="D52">
    <cfRule type="expression" dxfId="386" priority="55">
      <formula>$L$52=TRUE</formula>
    </cfRule>
    <cfRule type="expression" dxfId="385" priority="56">
      <formula>$K$52=TRUE</formula>
    </cfRule>
  </conditionalFormatting>
  <conditionalFormatting sqref="D53">
    <cfRule type="expression" dxfId="384" priority="53">
      <formula>$L$53=TRUE</formula>
    </cfRule>
    <cfRule type="expression" dxfId="383" priority="54">
      <formula>$K$53=TRUE</formula>
    </cfRule>
  </conditionalFormatting>
  <conditionalFormatting sqref="D54">
    <cfRule type="expression" dxfId="382" priority="51">
      <formula>$L$54=TRUE</formula>
    </cfRule>
    <cfRule type="expression" dxfId="381" priority="52">
      <formula>$K$54=TRUE</formula>
    </cfRule>
  </conditionalFormatting>
  <conditionalFormatting sqref="D55">
    <cfRule type="expression" dxfId="380" priority="49">
      <formula>$L$55=TRUE</formula>
    </cfRule>
    <cfRule type="expression" dxfId="379" priority="50">
      <formula>$K$55=TRUE</formula>
    </cfRule>
  </conditionalFormatting>
  <conditionalFormatting sqref="D56">
    <cfRule type="expression" dxfId="378" priority="47">
      <formula>$L$56=TRUE</formula>
    </cfRule>
    <cfRule type="expression" dxfId="377" priority="48">
      <formula>$K$56=TRUE</formula>
    </cfRule>
  </conditionalFormatting>
  <conditionalFormatting sqref="D57">
    <cfRule type="expression" dxfId="376" priority="45">
      <formula>$L$57=TRUE</formula>
    </cfRule>
    <cfRule type="expression" dxfId="375" priority="46">
      <formula>$K$57=TRUE</formula>
    </cfRule>
  </conditionalFormatting>
  <conditionalFormatting sqref="D58 F58">
    <cfRule type="expression" dxfId="374" priority="43">
      <formula>$L$58=TRUE</formula>
    </cfRule>
    <cfRule type="expression" dxfId="373" priority="44">
      <formula>$K$58=TRUE</formula>
    </cfRule>
  </conditionalFormatting>
  <conditionalFormatting sqref="N50:U50">
    <cfRule type="expression" dxfId="372" priority="41">
      <formula>$W$50=TRUE</formula>
    </cfRule>
    <cfRule type="expression" dxfId="371" priority="42">
      <formula>$V$50=TRUE</formula>
    </cfRule>
  </conditionalFormatting>
  <conditionalFormatting sqref="N51:U51">
    <cfRule type="expression" dxfId="370" priority="39">
      <formula>$W$51=TRUE</formula>
    </cfRule>
    <cfRule type="expression" dxfId="369" priority="40">
      <formula>$V$51=TRUE</formula>
    </cfRule>
  </conditionalFormatting>
  <conditionalFormatting sqref="N52:U52">
    <cfRule type="expression" dxfId="368" priority="37">
      <formula>$W$52=TRUE</formula>
    </cfRule>
    <cfRule type="expression" dxfId="367" priority="38">
      <formula>$V$52=TRUE</formula>
    </cfRule>
  </conditionalFormatting>
  <conditionalFormatting sqref="N53:U53">
    <cfRule type="expression" dxfId="366" priority="35">
      <formula>$W$53=TRUE</formula>
    </cfRule>
    <cfRule type="expression" dxfId="365" priority="36">
      <formula>$V$53=TRUE</formula>
    </cfRule>
  </conditionalFormatting>
  <conditionalFormatting sqref="N54:U54">
    <cfRule type="expression" dxfId="364" priority="33">
      <formula>$W$54=TRUE</formula>
    </cfRule>
    <cfRule type="expression" dxfId="363" priority="34">
      <formula>$V$54=TRUE</formula>
    </cfRule>
  </conditionalFormatting>
  <conditionalFormatting sqref="N55:U55">
    <cfRule type="expression" dxfId="362" priority="31">
      <formula>$W$55=TRUE</formula>
    </cfRule>
    <cfRule type="expression" dxfId="361" priority="32">
      <formula>$V$55=TRUE</formula>
    </cfRule>
  </conditionalFormatting>
  <conditionalFormatting sqref="N56:U56">
    <cfRule type="expression" dxfId="360" priority="29">
      <formula>$W$56=TRUE</formula>
    </cfRule>
    <cfRule type="expression" dxfId="359" priority="30">
      <formula>$V$56=TRUE</formula>
    </cfRule>
  </conditionalFormatting>
  <conditionalFormatting sqref="N57:U57">
    <cfRule type="expression" dxfId="358" priority="27">
      <formula>$W$57=TRUE</formula>
    </cfRule>
    <cfRule type="expression" dxfId="357" priority="28">
      <formula>$V$57=TRUE</formula>
    </cfRule>
  </conditionalFormatting>
  <conditionalFormatting sqref="N58:U58">
    <cfRule type="expression" dxfId="356" priority="25">
      <formula>$W$58=TRUE</formula>
    </cfRule>
    <cfRule type="expression" dxfId="355" priority="26">
      <formula>$V$58=TRUE</formula>
    </cfRule>
  </conditionalFormatting>
  <conditionalFormatting sqref="N59:U59">
    <cfRule type="expression" dxfId="354" priority="23">
      <formula>$W$59=TRUE</formula>
    </cfRule>
    <cfRule type="expression" dxfId="353" priority="24">
      <formula>$V$59=TRUE</formula>
    </cfRule>
  </conditionalFormatting>
  <conditionalFormatting sqref="N60:U60">
    <cfRule type="expression" dxfId="352" priority="21">
      <formula>$W$60=TRUE</formula>
    </cfRule>
    <cfRule type="expression" dxfId="351" priority="22">
      <formula>$V$60=TRUE</formula>
    </cfRule>
  </conditionalFormatting>
  <conditionalFormatting sqref="N61:U63">
    <cfRule type="expression" dxfId="350" priority="19">
      <formula>$W$61=TRUE</formula>
    </cfRule>
    <cfRule type="expression" dxfId="349" priority="20">
      <formula>$V$61=TRUE</formula>
    </cfRule>
  </conditionalFormatting>
  <conditionalFormatting sqref="Y50:AF50">
    <cfRule type="expression" dxfId="348" priority="15">
      <formula>$AH$50=TRUE</formula>
    </cfRule>
    <cfRule type="expression" dxfId="347" priority="16">
      <formula>$AG$50=TRUE</formula>
    </cfRule>
  </conditionalFormatting>
  <conditionalFormatting sqref="Y51:AF51">
    <cfRule type="expression" dxfId="346" priority="13">
      <formula>$AH$51=TRUE</formula>
    </cfRule>
    <cfRule type="expression" dxfId="345" priority="14">
      <formula>$AG$51=TRUE</formula>
    </cfRule>
  </conditionalFormatting>
  <conditionalFormatting sqref="Y52:AF52">
    <cfRule type="expression" dxfId="344" priority="11">
      <formula>$AH$52=TRUE</formula>
    </cfRule>
    <cfRule type="expression" dxfId="343" priority="12">
      <formula>$AG$52=TRUE</formula>
    </cfRule>
  </conditionalFormatting>
  <conditionalFormatting sqref="Y53:AF53">
    <cfRule type="expression" dxfId="342" priority="9">
      <formula>$AH$53=TRUE</formula>
    </cfRule>
    <cfRule type="expression" dxfId="341" priority="10">
      <formula>$AG$53=TRUE</formula>
    </cfRule>
  </conditionalFormatting>
  <conditionalFormatting sqref="Y54:AF54">
    <cfRule type="expression" dxfId="340" priority="7">
      <formula>$AH$54=TRUE</formula>
    </cfRule>
    <cfRule type="expression" dxfId="339" priority="8">
      <formula>$AG$54=TRUE</formula>
    </cfRule>
  </conditionalFormatting>
  <conditionalFormatting sqref="Y55:AF57">
    <cfRule type="expression" dxfId="338" priority="17">
      <formula>$AG$55=TRUE</formula>
    </cfRule>
    <cfRule type="expression" dxfId="337" priority="18">
      <formula>$AH$55=TRUE</formula>
    </cfRule>
  </conditionalFormatting>
  <conditionalFormatting sqref="K50:K58">
    <cfRule type="cellIs" dxfId="336" priority="6" operator="equal">
      <formula>"x"</formula>
    </cfRule>
  </conditionalFormatting>
  <conditionalFormatting sqref="L50:L58">
    <cfRule type="cellIs" dxfId="335" priority="5" operator="equal">
      <formula>"x"</formula>
    </cfRule>
  </conditionalFormatting>
  <conditionalFormatting sqref="V50:V61">
    <cfRule type="cellIs" dxfId="334" priority="4" operator="equal">
      <formula>"x"</formula>
    </cfRule>
  </conditionalFormatting>
  <conditionalFormatting sqref="W50:W61">
    <cfRule type="cellIs" dxfId="333" priority="3" operator="equal">
      <formula>"x"</formula>
    </cfRule>
  </conditionalFormatting>
  <conditionalFormatting sqref="AG50:AG55">
    <cfRule type="cellIs" dxfId="332" priority="2" operator="equal">
      <formula>"x"</formula>
    </cfRule>
  </conditionalFormatting>
  <conditionalFormatting sqref="AH50:AH55">
    <cfRule type="cellIs" dxfId="331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38BE3-EC51-41B6-BACC-8C62C13B0A2B}">
  <sheetPr>
    <tabColor rgb="FFCCCCFF"/>
  </sheetPr>
  <dimension ref="B2:DM253"/>
  <sheetViews>
    <sheetView showGridLines="0" showRowColHeaders="0" zoomScale="50" zoomScaleNormal="50" workbookViewId="0">
      <selection activeCell="A32" sqref="A3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5</v>
      </c>
      <c r="G3" s="366"/>
      <c r="H3" s="367" t="str">
        <f>VLOOKUP($F$3,'M7'!A18:B53,2)</f>
        <v>leerling 5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'M7'!$D$2</f>
        <v>7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'M7'!B18</f>
        <v>leerling 1</v>
      </c>
    </row>
    <row r="6" spans="2:46" ht="18.600000000000001" x14ac:dyDescent="0.45">
      <c r="B6" s="245">
        <v>2</v>
      </c>
      <c r="C6" s="246" t="str">
        <f>'M7'!B19</f>
        <v>leerling 2</v>
      </c>
    </row>
    <row r="7" spans="2:46" ht="18.600000000000001" x14ac:dyDescent="0.45">
      <c r="B7" s="245">
        <v>3</v>
      </c>
      <c r="C7" s="246" t="str">
        <f>'M7'!B20</f>
        <v>leerling 3</v>
      </c>
    </row>
    <row r="8" spans="2:46" ht="18.600000000000001" x14ac:dyDescent="0.45">
      <c r="B8" s="245">
        <v>4</v>
      </c>
      <c r="C8" s="246" t="str">
        <f>'M7'!B21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'M7'!B22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'M7'!B23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'M7'!B24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'M7'!B25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'M7'!B26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177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'M7'!B27</f>
        <v>leerling 10</v>
      </c>
      <c r="F14" s="190"/>
      <c r="G14" s="190"/>
      <c r="H14" s="190"/>
      <c r="I14" s="196">
        <f t="shared" ref="I14:V14" si="0">IF(I15="E",1,IF(I15="D",2,IF(I15="C",3,IF(I15="B",4,IF(I15="A",5,IF(I15=5,1,IF(I15=4,2,IF(I15=3,3,IF(I15=2,4,IF(I15=1,5,IF(I15=0,"")))))))))))</f>
        <v>2</v>
      </c>
      <c r="J14" s="196" t="str">
        <f t="shared" si="0"/>
        <v/>
      </c>
      <c r="K14" s="196">
        <f t="shared" si="0"/>
        <v>2</v>
      </c>
      <c r="L14" s="196" t="str">
        <f t="shared" si="0"/>
        <v/>
      </c>
      <c r="M14" s="196">
        <f t="shared" si="0"/>
        <v>1</v>
      </c>
      <c r="N14" s="196" t="str">
        <f t="shared" si="0"/>
        <v/>
      </c>
      <c r="O14" s="196">
        <f t="shared" si="0"/>
        <v>2</v>
      </c>
      <c r="P14" s="196" t="str">
        <f t="shared" si="0"/>
        <v/>
      </c>
      <c r="Q14" s="196">
        <f t="shared" si="0"/>
        <v>2</v>
      </c>
      <c r="R14" s="196">
        <f t="shared" si="0"/>
        <v>1</v>
      </c>
      <c r="S14" s="196">
        <f t="shared" si="0"/>
        <v>4</v>
      </c>
      <c r="T14" s="196" t="str">
        <f t="shared" si="0"/>
        <v/>
      </c>
      <c r="U14" s="196"/>
      <c r="V14" s="196">
        <f t="shared" si="0"/>
        <v>2</v>
      </c>
      <c r="W14" s="196" t="b">
        <f>IF(W15="E",1,IF(W15="D",2,IF(W15="C",3,IF(W15="B",4,IF(W15="A",5,IF(W15=5,1,IF(W15=4,2,IF(W15=3,3,IF(W15=2,4,IF(W15=1,5,IF(W15=0,"")))))))))))</f>
        <v>0</v>
      </c>
      <c r="X14" s="196">
        <f>IF(X15="E",1,IF(X15="D",2,IF(X15="C",3,IF(X15="B",4,IF(X15="A",5,IF(X15=0,"",IF(X15&lt;3,1,IF(X15&lt;5,2,IF(X15&lt;7,3,IF(X15&lt;9,4,IF(X15&lt;11,5,IF(X15=0,""))))))))))))</f>
        <v>3</v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>
        <f>'M7'!B28</f>
        <v>0</v>
      </c>
      <c r="I15" s="196" t="str">
        <f>VLOOKUP($F$3,'M7'!$A$18:$M$53,8)</f>
        <v>D</v>
      </c>
      <c r="J15" s="196">
        <f>VLOOKUP($F$3,'E7'!$A$18:$M$53,8)</f>
        <v>0</v>
      </c>
      <c r="K15" s="196" t="str">
        <f>VLOOKUP($F$3,'M7'!$A$18:$M$53,9)</f>
        <v>D</v>
      </c>
      <c r="L15" s="196">
        <f>VLOOKUP($F$3,'E7'!$A$18:$M$53,9)</f>
        <v>0</v>
      </c>
      <c r="M15" s="196" t="str">
        <f>VLOOKUP($F$3,'M7'!$A$18:$M$53,10)</f>
        <v>E</v>
      </c>
      <c r="N15" s="196">
        <f>VLOOKUP($F$3,'E7'!$A$18:$M$53,10)</f>
        <v>0</v>
      </c>
      <c r="O15" s="196" t="str">
        <f>VLOOKUP($F$3,'M7'!$A$18:$M$53,11)</f>
        <v>D</v>
      </c>
      <c r="P15" s="196">
        <f>VLOOKUP($F$3,'E7'!$A$18:$M$53,11)</f>
        <v>0</v>
      </c>
      <c r="Q15" s="196" t="str">
        <f>VLOOKUP($F$3,'M7'!$A$18:$M$53,12)</f>
        <v>D</v>
      </c>
      <c r="R15" s="196" t="str">
        <f>VLOOKUP($F$3,'E7'!$A$18:$M$53,12)</f>
        <v>E</v>
      </c>
      <c r="S15" s="196" t="str">
        <f>VLOOKUP($F$3,'M7'!$A$18:$M$53,13)</f>
        <v>B</v>
      </c>
      <c r="T15" s="196">
        <f>VLOOKUP($F$3,'E7'!$A$18:$M$53,13)</f>
        <v>0</v>
      </c>
      <c r="U15" s="196" t="str">
        <f>VLOOKUP($F$3,'M7'!$A$18:$M$53,12)</f>
        <v>D</v>
      </c>
      <c r="V15" s="196" t="str">
        <f>VLOOKUP($F$3,'M7'!$A$18:$M$53,4)</f>
        <v>D</v>
      </c>
      <c r="W15" s="196">
        <f>VLOOKUP($F$3,'M7'!$A$18:$M$53,3)</f>
        <v>6</v>
      </c>
      <c r="X15" s="196">
        <f>VLOOKUP($F$3,'M7'!$A$18:$M$53,3)</f>
        <v>6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>
        <f>'M7'!B29</f>
        <v>0</v>
      </c>
      <c r="I16" s="196">
        <f>IF(I14="","",IF(I14&gt;0,I14*2))</f>
        <v>4</v>
      </c>
      <c r="J16" s="196" t="str">
        <f t="shared" ref="J16:T16" si="1">IF(J14="","",IF(J14&gt;0,J14*2))</f>
        <v/>
      </c>
      <c r="K16" s="196">
        <f t="shared" si="1"/>
        <v>4</v>
      </c>
      <c r="L16" s="196" t="str">
        <f t="shared" si="1"/>
        <v/>
      </c>
      <c r="M16" s="196">
        <f t="shared" si="1"/>
        <v>2</v>
      </c>
      <c r="N16" s="196" t="str">
        <f t="shared" si="1"/>
        <v/>
      </c>
      <c r="O16" s="196">
        <f t="shared" si="1"/>
        <v>4</v>
      </c>
      <c r="P16" s="196" t="str">
        <f t="shared" si="1"/>
        <v/>
      </c>
      <c r="Q16" s="196">
        <f t="shared" si="1"/>
        <v>4</v>
      </c>
      <c r="R16" s="196">
        <f t="shared" si="1"/>
        <v>2</v>
      </c>
      <c r="S16" s="196">
        <f t="shared" si="1"/>
        <v>8</v>
      </c>
      <c r="T16" s="196" t="str">
        <f t="shared" si="1"/>
        <v/>
      </c>
      <c r="U16" s="197">
        <f>AB16/AA16</f>
        <v>4</v>
      </c>
      <c r="V16" s="208">
        <f>IF(V14="","",IF(V14&gt;0,V14*2))</f>
        <v>4</v>
      </c>
      <c r="W16" s="196">
        <f>Z16</f>
        <v>4.3499999999999996</v>
      </c>
      <c r="X16" s="208">
        <f>IF(X14="","",IF(X14&gt;0,X14*2))</f>
        <v>6</v>
      </c>
      <c r="Y16" s="210">
        <f>U16-2</f>
        <v>2</v>
      </c>
      <c r="Z16" s="196">
        <f>IF(Z14="","",IF(Z14&gt;0,Z14*2))</f>
        <v>4.3499999999999996</v>
      </c>
      <c r="AA16" s="232">
        <f>COUNTIF(I16:T16,"&gt;0")</f>
        <v>7</v>
      </c>
      <c r="AB16" s="232">
        <f>SUM(I16:T16)</f>
        <v>28</v>
      </c>
    </row>
    <row r="17" spans="2:22" ht="18.600000000000001" x14ac:dyDescent="0.45">
      <c r="B17" s="245">
        <v>13</v>
      </c>
      <c r="C17" s="246">
        <f>'M7'!B30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'M7'!B31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'M7'!B32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'M7'!B33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'M7'!B34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'M7'!B35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'M7'!B36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'M7'!B37</f>
        <v>0</v>
      </c>
    </row>
    <row r="25" spans="2:22" ht="15" customHeight="1" x14ac:dyDescent="0.45">
      <c r="B25" s="245">
        <v>21</v>
      </c>
      <c r="C25" s="246">
        <f>'M7'!B38</f>
        <v>0</v>
      </c>
    </row>
    <row r="26" spans="2:22" ht="15" customHeight="1" x14ac:dyDescent="0.45">
      <c r="B26" s="245">
        <v>22</v>
      </c>
      <c r="C26" s="246">
        <f>'M7'!B39</f>
        <v>0</v>
      </c>
    </row>
    <row r="27" spans="2:22" ht="15" customHeight="1" x14ac:dyDescent="0.45">
      <c r="B27" s="245">
        <v>23</v>
      </c>
      <c r="C27" s="246">
        <f>'M7'!B40</f>
        <v>0</v>
      </c>
    </row>
    <row r="28" spans="2:22" ht="15" customHeight="1" x14ac:dyDescent="0.45">
      <c r="B28" s="245">
        <v>24</v>
      </c>
      <c r="C28" s="246">
        <f>'M7'!B41</f>
        <v>0</v>
      </c>
    </row>
    <row r="29" spans="2:22" ht="18.600000000000001" x14ac:dyDescent="0.45">
      <c r="B29" s="245">
        <v>25</v>
      </c>
      <c r="C29" s="246">
        <f>'M7'!B42</f>
        <v>0</v>
      </c>
    </row>
    <row r="30" spans="2:22" ht="19.5" customHeight="1" x14ac:dyDescent="0.45">
      <c r="B30" s="245">
        <v>26</v>
      </c>
      <c r="C30" s="246">
        <f>'M7'!B43</f>
        <v>0</v>
      </c>
    </row>
    <row r="31" spans="2:22" ht="19.5" customHeight="1" x14ac:dyDescent="0.45">
      <c r="B31" s="245">
        <v>27</v>
      </c>
      <c r="C31" s="246">
        <f>'M7'!B44</f>
        <v>0</v>
      </c>
    </row>
    <row r="32" spans="2:22" ht="19.5" customHeight="1" x14ac:dyDescent="0.45">
      <c r="B32" s="245">
        <v>28</v>
      </c>
      <c r="C32" s="246">
        <f>'M7'!B45</f>
        <v>0</v>
      </c>
    </row>
    <row r="33" spans="2:40" ht="19.5" customHeight="1" x14ac:dyDescent="0.45">
      <c r="B33" s="245">
        <v>29</v>
      </c>
      <c r="C33" s="246">
        <f>'M7'!B46</f>
        <v>0</v>
      </c>
      <c r="AH33"/>
    </row>
    <row r="34" spans="2:40" ht="19.5" customHeight="1" x14ac:dyDescent="0.45">
      <c r="B34" s="245">
        <v>30</v>
      </c>
      <c r="C34" s="246">
        <f>'M7'!B47</f>
        <v>0</v>
      </c>
    </row>
    <row r="35" spans="2:40" ht="19.5" customHeight="1" x14ac:dyDescent="0.45">
      <c r="B35" s="245">
        <v>31</v>
      </c>
      <c r="C35" s="246">
        <f>'M7'!B48</f>
        <v>0</v>
      </c>
      <c r="AK35" s="449">
        <v>7</v>
      </c>
      <c r="AL35" s="449"/>
      <c r="AM35" s="449"/>
    </row>
    <row r="36" spans="2:40" ht="19.5" customHeight="1" x14ac:dyDescent="0.45">
      <c r="B36" s="245">
        <v>32</v>
      </c>
      <c r="C36" s="246">
        <f>'M7'!B49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'M7'!B50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'M7'!B51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'M7'!B52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'M7'!B53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319"/>
      <c r="G71" s="319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5</v>
      </c>
      <c r="G140" s="366"/>
      <c r="H140" s="367" t="str">
        <f t="shared" si="2"/>
        <v>leerling 5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7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</sheetData>
  <sheetProtection sheet="1" objects="1" scenarios="1"/>
  <mergeCells count="17">
    <mergeCell ref="F140:G140"/>
    <mergeCell ref="H140:AH140"/>
    <mergeCell ref="AI140:AK140"/>
    <mergeCell ref="AL140:AO140"/>
    <mergeCell ref="F43:G48"/>
    <mergeCell ref="F3:G3"/>
    <mergeCell ref="H3:AH3"/>
    <mergeCell ref="AI3:AK3"/>
    <mergeCell ref="AL3:AO3"/>
    <mergeCell ref="F36:G41"/>
    <mergeCell ref="AK35:AM38"/>
    <mergeCell ref="F50:G55"/>
    <mergeCell ref="AB79:AD79"/>
    <mergeCell ref="AE79:AG79"/>
    <mergeCell ref="AH79:AJ79"/>
    <mergeCell ref="AK79:AM79"/>
    <mergeCell ref="L82:L8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in="4" max="40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6702-EB25-4401-9C81-66F3B7C48D6F}">
  <sheetPr>
    <tabColor rgb="FFCC00FF"/>
  </sheetPr>
  <dimension ref="A1:BA75"/>
  <sheetViews>
    <sheetView showGridLines="0" showRowColHeaders="0" showWhiteSpace="0" zoomScale="85" zoomScaleNormal="8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54"/>
      <c r="D2" s="53">
        <v>8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str">
        <f>IF($D$2=8,"ja",IF($D$2="8A","ja",IF($D$2="8B","ja",IF($D$2="8C","ja"))))</f>
        <v>ja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3">
      <c r="A3" s="52"/>
      <c r="B3" s="54" t="s">
        <v>27</v>
      </c>
      <c r="C3" s="54"/>
      <c r="D3" s="288">
        <v>45692</v>
      </c>
      <c r="E3" s="287">
        <v>2026</v>
      </c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str">
        <f>IF($D$2=8,"ja",IF($D$2="8A","ja",IF($D$2="8B","ja",IF($D$2="8C","ja"))))</f>
        <v>ja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1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285" t="s">
        <v>29</v>
      </c>
      <c r="C7" s="286"/>
      <c r="D7" s="286"/>
      <c r="E7" s="49" t="s">
        <v>30</v>
      </c>
      <c r="I7" s="3"/>
      <c r="J7" s="3"/>
      <c r="K7" s="3"/>
    </row>
    <row r="8" spans="1:53" x14ac:dyDescent="0.25">
      <c r="B8" s="285" t="s">
        <v>31</v>
      </c>
      <c r="C8" s="286"/>
      <c r="D8" s="286"/>
      <c r="E8" s="50" t="str">
        <f>IF(E7="ja","nee",IF(E7="nee","ja",IF(E7="","")))</f>
        <v>nee</v>
      </c>
    </row>
    <row r="9" spans="1:53" x14ac:dyDescent="0.25">
      <c r="B9" s="15"/>
      <c r="C9" s="15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ht="13.2" customHeight="1" x14ac:dyDescent="0.25">
      <c r="B11" s="289" t="s">
        <v>38</v>
      </c>
      <c r="C11" s="279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280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281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t="13.2" hidden="1" customHeight="1" x14ac:dyDescent="0.25">
      <c r="B14" s="61" t="s">
        <v>97</v>
      </c>
      <c r="C14" s="61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t="13.2" hidden="1" customHeight="1" x14ac:dyDescent="0.25">
      <c r="B15" s="61" t="s">
        <v>81</v>
      </c>
      <c r="C15" s="61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t="13.2" hidden="1" customHeight="1" x14ac:dyDescent="0.25">
      <c r="B16" s="61" t="s">
        <v>103</v>
      </c>
      <c r="C16" s="61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t="13.2" hidden="1" customHeight="1" x14ac:dyDescent="0.25">
      <c r="B17" s="61" t="s">
        <v>104</v>
      </c>
      <c r="C17" s="61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22" t="s">
        <v>210</v>
      </c>
      <c r="C18" s="175">
        <v>7</v>
      </c>
      <c r="D18" s="175" t="s">
        <v>78</v>
      </c>
      <c r="E18" s="139"/>
      <c r="F18" s="139"/>
      <c r="G18" s="140" t="s">
        <v>143</v>
      </c>
      <c r="H18" s="180"/>
      <c r="I18" s="179" t="s">
        <v>79</v>
      </c>
      <c r="J18" s="179" t="s">
        <v>79</v>
      </c>
      <c r="K18" s="179" t="s">
        <v>78</v>
      </c>
      <c r="L18" s="179" t="s">
        <v>79</v>
      </c>
      <c r="M18" s="178" t="s">
        <v>78</v>
      </c>
      <c r="N18" s="290">
        <f>COUNTA(I18,J18,M18)</f>
        <v>3</v>
      </c>
      <c r="O18" s="291">
        <f>IF(M18="E",1,IF(M18="D",2,IF(M18="C",3,IF(M18="B",4,IF(M18="A",5,IF(M18=5,1,IF(M18=4,2,IF(M18=3,3,IF(M18=2,4,IF(M18=1,5,IF(M18="","")))))))))))</f>
        <v>5</v>
      </c>
      <c r="P18" s="291">
        <f t="shared" ref="P18:Q53" si="0">IF(I18="E",1,IF(I18="D",2,IF(I18="C",3,IF(I18="B",4,IF(I18="A",5,IF(I18=5,1,IF(I18=4,2,IF(I18=3,3,IF(I18=2,4,IF(I18=1,5,IF(I18="","")))))))))))</f>
        <v>4</v>
      </c>
      <c r="Q18" s="291">
        <f t="shared" si="0"/>
        <v>4</v>
      </c>
      <c r="R18" s="291">
        <f>IF(N18&lt;3,2,IF($D$2&lt;6,0,IF($D$2&gt;=6,SUM(O18:Q18))))</f>
        <v>13</v>
      </c>
      <c r="S18" s="94" t="str">
        <f t="shared" ref="S18:S53" si="1">IF(D18="","",IF(H18="","",IF(H18=$D18,1,IF(H18&lt;$D18,1,IF(H18&gt;$D18,"",IF(H18="A+",1))))))</f>
        <v/>
      </c>
      <c r="T18" s="94" t="str">
        <f t="shared" ref="T18:T53" si="2">IF(D18="","",IF(I18="","",IF(I18=$D18,1,IF(I18&lt;$D18,1,IF(I18&gt;$D18,"",IF(I18="A+",1))))))</f>
        <v/>
      </c>
      <c r="U18" s="94" t="str">
        <f t="shared" ref="U18:U53" si="3">IF(D18="","",IF(J18="","",IF(J18=$D18,1,IF(J18&lt;$D18,1,IF(J18&gt;$D18,"",IF(J18="A+",1))))))</f>
        <v/>
      </c>
      <c r="V18" s="94">
        <f t="shared" ref="V18:V53" si="4">IF(D18="","",IF(K18="","",IF(K18=$D18,1,IF(K18&lt;$D18,1,IF(K18&gt;$D18,"",IF(K18="A+",1))))))</f>
        <v>1</v>
      </c>
      <c r="W18" s="94" t="str">
        <f t="shared" ref="W18:W53" si="5">IF(D18="","",IF(L18="","",IF(L18=$D18,1,IF(L18&lt;$D18,1,IF(L18&gt;$D18,"",IF(L18="A+",1))))))</f>
        <v/>
      </c>
      <c r="X18" s="94">
        <f t="shared" ref="X18:X53" si="6">IF(D18="","",IF(M18="","",IF(M18=$D18,1,IF(M18&lt;$D18,1,IF(M18&gt;$D18,"",IF(M18="A+",1))))))</f>
        <v>1</v>
      </c>
      <c r="Y18" s="94">
        <f t="shared" ref="Y18:Y53" si="7">SUM(S18:X18)</f>
        <v>2</v>
      </c>
      <c r="Z18" s="141">
        <f t="shared" ref="Z18:Z53" si="8">IF($D18="A",$AK18)</f>
        <v>0.4</v>
      </c>
      <c r="AA18" s="141" t="b">
        <f t="shared" ref="AA18:AA53" si="9">IF($D18="B",$AK18)</f>
        <v>0</v>
      </c>
      <c r="AB18" s="141" t="b">
        <f t="shared" ref="AB18:AB53" si="10">IF($D18="C",$AK18)</f>
        <v>0</v>
      </c>
      <c r="AC18" s="141" t="b">
        <f t="shared" ref="AC18:AC53" si="11">IF($D18="D",$AK18)</f>
        <v>0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 t="shared" ref="AF18:AF53" si="13">IF($D18=2,$AK18)</f>
        <v>0</v>
      </c>
      <c r="AG18" s="141" t="b">
        <f t="shared" ref="AG18:AG53" si="14">IF($D18=3,$AK18)</f>
        <v>0</v>
      </c>
      <c r="AH18" s="141" t="b">
        <f t="shared" ref="AH18:AH53" si="15">IF($D18=4,$AK18)</f>
        <v>0</v>
      </c>
      <c r="AI18" s="141" t="b">
        <f t="shared" ref="AI18:AI53" si="16">IF($D18=5,$AK18)</f>
        <v>0</v>
      </c>
      <c r="AJ18" s="142">
        <f t="shared" ref="AJ18:AJ53" si="17">IF(D18="","",IF(D18&gt;0,COUNTA(H18:M18)))</f>
        <v>5</v>
      </c>
      <c r="AK18" s="143">
        <f t="shared" ref="AK18:AK53" si="18">IF(AJ18=0,"",IF(AJ18="","",IF(AJ18&gt;0,Y18/AJ18)))</f>
        <v>0.4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>Havo</v>
      </c>
      <c r="AM18" s="144">
        <f>IF(AL18="","",IF(AL18="PRO",1,IF(AL18="LWOO",2,IF(AL18="BBL",3,IF(AL18="BBL/Kader",4,IF(AL18="Kader",5,IF(AL18="Kader/TL",6,IF(AL18="TL",7,IF(AL18="TL/Havo",8,IF(AL18="Havo",9,IF(AL18="Havo/VWO",10,IF(AL18="VWO",11))))))))))))</f>
        <v>9</v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>
        <f>IF(G18="","",IF(G18="PRO",1,IF(G18="LWOO",2,IF(G18="BBL",3,IF(G18="BBL/Kader",4,IF(G18="Kader",5,IF(G18="Kader/TL",6,IF(G18="TL",7,IF(G18="TL/Havo",8,IF(G18="Havo",9,IF(G18="Havo/VWO",10,IF(G18="VWO",11))))))))))))</f>
        <v>10</v>
      </c>
      <c r="AS18" s="220" t="str">
        <f>IF($D$2&lt;6,"",IF($N18&lt;3,"",IF(P18=1,"&lt;1F",IF(P18&gt;3,"2F",IF(P18&gt;1,"1F")))))</f>
        <v>2F</v>
      </c>
      <c r="AT18" s="220" t="str">
        <f>IF($D$2&lt;6,"",IF($N18&lt;3,"",IF(Q18=1,"&lt;1F",IF(Q18&gt;3,"2F",IF(Q18&gt;1,"1F")))))</f>
        <v>2F</v>
      </c>
      <c r="AU18" s="220" t="str">
        <f t="shared" ref="AU18:AU53" si="19">IF($D$2&lt;6,"",IF($N18&lt;3,"",IF(O18&lt;=2,"&lt;1F",IF(O18&gt;3,"1S",IF(O18&gt;2,"1F")))))</f>
        <v>1S</v>
      </c>
      <c r="AV18" s="219"/>
      <c r="AW18" s="220"/>
      <c r="AX18" s="220"/>
      <c r="AY18" s="219"/>
      <c r="AZ18" s="218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20">IF(AZ18="",0,IF(AZ18&lt;AW18,0,IF(AZ18&gt;=AW18,1)))</f>
        <v>0</v>
      </c>
    </row>
    <row r="19" spans="1:53" ht="15" customHeight="1" x14ac:dyDescent="0.25">
      <c r="A19">
        <v>2</v>
      </c>
      <c r="B19" s="222" t="s">
        <v>211</v>
      </c>
      <c r="C19" s="175">
        <v>7</v>
      </c>
      <c r="D19" s="175" t="s">
        <v>79</v>
      </c>
      <c r="E19" s="151"/>
      <c r="F19" s="151"/>
      <c r="G19" s="140" t="s">
        <v>144</v>
      </c>
      <c r="H19" s="180"/>
      <c r="I19" s="179" t="s">
        <v>80</v>
      </c>
      <c r="J19" s="179" t="s">
        <v>79</v>
      </c>
      <c r="K19" s="179" t="s">
        <v>78</v>
      </c>
      <c r="L19" s="179" t="s">
        <v>79</v>
      </c>
      <c r="M19" s="178" t="s">
        <v>78</v>
      </c>
      <c r="N19" s="290">
        <f t="shared" ref="N19:N53" si="21">COUNTA(I19,J19,M19)</f>
        <v>3</v>
      </c>
      <c r="O19" s="291">
        <f t="shared" ref="O19:O53" si="22">IF(M19="E",1,IF(M19="D",2,IF(M19="C",3,IF(M19="B",4,IF(M19="A",5,IF(M19=5,1,IF(M19=4,2,IF(M19=3,3,IF(M19=2,4,IF(M19=1,5,IF(M19="","")))))))))))</f>
        <v>5</v>
      </c>
      <c r="P19" s="291">
        <f t="shared" si="0"/>
        <v>3</v>
      </c>
      <c r="Q19" s="291">
        <f t="shared" si="0"/>
        <v>4</v>
      </c>
      <c r="R19" s="291">
        <f t="shared" ref="R19:R53" si="23">IF($D$2&lt;6,0,IF($D$2&gt;=6,SUM(O19:Q19)))</f>
        <v>12</v>
      </c>
      <c r="S19" s="94" t="str">
        <f t="shared" si="1"/>
        <v/>
      </c>
      <c r="T19" s="94" t="str">
        <f t="shared" si="2"/>
        <v/>
      </c>
      <c r="U19" s="94">
        <f t="shared" si="3"/>
        <v>1</v>
      </c>
      <c r="V19" s="94">
        <f t="shared" si="4"/>
        <v>1</v>
      </c>
      <c r="W19" s="94">
        <f t="shared" si="5"/>
        <v>1</v>
      </c>
      <c r="X19" s="94">
        <f t="shared" si="6"/>
        <v>1</v>
      </c>
      <c r="Y19" s="94">
        <f t="shared" si="7"/>
        <v>4</v>
      </c>
      <c r="Z19" s="141" t="b">
        <f t="shared" si="8"/>
        <v>0</v>
      </c>
      <c r="AA19" s="141">
        <f t="shared" si="9"/>
        <v>0.8</v>
      </c>
      <c r="AB19" s="141" t="b">
        <f t="shared" si="10"/>
        <v>0</v>
      </c>
      <c r="AC19" s="141" t="b">
        <f t="shared" si="11"/>
        <v>0</v>
      </c>
      <c r="AD19" s="141" t="b">
        <f t="shared" si="12"/>
        <v>0</v>
      </c>
      <c r="AE19" s="141" t="b">
        <f t="shared" ref="AE19:AE53" si="24">IF($D19="1",$AK19)</f>
        <v>0</v>
      </c>
      <c r="AF19" s="141" t="b">
        <f t="shared" si="13"/>
        <v>0</v>
      </c>
      <c r="AG19" s="141" t="b">
        <f t="shared" si="14"/>
        <v>0</v>
      </c>
      <c r="AH19" s="141" t="b">
        <f t="shared" si="15"/>
        <v>0</v>
      </c>
      <c r="AI19" s="141" t="b">
        <f t="shared" si="16"/>
        <v>0</v>
      </c>
      <c r="AJ19" s="146">
        <f t="shared" si="17"/>
        <v>5</v>
      </c>
      <c r="AK19" s="147">
        <f t="shared" si="18"/>
        <v>0.8</v>
      </c>
      <c r="AL19" s="217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>TL/Havo</v>
      </c>
      <c r="AM19" s="144">
        <f t="shared" ref="AM19:AM53" si="26">IF(AL19="","",IF(AL19="PRO",1,IF(AL19="LWOO",2,IF(AL19="BBL",3,IF(AL19="BBL/Kader",4,IF(AL19="Kader",5,IF(AL19="Kader/TL",6,IF(AL19="TL",7,IF(AL19="TL/Havo",8,IF(AL19="Havo",9,IF(AL19="Havo/VWO",10,IF(AL19="VWO",11))))))))))))</f>
        <v>8</v>
      </c>
      <c r="AN19" s="145">
        <f t="shared" ref="AN19:AN53" si="27">IF(AM19="",0,IF(AM19&lt;AR19,0,IF(AM19&gt;=AR19,1)))</f>
        <v>1</v>
      </c>
      <c r="AO19" s="135" t="str">
        <f t="shared" ref="AO19:AO53" si="28">IF(F19="","",IF(F19="x",1))</f>
        <v/>
      </c>
      <c r="AP19" s="136" t="str">
        <f t="shared" ref="AP19:AP53" si="29">IF(E19="","",IF(E19="X",1))</f>
        <v/>
      </c>
      <c r="AQ19" s="126"/>
      <c r="AR19" s="144">
        <f t="shared" ref="AR19:AR53" si="30">IF(G19="","",IF(G19="PRO",1,IF(G19="LWOO",2,IF(G19="BBL",3,IF(G19="BBL/Kader",4,IF(G19="Kader",5,IF(G19="Kader/TL",6,IF(G19="TL",7,IF(G19="TL/Havo",8,IF(G19="Havo",9,IF(G19="Havo/VWO",10,IF(G19="VWO",11))))))))))))</f>
        <v>8</v>
      </c>
      <c r="AS19" s="220" t="str">
        <f t="shared" ref="AS19:AS53" si="31">IF($D$2&lt;6,"",IF(N19&lt;3,"",IF(P19=1,"&lt;1F",IF(P19&gt;3,"2F",IF(P19&gt;1,"1F")))))</f>
        <v>1F</v>
      </c>
      <c r="AT19" s="220" t="str">
        <f t="shared" ref="AT19:AT53" si="32">IF($D$2&lt;6,"",IF($N19&lt;3,"",IF(Q19=1,"&lt;1F",IF(Q19&gt;3,"2F",IF(Q19&gt;1,"1F")))))</f>
        <v>2F</v>
      </c>
      <c r="AU19" s="220" t="str">
        <f t="shared" si="19"/>
        <v>1S</v>
      </c>
      <c r="AV19" s="219"/>
      <c r="AW19" s="220"/>
      <c r="AX19" s="220"/>
      <c r="AY19" s="219"/>
      <c r="AZ19" s="218" t="str">
        <f t="shared" ref="AZ19:AZ53" si="33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20"/>
        <v>0</v>
      </c>
    </row>
    <row r="20" spans="1:53" ht="15" customHeight="1" x14ac:dyDescent="0.25">
      <c r="A20">
        <v>3</v>
      </c>
      <c r="B20" s="222" t="s">
        <v>212</v>
      </c>
      <c r="C20" s="175">
        <v>9</v>
      </c>
      <c r="D20" s="175" t="s">
        <v>80</v>
      </c>
      <c r="E20" s="151"/>
      <c r="F20" s="126"/>
      <c r="G20" s="140" t="s">
        <v>145</v>
      </c>
      <c r="H20" s="180"/>
      <c r="I20" s="179" t="s">
        <v>80</v>
      </c>
      <c r="J20" s="179" t="s">
        <v>79</v>
      </c>
      <c r="K20" s="179" t="s">
        <v>79</v>
      </c>
      <c r="L20" s="179" t="s">
        <v>80</v>
      </c>
      <c r="M20" s="178" t="s">
        <v>78</v>
      </c>
      <c r="N20" s="290">
        <f t="shared" si="21"/>
        <v>3</v>
      </c>
      <c r="O20" s="291">
        <f t="shared" si="22"/>
        <v>5</v>
      </c>
      <c r="P20" s="291">
        <f t="shared" si="0"/>
        <v>3</v>
      </c>
      <c r="Q20" s="291">
        <f t="shared" si="0"/>
        <v>4</v>
      </c>
      <c r="R20" s="291">
        <f t="shared" si="23"/>
        <v>12</v>
      </c>
      <c r="S20" s="94" t="str">
        <f t="shared" si="1"/>
        <v/>
      </c>
      <c r="T20" s="94">
        <f t="shared" si="2"/>
        <v>1</v>
      </c>
      <c r="U20" s="94">
        <f t="shared" si="3"/>
        <v>1</v>
      </c>
      <c r="V20" s="94">
        <f t="shared" si="4"/>
        <v>1</v>
      </c>
      <c r="W20" s="94">
        <f t="shared" si="5"/>
        <v>1</v>
      </c>
      <c r="X20" s="94">
        <f t="shared" si="6"/>
        <v>1</v>
      </c>
      <c r="Y20" s="94">
        <f t="shared" si="7"/>
        <v>5</v>
      </c>
      <c r="Z20" s="141" t="b">
        <f t="shared" si="8"/>
        <v>0</v>
      </c>
      <c r="AA20" s="141" t="b">
        <f t="shared" si="9"/>
        <v>0</v>
      </c>
      <c r="AB20" s="141">
        <f t="shared" si="10"/>
        <v>1</v>
      </c>
      <c r="AC20" s="141" t="b">
        <f t="shared" si="11"/>
        <v>0</v>
      </c>
      <c r="AD20" s="141" t="b">
        <f t="shared" si="12"/>
        <v>0</v>
      </c>
      <c r="AE20" s="141" t="b">
        <f t="shared" si="24"/>
        <v>0</v>
      </c>
      <c r="AF20" s="141" t="b">
        <f t="shared" si="13"/>
        <v>0</v>
      </c>
      <c r="AG20" s="141" t="b">
        <f t="shared" si="14"/>
        <v>0</v>
      </c>
      <c r="AH20" s="141" t="b">
        <f t="shared" si="15"/>
        <v>0</v>
      </c>
      <c r="AI20" s="141" t="b">
        <f t="shared" si="16"/>
        <v>0</v>
      </c>
      <c r="AJ20" s="146">
        <f t="shared" si="17"/>
        <v>5</v>
      </c>
      <c r="AK20" s="147">
        <f t="shared" si="18"/>
        <v>1</v>
      </c>
      <c r="AL20" s="217" t="str">
        <f t="shared" si="25"/>
        <v>TL/Havo</v>
      </c>
      <c r="AM20" s="144">
        <f t="shared" si="26"/>
        <v>8</v>
      </c>
      <c r="AN20" s="145">
        <f t="shared" si="27"/>
        <v>1</v>
      </c>
      <c r="AO20" s="135" t="str">
        <f t="shared" si="28"/>
        <v/>
      </c>
      <c r="AP20" s="136" t="str">
        <f t="shared" si="29"/>
        <v/>
      </c>
      <c r="AQ20" s="126"/>
      <c r="AR20" s="144">
        <f t="shared" si="30"/>
        <v>6</v>
      </c>
      <c r="AS20" s="220" t="str">
        <f t="shared" si="31"/>
        <v>1F</v>
      </c>
      <c r="AT20" s="220" t="str">
        <f t="shared" si="32"/>
        <v>2F</v>
      </c>
      <c r="AU20" s="220" t="str">
        <f t="shared" si="19"/>
        <v>1S</v>
      </c>
      <c r="AV20" s="219"/>
      <c r="AW20" s="220"/>
      <c r="AX20" s="220"/>
      <c r="AY20" s="219"/>
      <c r="AZ20" s="218" t="str">
        <f t="shared" si="33"/>
        <v/>
      </c>
      <c r="BA20" s="60">
        <f t="shared" si="20"/>
        <v>0</v>
      </c>
    </row>
    <row r="21" spans="1:53" ht="15" customHeight="1" x14ac:dyDescent="0.25">
      <c r="A21">
        <v>4</v>
      </c>
      <c r="B21" s="222" t="s">
        <v>213</v>
      </c>
      <c r="C21" s="175">
        <v>9</v>
      </c>
      <c r="D21" s="175" t="s">
        <v>78</v>
      </c>
      <c r="E21" s="126"/>
      <c r="F21" s="126"/>
      <c r="G21" s="140" t="s">
        <v>146</v>
      </c>
      <c r="H21" s="180"/>
      <c r="I21" s="179" t="s">
        <v>79</v>
      </c>
      <c r="J21" s="179" t="s">
        <v>79</v>
      </c>
      <c r="K21" s="179" t="s">
        <v>78</v>
      </c>
      <c r="L21" s="179" t="s">
        <v>79</v>
      </c>
      <c r="M21" s="178" t="s">
        <v>78</v>
      </c>
      <c r="N21" s="290">
        <f t="shared" si="21"/>
        <v>3</v>
      </c>
      <c r="O21" s="291">
        <f t="shared" si="22"/>
        <v>5</v>
      </c>
      <c r="P21" s="291">
        <f t="shared" si="0"/>
        <v>4</v>
      </c>
      <c r="Q21" s="291">
        <f t="shared" si="0"/>
        <v>4</v>
      </c>
      <c r="R21" s="291">
        <f t="shared" si="23"/>
        <v>13</v>
      </c>
      <c r="S21" s="94" t="str">
        <f t="shared" si="1"/>
        <v/>
      </c>
      <c r="T21" s="94" t="str">
        <f t="shared" si="2"/>
        <v/>
      </c>
      <c r="U21" s="94" t="str">
        <f t="shared" si="3"/>
        <v/>
      </c>
      <c r="V21" s="94">
        <f t="shared" si="4"/>
        <v>1</v>
      </c>
      <c r="W21" s="94" t="str">
        <f t="shared" si="5"/>
        <v/>
      </c>
      <c r="X21" s="94">
        <f t="shared" si="6"/>
        <v>1</v>
      </c>
      <c r="Y21" s="94">
        <f t="shared" si="7"/>
        <v>2</v>
      </c>
      <c r="Z21" s="141">
        <f t="shared" si="8"/>
        <v>0.4</v>
      </c>
      <c r="AA21" s="141" t="b">
        <f t="shared" si="9"/>
        <v>0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4"/>
        <v>0</v>
      </c>
      <c r="AF21" s="141" t="b">
        <f t="shared" si="13"/>
        <v>0</v>
      </c>
      <c r="AG21" s="141" t="b">
        <f t="shared" si="14"/>
        <v>0</v>
      </c>
      <c r="AH21" s="141" t="b">
        <f t="shared" si="15"/>
        <v>0</v>
      </c>
      <c r="AI21" s="141" t="b">
        <f t="shared" si="16"/>
        <v>0</v>
      </c>
      <c r="AJ21" s="146">
        <f t="shared" si="17"/>
        <v>5</v>
      </c>
      <c r="AK21" s="147">
        <f t="shared" si="18"/>
        <v>0.4</v>
      </c>
      <c r="AL21" s="217" t="str">
        <f t="shared" si="25"/>
        <v>Havo</v>
      </c>
      <c r="AM21" s="144">
        <f t="shared" si="26"/>
        <v>9</v>
      </c>
      <c r="AN21" s="145">
        <f t="shared" si="27"/>
        <v>0</v>
      </c>
      <c r="AO21" s="135" t="str">
        <f t="shared" si="28"/>
        <v/>
      </c>
      <c r="AP21" s="136" t="str">
        <f t="shared" si="29"/>
        <v/>
      </c>
      <c r="AQ21" s="126"/>
      <c r="AR21" s="144">
        <f t="shared" si="30"/>
        <v>11</v>
      </c>
      <c r="AS21" s="220" t="str">
        <f t="shared" si="31"/>
        <v>2F</v>
      </c>
      <c r="AT21" s="220" t="str">
        <f t="shared" si="32"/>
        <v>2F</v>
      </c>
      <c r="AU21" s="220" t="str">
        <f t="shared" si="19"/>
        <v>1S</v>
      </c>
      <c r="AV21" s="219"/>
      <c r="AW21" s="220"/>
      <c r="AX21" s="220"/>
      <c r="AY21" s="219"/>
      <c r="AZ21" s="218" t="str">
        <f t="shared" si="33"/>
        <v/>
      </c>
      <c r="BA21" s="60">
        <f t="shared" si="20"/>
        <v>0</v>
      </c>
    </row>
    <row r="22" spans="1:53" ht="15" customHeight="1" x14ac:dyDescent="0.25">
      <c r="A22">
        <v>5</v>
      </c>
      <c r="B22" s="222" t="s">
        <v>214</v>
      </c>
      <c r="C22" s="175">
        <v>8</v>
      </c>
      <c r="D22" s="175" t="s">
        <v>79</v>
      </c>
      <c r="E22" s="126"/>
      <c r="F22" s="126"/>
      <c r="G22" s="140" t="s">
        <v>143</v>
      </c>
      <c r="H22" s="180"/>
      <c r="I22" s="179" t="s">
        <v>79</v>
      </c>
      <c r="J22" s="179" t="s">
        <v>80</v>
      </c>
      <c r="K22" s="179" t="s">
        <v>79</v>
      </c>
      <c r="L22" s="179" t="s">
        <v>79</v>
      </c>
      <c r="M22" s="178" t="s">
        <v>78</v>
      </c>
      <c r="N22" s="290">
        <f t="shared" si="21"/>
        <v>3</v>
      </c>
      <c r="O22" s="291">
        <f t="shared" si="22"/>
        <v>5</v>
      </c>
      <c r="P22" s="291">
        <f t="shared" si="0"/>
        <v>4</v>
      </c>
      <c r="Q22" s="291">
        <f t="shared" si="0"/>
        <v>3</v>
      </c>
      <c r="R22" s="291">
        <f t="shared" si="23"/>
        <v>12</v>
      </c>
      <c r="S22" s="94" t="str">
        <f t="shared" si="1"/>
        <v/>
      </c>
      <c r="T22" s="94">
        <f t="shared" si="2"/>
        <v>1</v>
      </c>
      <c r="U22" s="94" t="str">
        <f t="shared" si="3"/>
        <v/>
      </c>
      <c r="V22" s="94">
        <f t="shared" si="4"/>
        <v>1</v>
      </c>
      <c r="W22" s="94">
        <f t="shared" si="5"/>
        <v>1</v>
      </c>
      <c r="X22" s="94">
        <f t="shared" si="6"/>
        <v>1</v>
      </c>
      <c r="Y22" s="94">
        <f t="shared" si="7"/>
        <v>4</v>
      </c>
      <c r="Z22" s="141" t="b">
        <f t="shared" si="8"/>
        <v>0</v>
      </c>
      <c r="AA22" s="141">
        <f t="shared" si="9"/>
        <v>0.8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4"/>
        <v>0</v>
      </c>
      <c r="AF22" s="141" t="b">
        <f t="shared" si="13"/>
        <v>0</v>
      </c>
      <c r="AG22" s="141" t="b">
        <f t="shared" si="14"/>
        <v>0</v>
      </c>
      <c r="AH22" s="141" t="b">
        <f t="shared" si="15"/>
        <v>0</v>
      </c>
      <c r="AI22" s="141" t="b">
        <f t="shared" si="16"/>
        <v>0</v>
      </c>
      <c r="AJ22" s="146">
        <f t="shared" si="17"/>
        <v>5</v>
      </c>
      <c r="AK22" s="147">
        <f t="shared" si="18"/>
        <v>0.8</v>
      </c>
      <c r="AL22" s="217" t="str">
        <f t="shared" si="25"/>
        <v>TL/Havo</v>
      </c>
      <c r="AM22" s="144">
        <f t="shared" si="26"/>
        <v>8</v>
      </c>
      <c r="AN22" s="145">
        <f t="shared" si="27"/>
        <v>0</v>
      </c>
      <c r="AO22" s="135" t="str">
        <f t="shared" si="28"/>
        <v/>
      </c>
      <c r="AP22" s="136" t="str">
        <f t="shared" si="29"/>
        <v/>
      </c>
      <c r="AQ22" s="126"/>
      <c r="AR22" s="144">
        <f t="shared" si="30"/>
        <v>10</v>
      </c>
      <c r="AS22" s="220" t="str">
        <f t="shared" si="31"/>
        <v>2F</v>
      </c>
      <c r="AT22" s="220" t="str">
        <f t="shared" si="32"/>
        <v>1F</v>
      </c>
      <c r="AU22" s="220" t="str">
        <f t="shared" si="19"/>
        <v>1S</v>
      </c>
      <c r="AV22" s="219"/>
      <c r="AW22" s="220"/>
      <c r="AX22" s="220"/>
      <c r="AY22" s="219"/>
      <c r="AZ22" s="218" t="str">
        <f t="shared" si="33"/>
        <v/>
      </c>
      <c r="BA22" s="60">
        <f t="shared" si="20"/>
        <v>0</v>
      </c>
    </row>
    <row r="23" spans="1:53" ht="15" customHeight="1" x14ac:dyDescent="0.25">
      <c r="A23">
        <v>6</v>
      </c>
      <c r="B23" s="222" t="s">
        <v>215</v>
      </c>
      <c r="C23" s="175">
        <v>6</v>
      </c>
      <c r="D23" s="175" t="s">
        <v>81</v>
      </c>
      <c r="E23" s="126"/>
      <c r="F23" s="126"/>
      <c r="G23" s="140" t="s">
        <v>145</v>
      </c>
      <c r="H23" s="180"/>
      <c r="I23" s="179" t="s">
        <v>80</v>
      </c>
      <c r="J23" s="179" t="s">
        <v>79</v>
      </c>
      <c r="K23" s="179" t="s">
        <v>80</v>
      </c>
      <c r="L23" s="179" t="s">
        <v>81</v>
      </c>
      <c r="M23" s="178" t="s">
        <v>79</v>
      </c>
      <c r="N23" s="290">
        <f t="shared" si="21"/>
        <v>3</v>
      </c>
      <c r="O23" s="291">
        <f t="shared" si="22"/>
        <v>4</v>
      </c>
      <c r="P23" s="291">
        <f t="shared" si="0"/>
        <v>3</v>
      </c>
      <c r="Q23" s="291">
        <f t="shared" si="0"/>
        <v>4</v>
      </c>
      <c r="R23" s="291">
        <f t="shared" si="23"/>
        <v>11</v>
      </c>
      <c r="S23" s="94" t="str">
        <f t="shared" si="1"/>
        <v/>
      </c>
      <c r="T23" s="94">
        <f t="shared" si="2"/>
        <v>1</v>
      </c>
      <c r="U23" s="94">
        <f t="shared" si="3"/>
        <v>1</v>
      </c>
      <c r="V23" s="94">
        <f t="shared" si="4"/>
        <v>1</v>
      </c>
      <c r="W23" s="94">
        <f t="shared" si="5"/>
        <v>1</v>
      </c>
      <c r="X23" s="94">
        <f t="shared" si="6"/>
        <v>1</v>
      </c>
      <c r="Y23" s="94">
        <f t="shared" si="7"/>
        <v>5</v>
      </c>
      <c r="Z23" s="141" t="b">
        <f t="shared" si="8"/>
        <v>0</v>
      </c>
      <c r="AA23" s="141" t="b">
        <f t="shared" si="9"/>
        <v>0</v>
      </c>
      <c r="AB23" s="141" t="b">
        <f t="shared" si="10"/>
        <v>0</v>
      </c>
      <c r="AC23" s="141">
        <f t="shared" si="11"/>
        <v>1</v>
      </c>
      <c r="AD23" s="141" t="b">
        <f t="shared" si="12"/>
        <v>0</v>
      </c>
      <c r="AE23" s="141" t="b">
        <f t="shared" si="24"/>
        <v>0</v>
      </c>
      <c r="AF23" s="141" t="b">
        <f t="shared" si="13"/>
        <v>0</v>
      </c>
      <c r="AG23" s="141" t="b">
        <f t="shared" si="14"/>
        <v>0</v>
      </c>
      <c r="AH23" s="141" t="b">
        <f t="shared" si="15"/>
        <v>0</v>
      </c>
      <c r="AI23" s="141" t="b">
        <f t="shared" si="16"/>
        <v>0</v>
      </c>
      <c r="AJ23" s="146">
        <f t="shared" si="17"/>
        <v>5</v>
      </c>
      <c r="AK23" s="147">
        <f t="shared" si="18"/>
        <v>1</v>
      </c>
      <c r="AL23" s="217" t="str">
        <f t="shared" si="25"/>
        <v>TL</v>
      </c>
      <c r="AM23" s="144">
        <f>IF(AL23="","",IF(AL23="PRO",1,IF(AL23="PRO/BBL",2,IF(AL23="BBL",3,IF(AL23="BBL/Kader",4,IF(AL23="Kader",5,IF(AL23="Kader/TL",6,IF(AL23="TL",7,IF(AL23="TL/Havo",8,IF(AL23="Havo",9,IF(AL23="Havo/VWO",10,IF(AL23="VWO",11))))))))))))</f>
        <v>7</v>
      </c>
      <c r="AN23" s="145">
        <f t="shared" si="27"/>
        <v>1</v>
      </c>
      <c r="AO23" s="135" t="str">
        <f t="shared" si="28"/>
        <v/>
      </c>
      <c r="AP23" s="136" t="str">
        <f t="shared" si="29"/>
        <v/>
      </c>
      <c r="AQ23" s="126"/>
      <c r="AR23" s="144">
        <f t="shared" si="30"/>
        <v>6</v>
      </c>
      <c r="AS23" s="220" t="str">
        <f t="shared" si="31"/>
        <v>1F</v>
      </c>
      <c r="AT23" s="220" t="str">
        <f t="shared" si="32"/>
        <v>2F</v>
      </c>
      <c r="AU23" s="220" t="str">
        <f t="shared" si="19"/>
        <v>1S</v>
      </c>
      <c r="AV23" s="219"/>
      <c r="AW23" s="220"/>
      <c r="AX23" s="220"/>
      <c r="AY23" s="219"/>
      <c r="AZ23" s="218" t="str">
        <f t="shared" si="33"/>
        <v/>
      </c>
      <c r="BA23" s="60">
        <f t="shared" si="20"/>
        <v>0</v>
      </c>
    </row>
    <row r="24" spans="1:53" ht="15" customHeight="1" x14ac:dyDescent="0.25">
      <c r="A24">
        <v>7</v>
      </c>
      <c r="B24" s="222" t="s">
        <v>216</v>
      </c>
      <c r="C24" s="175">
        <v>7</v>
      </c>
      <c r="D24" s="175" t="s">
        <v>80</v>
      </c>
      <c r="E24" s="151"/>
      <c r="F24" s="151"/>
      <c r="G24" s="140" t="s">
        <v>145</v>
      </c>
      <c r="H24" s="180"/>
      <c r="I24" s="179" t="s">
        <v>80</v>
      </c>
      <c r="J24" s="179" t="s">
        <v>79</v>
      </c>
      <c r="K24" s="179" t="s">
        <v>80</v>
      </c>
      <c r="L24" s="179" t="s">
        <v>81</v>
      </c>
      <c r="M24" s="178" t="s">
        <v>80</v>
      </c>
      <c r="N24" s="290">
        <f t="shared" si="21"/>
        <v>3</v>
      </c>
      <c r="O24" s="291">
        <f t="shared" si="22"/>
        <v>3</v>
      </c>
      <c r="P24" s="291">
        <f t="shared" si="0"/>
        <v>3</v>
      </c>
      <c r="Q24" s="291">
        <f t="shared" si="0"/>
        <v>4</v>
      </c>
      <c r="R24" s="291">
        <f t="shared" si="23"/>
        <v>10</v>
      </c>
      <c r="S24" s="94" t="str">
        <f t="shared" si="1"/>
        <v/>
      </c>
      <c r="T24" s="94">
        <f t="shared" si="2"/>
        <v>1</v>
      </c>
      <c r="U24" s="94">
        <f t="shared" si="3"/>
        <v>1</v>
      </c>
      <c r="V24" s="94">
        <f t="shared" si="4"/>
        <v>1</v>
      </c>
      <c r="W24" s="94" t="str">
        <f t="shared" si="5"/>
        <v/>
      </c>
      <c r="X24" s="94">
        <f t="shared" si="6"/>
        <v>1</v>
      </c>
      <c r="Y24" s="94">
        <f t="shared" si="7"/>
        <v>4</v>
      </c>
      <c r="Z24" s="141" t="b">
        <f t="shared" si="8"/>
        <v>0</v>
      </c>
      <c r="AA24" s="141" t="b">
        <f t="shared" si="9"/>
        <v>0</v>
      </c>
      <c r="AB24" s="141">
        <f t="shared" si="10"/>
        <v>0.8</v>
      </c>
      <c r="AC24" s="141" t="b">
        <f t="shared" si="11"/>
        <v>0</v>
      </c>
      <c r="AD24" s="141" t="b">
        <f t="shared" si="12"/>
        <v>0</v>
      </c>
      <c r="AE24" s="141" t="b">
        <f t="shared" si="24"/>
        <v>0</v>
      </c>
      <c r="AF24" s="141" t="b">
        <f t="shared" si="13"/>
        <v>0</v>
      </c>
      <c r="AG24" s="141" t="b">
        <f t="shared" si="14"/>
        <v>0</v>
      </c>
      <c r="AH24" s="141" t="b">
        <f t="shared" si="15"/>
        <v>0</v>
      </c>
      <c r="AI24" s="141" t="b">
        <f t="shared" si="16"/>
        <v>0</v>
      </c>
      <c r="AJ24" s="146">
        <f t="shared" si="17"/>
        <v>5</v>
      </c>
      <c r="AK24" s="147">
        <f t="shared" si="18"/>
        <v>0.8</v>
      </c>
      <c r="AL24" s="217" t="str">
        <f t="shared" si="25"/>
        <v>Kader/TL</v>
      </c>
      <c r="AM24" s="144">
        <f t="shared" si="26"/>
        <v>6</v>
      </c>
      <c r="AN24" s="145">
        <f t="shared" si="27"/>
        <v>1</v>
      </c>
      <c r="AO24" s="135" t="str">
        <f t="shared" si="28"/>
        <v/>
      </c>
      <c r="AP24" s="136" t="str">
        <f t="shared" si="29"/>
        <v/>
      </c>
      <c r="AQ24" s="126"/>
      <c r="AR24" s="144">
        <f t="shared" si="30"/>
        <v>6</v>
      </c>
      <c r="AS24" s="220" t="str">
        <f t="shared" si="31"/>
        <v>1F</v>
      </c>
      <c r="AT24" s="220" t="str">
        <f t="shared" si="32"/>
        <v>2F</v>
      </c>
      <c r="AU24" s="220" t="str">
        <f t="shared" si="19"/>
        <v>1F</v>
      </c>
      <c r="AV24" s="219"/>
      <c r="AW24" s="220"/>
      <c r="AX24" s="220"/>
      <c r="AY24" s="219"/>
      <c r="AZ24" s="218" t="str">
        <f t="shared" si="33"/>
        <v/>
      </c>
      <c r="BA24" s="60">
        <f t="shared" si="20"/>
        <v>0</v>
      </c>
    </row>
    <row r="25" spans="1:53" ht="15" customHeight="1" x14ac:dyDescent="0.25">
      <c r="A25">
        <v>8</v>
      </c>
      <c r="B25" s="222" t="s">
        <v>217</v>
      </c>
      <c r="C25" s="175">
        <v>8</v>
      </c>
      <c r="D25" s="175" t="s">
        <v>79</v>
      </c>
      <c r="E25" s="126"/>
      <c r="F25" s="126"/>
      <c r="G25" s="140" t="s">
        <v>144</v>
      </c>
      <c r="H25" s="149"/>
      <c r="I25" s="179" t="s">
        <v>79</v>
      </c>
      <c r="J25" s="179" t="s">
        <v>79</v>
      </c>
      <c r="K25" s="179" t="s">
        <v>80</v>
      </c>
      <c r="L25" s="148" t="s">
        <v>79</v>
      </c>
      <c r="M25" s="178" t="s">
        <v>79</v>
      </c>
      <c r="N25" s="290">
        <f t="shared" si="21"/>
        <v>3</v>
      </c>
      <c r="O25" s="291">
        <f t="shared" si="22"/>
        <v>4</v>
      </c>
      <c r="P25" s="291">
        <f t="shared" si="0"/>
        <v>4</v>
      </c>
      <c r="Q25" s="291">
        <f t="shared" si="0"/>
        <v>4</v>
      </c>
      <c r="R25" s="291">
        <f t="shared" si="23"/>
        <v>12</v>
      </c>
      <c r="S25" s="94" t="str">
        <f t="shared" si="1"/>
        <v/>
      </c>
      <c r="T25" s="94">
        <f t="shared" si="2"/>
        <v>1</v>
      </c>
      <c r="U25" s="94">
        <f t="shared" si="3"/>
        <v>1</v>
      </c>
      <c r="V25" s="94" t="str">
        <f t="shared" si="4"/>
        <v/>
      </c>
      <c r="W25" s="94">
        <f t="shared" si="5"/>
        <v>1</v>
      </c>
      <c r="X25" s="94">
        <f t="shared" si="6"/>
        <v>1</v>
      </c>
      <c r="Y25" s="94">
        <f t="shared" si="7"/>
        <v>4</v>
      </c>
      <c r="Z25" s="141" t="b">
        <f t="shared" si="8"/>
        <v>0</v>
      </c>
      <c r="AA25" s="141">
        <f t="shared" si="9"/>
        <v>0.8</v>
      </c>
      <c r="AB25" s="141" t="b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4"/>
        <v>0</v>
      </c>
      <c r="AF25" s="141" t="b">
        <f t="shared" si="13"/>
        <v>0</v>
      </c>
      <c r="AG25" s="141" t="b">
        <f t="shared" si="14"/>
        <v>0</v>
      </c>
      <c r="AH25" s="141" t="b">
        <f t="shared" si="15"/>
        <v>0</v>
      </c>
      <c r="AI25" s="141" t="b">
        <f t="shared" si="16"/>
        <v>0</v>
      </c>
      <c r="AJ25" s="146">
        <f t="shared" si="17"/>
        <v>5</v>
      </c>
      <c r="AK25" s="147">
        <f t="shared" si="18"/>
        <v>0.8</v>
      </c>
      <c r="AL25" s="217" t="str">
        <f t="shared" si="25"/>
        <v>TL/Havo</v>
      </c>
      <c r="AM25" s="144">
        <f t="shared" si="26"/>
        <v>8</v>
      </c>
      <c r="AN25" s="145">
        <f t="shared" si="27"/>
        <v>1</v>
      </c>
      <c r="AO25" s="135" t="str">
        <f t="shared" si="28"/>
        <v/>
      </c>
      <c r="AP25" s="136" t="str">
        <f t="shared" si="29"/>
        <v/>
      </c>
      <c r="AQ25" s="126"/>
      <c r="AR25" s="144">
        <f t="shared" si="30"/>
        <v>8</v>
      </c>
      <c r="AS25" s="220" t="str">
        <f t="shared" si="31"/>
        <v>2F</v>
      </c>
      <c r="AT25" s="220" t="str">
        <f t="shared" si="32"/>
        <v>2F</v>
      </c>
      <c r="AU25" s="220" t="str">
        <f t="shared" si="19"/>
        <v>1S</v>
      </c>
      <c r="AV25" s="219"/>
      <c r="AW25" s="220" t="str">
        <f t="shared" ref="AW25:AW53" si="34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5">IF(AW25="",0,IF(AW25&lt;AR25,0,IF(AW25&gt;=AR25,1)))</f>
        <v>0</v>
      </c>
      <c r="AY25" s="219"/>
      <c r="AZ25" s="218" t="str">
        <f t="shared" si="33"/>
        <v/>
      </c>
      <c r="BA25" s="60">
        <f t="shared" si="20"/>
        <v>0</v>
      </c>
    </row>
    <row r="26" spans="1:53" ht="15" customHeight="1" x14ac:dyDescent="0.25">
      <c r="A26">
        <v>9</v>
      </c>
      <c r="B26" s="222" t="s">
        <v>218</v>
      </c>
      <c r="C26" s="175">
        <v>6</v>
      </c>
      <c r="D26" s="175" t="s">
        <v>80</v>
      </c>
      <c r="E26" s="126"/>
      <c r="F26" s="126"/>
      <c r="G26" s="140" t="s">
        <v>145</v>
      </c>
      <c r="H26" s="149"/>
      <c r="I26" s="179" t="s">
        <v>80</v>
      </c>
      <c r="J26" s="179" t="s">
        <v>81</v>
      </c>
      <c r="K26" s="179" t="s">
        <v>79</v>
      </c>
      <c r="L26" s="148" t="s">
        <v>79</v>
      </c>
      <c r="M26" s="178" t="s">
        <v>79</v>
      </c>
      <c r="N26" s="290">
        <f t="shared" si="21"/>
        <v>3</v>
      </c>
      <c r="O26" s="291">
        <f t="shared" si="22"/>
        <v>4</v>
      </c>
      <c r="P26" s="291">
        <f t="shared" si="0"/>
        <v>3</v>
      </c>
      <c r="Q26" s="291">
        <f t="shared" si="0"/>
        <v>2</v>
      </c>
      <c r="R26" s="291">
        <f t="shared" si="23"/>
        <v>9</v>
      </c>
      <c r="S26" s="94" t="str">
        <f t="shared" si="1"/>
        <v/>
      </c>
      <c r="T26" s="94">
        <f t="shared" si="2"/>
        <v>1</v>
      </c>
      <c r="U26" s="94" t="str">
        <f t="shared" si="3"/>
        <v/>
      </c>
      <c r="V26" s="94">
        <f t="shared" si="4"/>
        <v>1</v>
      </c>
      <c r="W26" s="94">
        <f t="shared" si="5"/>
        <v>1</v>
      </c>
      <c r="X26" s="94">
        <f t="shared" si="6"/>
        <v>1</v>
      </c>
      <c r="Y26" s="94">
        <f t="shared" si="7"/>
        <v>4</v>
      </c>
      <c r="Z26" s="141" t="b">
        <f t="shared" si="8"/>
        <v>0</v>
      </c>
      <c r="AA26" s="141" t="b">
        <f t="shared" si="9"/>
        <v>0</v>
      </c>
      <c r="AB26" s="141">
        <f t="shared" si="10"/>
        <v>0.8</v>
      </c>
      <c r="AC26" s="141" t="b">
        <f t="shared" si="11"/>
        <v>0</v>
      </c>
      <c r="AD26" s="141" t="b">
        <f t="shared" si="12"/>
        <v>0</v>
      </c>
      <c r="AE26" s="141" t="b">
        <f t="shared" si="24"/>
        <v>0</v>
      </c>
      <c r="AF26" s="141" t="b">
        <f t="shared" si="13"/>
        <v>0</v>
      </c>
      <c r="AG26" s="141" t="b">
        <f t="shared" si="14"/>
        <v>0</v>
      </c>
      <c r="AH26" s="141" t="b">
        <f t="shared" si="15"/>
        <v>0</v>
      </c>
      <c r="AI26" s="141" t="b">
        <f t="shared" si="16"/>
        <v>0</v>
      </c>
      <c r="AJ26" s="146">
        <f t="shared" si="17"/>
        <v>5</v>
      </c>
      <c r="AK26" s="147">
        <f t="shared" si="18"/>
        <v>0.8</v>
      </c>
      <c r="AL26" s="217" t="str">
        <f t="shared" si="25"/>
        <v>Kader</v>
      </c>
      <c r="AM26" s="144">
        <f t="shared" si="26"/>
        <v>5</v>
      </c>
      <c r="AN26" s="145">
        <f t="shared" si="27"/>
        <v>0</v>
      </c>
      <c r="AO26" s="135" t="str">
        <f t="shared" si="28"/>
        <v/>
      </c>
      <c r="AP26" s="136" t="str">
        <f t="shared" si="29"/>
        <v/>
      </c>
      <c r="AQ26" s="126"/>
      <c r="AR26" s="144">
        <f t="shared" si="30"/>
        <v>6</v>
      </c>
      <c r="AS26" s="220" t="str">
        <f t="shared" si="31"/>
        <v>1F</v>
      </c>
      <c r="AT26" s="220" t="str">
        <f t="shared" si="32"/>
        <v>1F</v>
      </c>
      <c r="AU26" s="220" t="str">
        <f t="shared" si="19"/>
        <v>1S</v>
      </c>
      <c r="AV26" s="219"/>
      <c r="AW26" s="220" t="str">
        <f t="shared" si="34"/>
        <v/>
      </c>
      <c r="AX26" s="220">
        <f t="shared" si="35"/>
        <v>0</v>
      </c>
      <c r="AY26" s="219"/>
      <c r="AZ26" s="218" t="str">
        <f t="shared" si="33"/>
        <v/>
      </c>
      <c r="BA26" s="60">
        <f t="shared" si="20"/>
        <v>0</v>
      </c>
    </row>
    <row r="27" spans="1:53" ht="15" customHeight="1" x14ac:dyDescent="0.25">
      <c r="A27">
        <v>10</v>
      </c>
      <c r="B27" s="222" t="s">
        <v>219</v>
      </c>
      <c r="C27" s="175">
        <v>5</v>
      </c>
      <c r="D27" s="175" t="s">
        <v>80</v>
      </c>
      <c r="E27" s="126"/>
      <c r="F27" s="126"/>
      <c r="G27" s="140" t="s">
        <v>222</v>
      </c>
      <c r="H27" s="149"/>
      <c r="I27" s="179" t="s">
        <v>81</v>
      </c>
      <c r="J27" s="179" t="s">
        <v>80</v>
      </c>
      <c r="K27" s="179" t="s">
        <v>80</v>
      </c>
      <c r="L27" s="148" t="s">
        <v>80</v>
      </c>
      <c r="M27" s="178" t="s">
        <v>80</v>
      </c>
      <c r="N27" s="290">
        <f t="shared" si="21"/>
        <v>3</v>
      </c>
      <c r="O27" s="291">
        <f t="shared" si="22"/>
        <v>3</v>
      </c>
      <c r="P27" s="291">
        <f t="shared" si="0"/>
        <v>2</v>
      </c>
      <c r="Q27" s="291">
        <f t="shared" si="0"/>
        <v>3</v>
      </c>
      <c r="R27" s="291">
        <f t="shared" si="23"/>
        <v>8</v>
      </c>
      <c r="S27" s="94" t="str">
        <f t="shared" si="1"/>
        <v/>
      </c>
      <c r="T27" s="94" t="str">
        <f t="shared" si="2"/>
        <v/>
      </c>
      <c r="U27" s="94">
        <f t="shared" si="3"/>
        <v>1</v>
      </c>
      <c r="V27" s="94">
        <f t="shared" si="4"/>
        <v>1</v>
      </c>
      <c r="W27" s="94">
        <f t="shared" si="5"/>
        <v>1</v>
      </c>
      <c r="X27" s="94">
        <f t="shared" si="6"/>
        <v>1</v>
      </c>
      <c r="Y27" s="94">
        <f t="shared" si="7"/>
        <v>4</v>
      </c>
      <c r="Z27" s="141" t="b">
        <f t="shared" si="8"/>
        <v>0</v>
      </c>
      <c r="AA27" s="141" t="b">
        <f t="shared" si="9"/>
        <v>0</v>
      </c>
      <c r="AB27" s="141">
        <f t="shared" si="10"/>
        <v>0.8</v>
      </c>
      <c r="AC27" s="141" t="b">
        <f t="shared" si="11"/>
        <v>0</v>
      </c>
      <c r="AD27" s="141" t="b">
        <f t="shared" si="12"/>
        <v>0</v>
      </c>
      <c r="AE27" s="141" t="b">
        <f t="shared" si="24"/>
        <v>0</v>
      </c>
      <c r="AF27" s="141" t="b">
        <f t="shared" si="13"/>
        <v>0</v>
      </c>
      <c r="AG27" s="141" t="b">
        <f t="shared" si="14"/>
        <v>0</v>
      </c>
      <c r="AH27" s="141" t="b">
        <f t="shared" si="15"/>
        <v>0</v>
      </c>
      <c r="AI27" s="141" t="b">
        <f t="shared" si="16"/>
        <v>0</v>
      </c>
      <c r="AJ27" s="146">
        <f t="shared" si="17"/>
        <v>5</v>
      </c>
      <c r="AK27" s="147">
        <f t="shared" si="18"/>
        <v>0.8</v>
      </c>
      <c r="AL27" s="217" t="str">
        <f t="shared" si="25"/>
        <v>BBL/Kader</v>
      </c>
      <c r="AM27" s="144">
        <f t="shared" si="26"/>
        <v>4</v>
      </c>
      <c r="AN27" s="145">
        <f t="shared" si="27"/>
        <v>0</v>
      </c>
      <c r="AO27" s="135" t="str">
        <f t="shared" si="28"/>
        <v/>
      </c>
      <c r="AP27" s="136" t="str">
        <f t="shared" si="29"/>
        <v/>
      </c>
      <c r="AQ27" s="126"/>
      <c r="AR27" s="144">
        <f t="shared" si="30"/>
        <v>5</v>
      </c>
      <c r="AS27" s="220" t="str">
        <f t="shared" si="31"/>
        <v>1F</v>
      </c>
      <c r="AT27" s="220" t="str">
        <f t="shared" si="32"/>
        <v>1F</v>
      </c>
      <c r="AU27" s="220" t="str">
        <f t="shared" si="19"/>
        <v>1F</v>
      </c>
      <c r="AV27" s="219"/>
      <c r="AW27" s="220" t="str">
        <f t="shared" si="34"/>
        <v/>
      </c>
      <c r="AX27" s="220">
        <f t="shared" si="35"/>
        <v>0</v>
      </c>
      <c r="AY27" s="219"/>
      <c r="AZ27" s="218" t="str">
        <f t="shared" si="33"/>
        <v/>
      </c>
      <c r="BA27" s="60">
        <f t="shared" si="20"/>
        <v>0</v>
      </c>
    </row>
    <row r="28" spans="1:53" ht="15" customHeight="1" x14ac:dyDescent="0.25">
      <c r="A28">
        <v>11</v>
      </c>
      <c r="B28" s="222"/>
      <c r="C28" s="175"/>
      <c r="D28" s="175"/>
      <c r="E28" s="126"/>
      <c r="F28" s="126"/>
      <c r="G28" s="140"/>
      <c r="H28" s="149"/>
      <c r="I28" s="179"/>
      <c r="J28" s="179"/>
      <c r="K28" s="179"/>
      <c r="L28" s="148"/>
      <c r="M28" s="178"/>
      <c r="N28" s="290">
        <f t="shared" si="21"/>
        <v>0</v>
      </c>
      <c r="O28" s="291" t="str">
        <f t="shared" si="22"/>
        <v/>
      </c>
      <c r="P28" s="291" t="str">
        <f t="shared" si="0"/>
        <v/>
      </c>
      <c r="Q28" s="291" t="str">
        <f t="shared" si="0"/>
        <v/>
      </c>
      <c r="R28" s="291">
        <f t="shared" si="23"/>
        <v>0</v>
      </c>
      <c r="S28" s="94" t="str">
        <f t="shared" si="1"/>
        <v/>
      </c>
      <c r="T28" s="94" t="str">
        <f t="shared" si="2"/>
        <v/>
      </c>
      <c r="U28" s="94" t="str">
        <f t="shared" si="3"/>
        <v/>
      </c>
      <c r="V28" s="94" t="str">
        <f t="shared" si="4"/>
        <v/>
      </c>
      <c r="W28" s="94" t="str">
        <f t="shared" si="5"/>
        <v/>
      </c>
      <c r="X28" s="94" t="str">
        <f t="shared" si="6"/>
        <v/>
      </c>
      <c r="Y28" s="94">
        <f t="shared" si="7"/>
        <v>0</v>
      </c>
      <c r="Z28" s="141" t="b">
        <f t="shared" si="8"/>
        <v>0</v>
      </c>
      <c r="AA28" s="141" t="b">
        <f t="shared" si="9"/>
        <v>0</v>
      </c>
      <c r="AB28" s="141" t="b">
        <f t="shared" si="10"/>
        <v>0</v>
      </c>
      <c r="AC28" s="141" t="b">
        <f t="shared" si="11"/>
        <v>0</v>
      </c>
      <c r="AD28" s="141" t="b">
        <f t="shared" si="12"/>
        <v>0</v>
      </c>
      <c r="AE28" s="141" t="b">
        <f t="shared" si="24"/>
        <v>0</v>
      </c>
      <c r="AF28" s="141" t="b">
        <f t="shared" si="13"/>
        <v>0</v>
      </c>
      <c r="AG28" s="141" t="b">
        <f t="shared" si="14"/>
        <v>0</v>
      </c>
      <c r="AH28" s="141" t="b">
        <f t="shared" si="15"/>
        <v>0</v>
      </c>
      <c r="AI28" s="141" t="b">
        <f t="shared" si="16"/>
        <v>0</v>
      </c>
      <c r="AJ28" s="146" t="str">
        <f t="shared" si="17"/>
        <v/>
      </c>
      <c r="AK28" s="147" t="str">
        <f t="shared" si="18"/>
        <v/>
      </c>
      <c r="AL28" s="217" t="str">
        <f t="shared" si="25"/>
        <v/>
      </c>
      <c r="AM28" s="144" t="str">
        <f t="shared" si="26"/>
        <v/>
      </c>
      <c r="AN28" s="145">
        <f t="shared" si="27"/>
        <v>0</v>
      </c>
      <c r="AO28" s="135" t="str">
        <f t="shared" si="28"/>
        <v/>
      </c>
      <c r="AP28" s="136" t="str">
        <f t="shared" si="29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19"/>
        <v/>
      </c>
      <c r="AV28" s="219"/>
      <c r="AW28" s="220" t="str">
        <f t="shared" si="34"/>
        <v/>
      </c>
      <c r="AX28" s="220">
        <f t="shared" si="35"/>
        <v>0</v>
      </c>
      <c r="AY28" s="219"/>
      <c r="AZ28" s="218" t="str">
        <f t="shared" si="33"/>
        <v/>
      </c>
      <c r="BA28" s="60">
        <f t="shared" si="20"/>
        <v>0</v>
      </c>
    </row>
    <row r="29" spans="1:53" ht="15" customHeight="1" x14ac:dyDescent="0.25">
      <c r="A29">
        <v>12</v>
      </c>
      <c r="B29" s="222"/>
      <c r="C29" s="175"/>
      <c r="D29" s="175"/>
      <c r="E29" s="126"/>
      <c r="F29" s="126"/>
      <c r="G29" s="140"/>
      <c r="H29" s="149"/>
      <c r="I29" s="148"/>
      <c r="J29" s="148"/>
      <c r="K29" s="148"/>
      <c r="L29" s="148"/>
      <c r="M29" s="178"/>
      <c r="N29" s="290">
        <f t="shared" si="21"/>
        <v>0</v>
      </c>
      <c r="O29" s="291" t="str">
        <f t="shared" si="22"/>
        <v/>
      </c>
      <c r="P29" s="291" t="str">
        <f t="shared" si="0"/>
        <v/>
      </c>
      <c r="Q29" s="291" t="str">
        <f t="shared" si="0"/>
        <v/>
      </c>
      <c r="R29" s="291">
        <f t="shared" si="23"/>
        <v>0</v>
      </c>
      <c r="S29" s="94" t="str">
        <f t="shared" si="1"/>
        <v/>
      </c>
      <c r="T29" s="94" t="str">
        <f t="shared" si="2"/>
        <v/>
      </c>
      <c r="U29" s="94" t="str">
        <f t="shared" si="3"/>
        <v/>
      </c>
      <c r="V29" s="94" t="str">
        <f t="shared" si="4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 t="b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4"/>
        <v>0</v>
      </c>
      <c r="AF29" s="141" t="b">
        <f t="shared" si="13"/>
        <v>0</v>
      </c>
      <c r="AG29" s="141" t="b">
        <f t="shared" si="14"/>
        <v>0</v>
      </c>
      <c r="AH29" s="141" t="b">
        <f t="shared" si="15"/>
        <v>0</v>
      </c>
      <c r="AI29" s="141" t="b">
        <f t="shared" si="16"/>
        <v>0</v>
      </c>
      <c r="AJ29" s="146" t="str">
        <f t="shared" si="17"/>
        <v/>
      </c>
      <c r="AK29" s="147" t="str">
        <f t="shared" si="18"/>
        <v/>
      </c>
      <c r="AL29" s="217" t="str">
        <f t="shared" si="25"/>
        <v/>
      </c>
      <c r="AM29" s="144" t="str">
        <f t="shared" si="26"/>
        <v/>
      </c>
      <c r="AN29" s="145">
        <f t="shared" si="27"/>
        <v>0</v>
      </c>
      <c r="AO29" s="135" t="str">
        <f t="shared" si="28"/>
        <v/>
      </c>
      <c r="AP29" s="136" t="str">
        <f t="shared" si="29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19"/>
        <v/>
      </c>
      <c r="AV29" s="219"/>
      <c r="AW29" s="220" t="str">
        <f t="shared" si="34"/>
        <v/>
      </c>
      <c r="AX29" s="220">
        <f t="shared" si="35"/>
        <v>0</v>
      </c>
      <c r="AY29" s="219"/>
      <c r="AZ29" s="218" t="str">
        <f t="shared" si="33"/>
        <v/>
      </c>
      <c r="BA29" s="60">
        <f t="shared" si="20"/>
        <v>0</v>
      </c>
    </row>
    <row r="30" spans="1:53" ht="15" customHeight="1" x14ac:dyDescent="0.25">
      <c r="A30">
        <v>13</v>
      </c>
      <c r="B30" s="222"/>
      <c r="C30" s="175"/>
      <c r="D30" s="175"/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21"/>
        <v>0</v>
      </c>
      <c r="O30" s="291" t="str">
        <f t="shared" si="22"/>
        <v/>
      </c>
      <c r="P30" s="291" t="str">
        <f t="shared" si="0"/>
        <v/>
      </c>
      <c r="Q30" s="291" t="str">
        <f t="shared" si="0"/>
        <v/>
      </c>
      <c r="R30" s="291">
        <f t="shared" si="23"/>
        <v>0</v>
      </c>
      <c r="S30" s="94" t="str">
        <f t="shared" si="1"/>
        <v/>
      </c>
      <c r="T30" s="94" t="str">
        <f t="shared" si="2"/>
        <v/>
      </c>
      <c r="U30" s="94" t="str">
        <f t="shared" si="3"/>
        <v/>
      </c>
      <c r="V30" s="94" t="str">
        <f t="shared" si="4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4"/>
        <v>0</v>
      </c>
      <c r="AF30" s="141" t="b">
        <f t="shared" si="13"/>
        <v>0</v>
      </c>
      <c r="AG30" s="141" t="b">
        <f t="shared" si="14"/>
        <v>0</v>
      </c>
      <c r="AH30" s="141" t="b">
        <f t="shared" si="15"/>
        <v>0</v>
      </c>
      <c r="AI30" s="141" t="b">
        <f t="shared" si="16"/>
        <v>0</v>
      </c>
      <c r="AJ30" s="146" t="str">
        <f t="shared" si="17"/>
        <v/>
      </c>
      <c r="AK30" s="147" t="str">
        <f t="shared" si="18"/>
        <v/>
      </c>
      <c r="AL30" s="217" t="str">
        <f t="shared" si="25"/>
        <v/>
      </c>
      <c r="AM30" s="144" t="str">
        <f t="shared" si="26"/>
        <v/>
      </c>
      <c r="AN30" s="145">
        <f t="shared" si="27"/>
        <v>0</v>
      </c>
      <c r="AO30" s="135" t="str">
        <f t="shared" si="28"/>
        <v/>
      </c>
      <c r="AP30" s="136" t="str">
        <f t="shared" si="29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19"/>
        <v/>
      </c>
      <c r="AV30" s="219"/>
      <c r="AW30" s="220" t="str">
        <f t="shared" si="34"/>
        <v/>
      </c>
      <c r="AX30" s="220">
        <f t="shared" si="35"/>
        <v>0</v>
      </c>
      <c r="AY30" s="219"/>
      <c r="AZ30" s="218" t="str">
        <f t="shared" si="33"/>
        <v/>
      </c>
      <c r="BA30" s="60">
        <f t="shared" si="20"/>
        <v>0</v>
      </c>
    </row>
    <row r="31" spans="1:53" ht="15" customHeight="1" x14ac:dyDescent="0.25">
      <c r="A31">
        <v>14</v>
      </c>
      <c r="B31" s="222"/>
      <c r="C31" s="175"/>
      <c r="D31" s="175"/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21"/>
        <v>0</v>
      </c>
      <c r="O31" s="291" t="str">
        <f t="shared" si="22"/>
        <v/>
      </c>
      <c r="P31" s="291" t="str">
        <f t="shared" si="0"/>
        <v/>
      </c>
      <c r="Q31" s="291" t="str">
        <f t="shared" si="0"/>
        <v/>
      </c>
      <c r="R31" s="291">
        <f t="shared" si="23"/>
        <v>0</v>
      </c>
      <c r="S31" s="94" t="str">
        <f t="shared" si="1"/>
        <v/>
      </c>
      <c r="T31" s="94" t="str">
        <f t="shared" si="2"/>
        <v/>
      </c>
      <c r="U31" s="94" t="str">
        <f t="shared" si="3"/>
        <v/>
      </c>
      <c r="V31" s="94" t="str">
        <f t="shared" si="4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4"/>
        <v>0</v>
      </c>
      <c r="AF31" s="141" t="b">
        <f t="shared" si="13"/>
        <v>0</v>
      </c>
      <c r="AG31" s="141" t="b">
        <f t="shared" si="14"/>
        <v>0</v>
      </c>
      <c r="AH31" s="141" t="b">
        <f t="shared" si="15"/>
        <v>0</v>
      </c>
      <c r="AI31" s="141" t="b">
        <f t="shared" si="16"/>
        <v>0</v>
      </c>
      <c r="AJ31" s="146" t="str">
        <f t="shared" si="17"/>
        <v/>
      </c>
      <c r="AK31" s="147" t="str">
        <f t="shared" si="18"/>
        <v/>
      </c>
      <c r="AL31" s="217" t="str">
        <f t="shared" si="25"/>
        <v/>
      </c>
      <c r="AM31" s="144" t="str">
        <f t="shared" si="26"/>
        <v/>
      </c>
      <c r="AN31" s="145">
        <f t="shared" si="27"/>
        <v>0</v>
      </c>
      <c r="AO31" s="135" t="str">
        <f t="shared" si="28"/>
        <v/>
      </c>
      <c r="AP31" s="136" t="str">
        <f t="shared" si="29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19"/>
        <v/>
      </c>
      <c r="AV31" s="219"/>
      <c r="AW31" s="220" t="str">
        <f t="shared" si="34"/>
        <v/>
      </c>
      <c r="AX31" s="220">
        <f t="shared" si="35"/>
        <v>0</v>
      </c>
      <c r="AY31" s="219"/>
      <c r="AZ31" s="218" t="str">
        <f t="shared" si="33"/>
        <v/>
      </c>
      <c r="BA31" s="60">
        <f t="shared" si="20"/>
        <v>0</v>
      </c>
    </row>
    <row r="32" spans="1:53" ht="15" customHeight="1" x14ac:dyDescent="0.25">
      <c r="A32">
        <v>15</v>
      </c>
      <c r="B32" s="222"/>
      <c r="C32" s="175"/>
      <c r="D32" s="175"/>
      <c r="E32" s="126"/>
      <c r="F32" s="126"/>
      <c r="G32" s="140"/>
      <c r="H32" s="149"/>
      <c r="I32" s="148"/>
      <c r="J32" s="148"/>
      <c r="K32" s="148"/>
      <c r="L32" s="148"/>
      <c r="M32" s="178"/>
      <c r="N32" s="290">
        <f t="shared" si="21"/>
        <v>0</v>
      </c>
      <c r="O32" s="291" t="str">
        <f t="shared" si="22"/>
        <v/>
      </c>
      <c r="P32" s="291" t="str">
        <f t="shared" si="0"/>
        <v/>
      </c>
      <c r="Q32" s="291" t="str">
        <f t="shared" si="0"/>
        <v/>
      </c>
      <c r="R32" s="291">
        <f t="shared" si="23"/>
        <v>0</v>
      </c>
      <c r="S32" s="94" t="str">
        <f t="shared" si="1"/>
        <v/>
      </c>
      <c r="T32" s="94" t="str">
        <f t="shared" si="2"/>
        <v/>
      </c>
      <c r="U32" s="94" t="str">
        <f t="shared" si="3"/>
        <v/>
      </c>
      <c r="V32" s="94" t="str">
        <f t="shared" si="4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4"/>
        <v>0</v>
      </c>
      <c r="AF32" s="141" t="b">
        <f t="shared" si="13"/>
        <v>0</v>
      </c>
      <c r="AG32" s="141" t="b">
        <f t="shared" si="14"/>
        <v>0</v>
      </c>
      <c r="AH32" s="141" t="b">
        <f t="shared" si="15"/>
        <v>0</v>
      </c>
      <c r="AI32" s="141" t="b">
        <f t="shared" si="16"/>
        <v>0</v>
      </c>
      <c r="AJ32" s="146" t="str">
        <f t="shared" si="17"/>
        <v/>
      </c>
      <c r="AK32" s="147" t="str">
        <f t="shared" si="18"/>
        <v/>
      </c>
      <c r="AL32" s="217" t="str">
        <f t="shared" si="25"/>
        <v/>
      </c>
      <c r="AM32" s="144" t="str">
        <f t="shared" si="26"/>
        <v/>
      </c>
      <c r="AN32" s="145">
        <f t="shared" si="27"/>
        <v>0</v>
      </c>
      <c r="AO32" s="135" t="str">
        <f t="shared" si="28"/>
        <v/>
      </c>
      <c r="AP32" s="136" t="str">
        <f t="shared" si="29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19"/>
        <v/>
      </c>
      <c r="AV32" s="219"/>
      <c r="AW32" s="220" t="str">
        <f t="shared" si="34"/>
        <v/>
      </c>
      <c r="AX32" s="220">
        <f t="shared" si="35"/>
        <v>0</v>
      </c>
      <c r="AY32" s="219"/>
      <c r="AZ32" s="218" t="str">
        <f t="shared" si="33"/>
        <v/>
      </c>
      <c r="BA32" s="60">
        <f t="shared" si="20"/>
        <v>0</v>
      </c>
    </row>
    <row r="33" spans="1:53" ht="15" customHeight="1" x14ac:dyDescent="0.25">
      <c r="A33">
        <v>16</v>
      </c>
      <c r="B33" s="222"/>
      <c r="C33" s="175"/>
      <c r="D33" s="175"/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21"/>
        <v>0</v>
      </c>
      <c r="O33" s="291" t="str">
        <f t="shared" si="22"/>
        <v/>
      </c>
      <c r="P33" s="291" t="str">
        <f t="shared" si="0"/>
        <v/>
      </c>
      <c r="Q33" s="291" t="str">
        <f t="shared" si="0"/>
        <v/>
      </c>
      <c r="R33" s="291">
        <f t="shared" si="23"/>
        <v>0</v>
      </c>
      <c r="S33" s="94" t="str">
        <f t="shared" si="1"/>
        <v/>
      </c>
      <c r="T33" s="94" t="str">
        <f t="shared" si="2"/>
        <v/>
      </c>
      <c r="U33" s="94" t="str">
        <f t="shared" si="3"/>
        <v/>
      </c>
      <c r="V33" s="94" t="str">
        <f t="shared" si="4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4"/>
        <v>0</v>
      </c>
      <c r="AF33" s="141" t="b">
        <f t="shared" si="13"/>
        <v>0</v>
      </c>
      <c r="AG33" s="141" t="b">
        <f t="shared" si="14"/>
        <v>0</v>
      </c>
      <c r="AH33" s="141" t="b">
        <f t="shared" si="15"/>
        <v>0</v>
      </c>
      <c r="AI33" s="141" t="b">
        <f t="shared" si="16"/>
        <v>0</v>
      </c>
      <c r="AJ33" s="146" t="str">
        <f t="shared" si="17"/>
        <v/>
      </c>
      <c r="AK33" s="147" t="str">
        <f t="shared" si="18"/>
        <v/>
      </c>
      <c r="AL33" s="217" t="str">
        <f t="shared" si="25"/>
        <v/>
      </c>
      <c r="AM33" s="144" t="str">
        <f t="shared" si="26"/>
        <v/>
      </c>
      <c r="AN33" s="145">
        <f t="shared" si="27"/>
        <v>0</v>
      </c>
      <c r="AO33" s="135" t="str">
        <f t="shared" si="28"/>
        <v/>
      </c>
      <c r="AP33" s="136" t="str">
        <f t="shared" si="29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19"/>
        <v/>
      </c>
      <c r="AV33" s="219"/>
      <c r="AW33" s="220" t="str">
        <f t="shared" si="34"/>
        <v/>
      </c>
      <c r="AX33" s="220">
        <f t="shared" si="35"/>
        <v>0</v>
      </c>
      <c r="AY33" s="219"/>
      <c r="AZ33" s="218" t="str">
        <f t="shared" si="33"/>
        <v/>
      </c>
      <c r="BA33" s="60">
        <f t="shared" si="20"/>
        <v>0</v>
      </c>
    </row>
    <row r="34" spans="1:53" ht="15" customHeight="1" x14ac:dyDescent="0.25">
      <c r="A34">
        <v>17</v>
      </c>
      <c r="B34" s="222"/>
      <c r="C34" s="175"/>
      <c r="D34" s="175"/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21"/>
        <v>0</v>
      </c>
      <c r="O34" s="291" t="str">
        <f t="shared" si="22"/>
        <v/>
      </c>
      <c r="P34" s="291" t="str">
        <f t="shared" si="0"/>
        <v/>
      </c>
      <c r="Q34" s="291" t="str">
        <f t="shared" si="0"/>
        <v/>
      </c>
      <c r="R34" s="291">
        <f t="shared" si="23"/>
        <v>0</v>
      </c>
      <c r="S34" s="94" t="str">
        <f t="shared" si="1"/>
        <v/>
      </c>
      <c r="T34" s="94" t="str">
        <f t="shared" si="2"/>
        <v/>
      </c>
      <c r="U34" s="94" t="str">
        <f t="shared" si="3"/>
        <v/>
      </c>
      <c r="V34" s="94" t="str">
        <f t="shared" si="4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4"/>
        <v>0</v>
      </c>
      <c r="AF34" s="141" t="b">
        <f t="shared" si="13"/>
        <v>0</v>
      </c>
      <c r="AG34" s="141" t="b">
        <f t="shared" si="14"/>
        <v>0</v>
      </c>
      <c r="AH34" s="141" t="b">
        <f t="shared" si="15"/>
        <v>0</v>
      </c>
      <c r="AI34" s="141" t="b">
        <f t="shared" si="16"/>
        <v>0</v>
      </c>
      <c r="AJ34" s="146" t="str">
        <f t="shared" si="17"/>
        <v/>
      </c>
      <c r="AK34" s="147" t="str">
        <f t="shared" si="18"/>
        <v/>
      </c>
      <c r="AL34" s="217" t="str">
        <f t="shared" si="25"/>
        <v/>
      </c>
      <c r="AM34" s="144" t="str">
        <f t="shared" si="26"/>
        <v/>
      </c>
      <c r="AN34" s="145">
        <f t="shared" si="27"/>
        <v>0</v>
      </c>
      <c r="AO34" s="135" t="str">
        <f t="shared" si="28"/>
        <v/>
      </c>
      <c r="AP34" s="136" t="str">
        <f t="shared" si="29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19"/>
        <v/>
      </c>
      <c r="AV34" s="219"/>
      <c r="AW34" s="220" t="str">
        <f t="shared" si="34"/>
        <v/>
      </c>
      <c r="AX34" s="220">
        <f t="shared" si="35"/>
        <v>0</v>
      </c>
      <c r="AY34" s="219"/>
      <c r="AZ34" s="218" t="str">
        <f t="shared" si="33"/>
        <v/>
      </c>
      <c r="BA34" s="60">
        <f t="shared" si="20"/>
        <v>0</v>
      </c>
    </row>
    <row r="35" spans="1:53" ht="15" customHeight="1" x14ac:dyDescent="0.25">
      <c r="A35">
        <v>18</v>
      </c>
      <c r="B35" s="222"/>
      <c r="C35" s="175"/>
      <c r="D35" s="175"/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21"/>
        <v>0</v>
      </c>
      <c r="O35" s="291" t="str">
        <f t="shared" si="22"/>
        <v/>
      </c>
      <c r="P35" s="291" t="str">
        <f t="shared" si="0"/>
        <v/>
      </c>
      <c r="Q35" s="291" t="str">
        <f t="shared" si="0"/>
        <v/>
      </c>
      <c r="R35" s="291">
        <f t="shared" si="23"/>
        <v>0</v>
      </c>
      <c r="S35" s="94" t="str">
        <f t="shared" si="1"/>
        <v/>
      </c>
      <c r="T35" s="94" t="str">
        <f t="shared" si="2"/>
        <v/>
      </c>
      <c r="U35" s="94" t="str">
        <f t="shared" si="3"/>
        <v/>
      </c>
      <c r="V35" s="94" t="str">
        <f t="shared" si="4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4"/>
        <v>0</v>
      </c>
      <c r="AF35" s="141" t="b">
        <f t="shared" si="13"/>
        <v>0</v>
      </c>
      <c r="AG35" s="141" t="b">
        <f t="shared" si="14"/>
        <v>0</v>
      </c>
      <c r="AH35" s="141" t="b">
        <f t="shared" si="15"/>
        <v>0</v>
      </c>
      <c r="AI35" s="141" t="b">
        <f t="shared" si="16"/>
        <v>0</v>
      </c>
      <c r="AJ35" s="146" t="str">
        <f t="shared" si="17"/>
        <v/>
      </c>
      <c r="AK35" s="147" t="str">
        <f t="shared" si="18"/>
        <v/>
      </c>
      <c r="AL35" s="217" t="str">
        <f t="shared" si="25"/>
        <v/>
      </c>
      <c r="AM35" s="144" t="str">
        <f t="shared" si="26"/>
        <v/>
      </c>
      <c r="AN35" s="145">
        <f t="shared" si="27"/>
        <v>0</v>
      </c>
      <c r="AO35" s="135" t="str">
        <f t="shared" si="28"/>
        <v/>
      </c>
      <c r="AP35" s="136" t="str">
        <f t="shared" si="29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19"/>
        <v/>
      </c>
      <c r="AV35" s="219"/>
      <c r="AW35" s="220" t="str">
        <f t="shared" si="34"/>
        <v/>
      </c>
      <c r="AX35" s="220">
        <f t="shared" si="35"/>
        <v>0</v>
      </c>
      <c r="AY35" s="219"/>
      <c r="AZ35" s="218" t="str">
        <f t="shared" si="33"/>
        <v/>
      </c>
      <c r="BA35" s="60">
        <f t="shared" si="20"/>
        <v>0</v>
      </c>
    </row>
    <row r="36" spans="1:53" ht="15" customHeight="1" x14ac:dyDescent="0.25">
      <c r="A36">
        <v>19</v>
      </c>
      <c r="B36" s="222"/>
      <c r="C36" s="175"/>
      <c r="D36" s="175"/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21"/>
        <v>0</v>
      </c>
      <c r="O36" s="291" t="str">
        <f t="shared" si="22"/>
        <v/>
      </c>
      <c r="P36" s="291" t="str">
        <f t="shared" si="0"/>
        <v/>
      </c>
      <c r="Q36" s="291" t="str">
        <f t="shared" si="0"/>
        <v/>
      </c>
      <c r="R36" s="291">
        <f t="shared" si="23"/>
        <v>0</v>
      </c>
      <c r="S36" s="94" t="str">
        <f t="shared" si="1"/>
        <v/>
      </c>
      <c r="T36" s="94" t="str">
        <f t="shared" si="2"/>
        <v/>
      </c>
      <c r="U36" s="94" t="str">
        <f t="shared" si="3"/>
        <v/>
      </c>
      <c r="V36" s="94" t="str">
        <f t="shared" si="4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4"/>
        <v>0</v>
      </c>
      <c r="AF36" s="141" t="b">
        <f t="shared" si="13"/>
        <v>0</v>
      </c>
      <c r="AG36" s="141" t="b">
        <f t="shared" si="14"/>
        <v>0</v>
      </c>
      <c r="AH36" s="141" t="b">
        <f t="shared" si="15"/>
        <v>0</v>
      </c>
      <c r="AI36" s="141" t="b">
        <f t="shared" si="16"/>
        <v>0</v>
      </c>
      <c r="AJ36" s="146" t="str">
        <f t="shared" si="17"/>
        <v/>
      </c>
      <c r="AK36" s="147" t="str">
        <f t="shared" si="18"/>
        <v/>
      </c>
      <c r="AL36" s="217" t="str">
        <f t="shared" si="25"/>
        <v/>
      </c>
      <c r="AM36" s="144" t="str">
        <f t="shared" si="26"/>
        <v/>
      </c>
      <c r="AN36" s="145">
        <f t="shared" si="27"/>
        <v>0</v>
      </c>
      <c r="AO36" s="135" t="str">
        <f t="shared" si="28"/>
        <v/>
      </c>
      <c r="AP36" s="136" t="str">
        <f t="shared" si="29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19"/>
        <v/>
      </c>
      <c r="AV36" s="219"/>
      <c r="AW36" s="220" t="str">
        <f t="shared" si="34"/>
        <v/>
      </c>
      <c r="AX36" s="220">
        <f t="shared" si="35"/>
        <v>0</v>
      </c>
      <c r="AY36" s="219"/>
      <c r="AZ36" s="218" t="str">
        <f t="shared" si="33"/>
        <v/>
      </c>
      <c r="BA36" s="60">
        <f t="shared" si="20"/>
        <v>0</v>
      </c>
    </row>
    <row r="37" spans="1:53" ht="15" customHeight="1" x14ac:dyDescent="0.25">
      <c r="A37">
        <v>20</v>
      </c>
      <c r="B37" s="222"/>
      <c r="C37" s="175"/>
      <c r="D37" s="175"/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21"/>
        <v>0</v>
      </c>
      <c r="O37" s="291" t="str">
        <f t="shared" si="22"/>
        <v/>
      </c>
      <c r="P37" s="291" t="str">
        <f t="shared" si="0"/>
        <v/>
      </c>
      <c r="Q37" s="291" t="str">
        <f t="shared" si="0"/>
        <v/>
      </c>
      <c r="R37" s="291">
        <f t="shared" si="23"/>
        <v>0</v>
      </c>
      <c r="S37" s="94" t="str">
        <f t="shared" si="1"/>
        <v/>
      </c>
      <c r="T37" s="94" t="str">
        <f t="shared" si="2"/>
        <v/>
      </c>
      <c r="U37" s="94" t="str">
        <f t="shared" si="3"/>
        <v/>
      </c>
      <c r="V37" s="94" t="str">
        <f t="shared" si="4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4"/>
        <v>0</v>
      </c>
      <c r="AF37" s="141" t="b">
        <f t="shared" si="13"/>
        <v>0</v>
      </c>
      <c r="AG37" s="141" t="b">
        <f t="shared" si="14"/>
        <v>0</v>
      </c>
      <c r="AH37" s="141" t="b">
        <f t="shared" si="15"/>
        <v>0</v>
      </c>
      <c r="AI37" s="141" t="b">
        <f t="shared" si="16"/>
        <v>0</v>
      </c>
      <c r="AJ37" s="146" t="str">
        <f t="shared" si="17"/>
        <v/>
      </c>
      <c r="AK37" s="147" t="str">
        <f t="shared" si="18"/>
        <v/>
      </c>
      <c r="AL37" s="217" t="str">
        <f t="shared" si="25"/>
        <v/>
      </c>
      <c r="AM37" s="144" t="str">
        <f t="shared" si="26"/>
        <v/>
      </c>
      <c r="AN37" s="145">
        <f t="shared" si="27"/>
        <v>0</v>
      </c>
      <c r="AO37" s="135" t="str">
        <f t="shared" si="28"/>
        <v/>
      </c>
      <c r="AP37" s="136" t="str">
        <f t="shared" si="29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19"/>
        <v/>
      </c>
      <c r="AV37" s="219"/>
      <c r="AW37" s="220" t="str">
        <f t="shared" si="34"/>
        <v/>
      </c>
      <c r="AX37" s="220">
        <f t="shared" si="35"/>
        <v>0</v>
      </c>
      <c r="AY37" s="219"/>
      <c r="AZ37" s="218" t="str">
        <f t="shared" si="33"/>
        <v/>
      </c>
      <c r="BA37" s="60">
        <f t="shared" si="20"/>
        <v>0</v>
      </c>
    </row>
    <row r="38" spans="1:53" ht="15" customHeight="1" x14ac:dyDescent="0.25">
      <c r="A38">
        <v>21</v>
      </c>
      <c r="B38" s="17"/>
      <c r="C38" s="139"/>
      <c r="D38" s="175"/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21"/>
        <v>0</v>
      </c>
      <c r="O38" s="291" t="str">
        <f t="shared" si="22"/>
        <v/>
      </c>
      <c r="P38" s="291" t="str">
        <f t="shared" si="0"/>
        <v/>
      </c>
      <c r="Q38" s="291" t="str">
        <f t="shared" si="0"/>
        <v/>
      </c>
      <c r="R38" s="291">
        <f t="shared" si="23"/>
        <v>0</v>
      </c>
      <c r="S38" s="94" t="str">
        <f t="shared" si="1"/>
        <v/>
      </c>
      <c r="T38" s="94" t="str">
        <f t="shared" si="2"/>
        <v/>
      </c>
      <c r="U38" s="94" t="str">
        <f t="shared" si="3"/>
        <v/>
      </c>
      <c r="V38" s="94" t="str">
        <f t="shared" si="4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4"/>
        <v>0</v>
      </c>
      <c r="AF38" s="141" t="b">
        <f t="shared" si="13"/>
        <v>0</v>
      </c>
      <c r="AG38" s="141" t="b">
        <f t="shared" si="14"/>
        <v>0</v>
      </c>
      <c r="AH38" s="141" t="b">
        <f t="shared" si="15"/>
        <v>0</v>
      </c>
      <c r="AI38" s="141" t="b">
        <f t="shared" si="16"/>
        <v>0</v>
      </c>
      <c r="AJ38" s="146" t="str">
        <f t="shared" si="17"/>
        <v/>
      </c>
      <c r="AK38" s="147" t="str">
        <f t="shared" si="18"/>
        <v/>
      </c>
      <c r="AL38" s="217" t="str">
        <f t="shared" si="25"/>
        <v/>
      </c>
      <c r="AM38" s="144" t="str">
        <f t="shared" si="26"/>
        <v/>
      </c>
      <c r="AN38" s="145">
        <f t="shared" si="27"/>
        <v>0</v>
      </c>
      <c r="AO38" s="135" t="str">
        <f t="shared" si="28"/>
        <v/>
      </c>
      <c r="AP38" s="136" t="str">
        <f t="shared" si="29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19"/>
        <v/>
      </c>
      <c r="AV38" s="219"/>
      <c r="AW38" s="220" t="str">
        <f t="shared" si="34"/>
        <v/>
      </c>
      <c r="AX38" s="220">
        <f t="shared" si="35"/>
        <v>0</v>
      </c>
      <c r="AY38" s="219"/>
      <c r="AZ38" s="218" t="str">
        <f t="shared" si="33"/>
        <v/>
      </c>
      <c r="BA38" s="60">
        <f t="shared" si="20"/>
        <v>0</v>
      </c>
    </row>
    <row r="39" spans="1:53" ht="15" customHeight="1" x14ac:dyDescent="0.25">
      <c r="A39">
        <v>22</v>
      </c>
      <c r="B39" s="17"/>
      <c r="C39" s="139"/>
      <c r="D39" s="175"/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21"/>
        <v>0</v>
      </c>
      <c r="O39" s="291" t="str">
        <f t="shared" si="22"/>
        <v/>
      </c>
      <c r="P39" s="291" t="str">
        <f t="shared" si="0"/>
        <v/>
      </c>
      <c r="Q39" s="291" t="str">
        <f t="shared" si="0"/>
        <v/>
      </c>
      <c r="R39" s="291">
        <f t="shared" si="23"/>
        <v>0</v>
      </c>
      <c r="S39" s="94" t="str">
        <f t="shared" si="1"/>
        <v/>
      </c>
      <c r="T39" s="94" t="str">
        <f t="shared" si="2"/>
        <v/>
      </c>
      <c r="U39" s="94" t="str">
        <f t="shared" si="3"/>
        <v/>
      </c>
      <c r="V39" s="94" t="str">
        <f t="shared" si="4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4"/>
        <v>0</v>
      </c>
      <c r="AF39" s="141" t="b">
        <f t="shared" si="13"/>
        <v>0</v>
      </c>
      <c r="AG39" s="141" t="b">
        <f t="shared" si="14"/>
        <v>0</v>
      </c>
      <c r="AH39" s="141" t="b">
        <f t="shared" si="15"/>
        <v>0</v>
      </c>
      <c r="AI39" s="141" t="b">
        <f t="shared" si="16"/>
        <v>0</v>
      </c>
      <c r="AJ39" s="146" t="str">
        <f t="shared" si="17"/>
        <v/>
      </c>
      <c r="AK39" s="147" t="str">
        <f t="shared" si="18"/>
        <v/>
      </c>
      <c r="AL39" s="217" t="str">
        <f t="shared" si="25"/>
        <v/>
      </c>
      <c r="AM39" s="144" t="str">
        <f t="shared" si="26"/>
        <v/>
      </c>
      <c r="AN39" s="145">
        <f t="shared" si="27"/>
        <v>0</v>
      </c>
      <c r="AO39" s="135" t="str">
        <f t="shared" si="28"/>
        <v/>
      </c>
      <c r="AP39" s="136" t="str">
        <f t="shared" si="29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19"/>
        <v/>
      </c>
      <c r="AV39" s="219"/>
      <c r="AW39" s="220" t="str">
        <f t="shared" si="34"/>
        <v/>
      </c>
      <c r="AX39" s="220">
        <f t="shared" si="35"/>
        <v>0</v>
      </c>
      <c r="AY39" s="219"/>
      <c r="AZ39" s="218" t="str">
        <f t="shared" si="33"/>
        <v/>
      </c>
      <c r="BA39" s="60">
        <f t="shared" si="20"/>
        <v>0</v>
      </c>
    </row>
    <row r="40" spans="1:53" ht="15" customHeight="1" x14ac:dyDescent="0.25">
      <c r="A40">
        <v>23</v>
      </c>
      <c r="B40" s="17"/>
      <c r="C40" s="139"/>
      <c r="D40" s="175"/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21"/>
        <v>0</v>
      </c>
      <c r="O40" s="291" t="str">
        <f t="shared" si="22"/>
        <v/>
      </c>
      <c r="P40" s="291" t="str">
        <f t="shared" si="0"/>
        <v/>
      </c>
      <c r="Q40" s="291" t="str">
        <f t="shared" si="0"/>
        <v/>
      </c>
      <c r="R40" s="291">
        <f t="shared" si="23"/>
        <v>0</v>
      </c>
      <c r="S40" s="94" t="str">
        <f t="shared" si="1"/>
        <v/>
      </c>
      <c r="T40" s="94" t="str">
        <f t="shared" si="2"/>
        <v/>
      </c>
      <c r="U40" s="94" t="str">
        <f t="shared" si="3"/>
        <v/>
      </c>
      <c r="V40" s="94" t="str">
        <f t="shared" si="4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4"/>
        <v>0</v>
      </c>
      <c r="AF40" s="141" t="b">
        <f t="shared" si="13"/>
        <v>0</v>
      </c>
      <c r="AG40" s="141" t="b">
        <f t="shared" si="14"/>
        <v>0</v>
      </c>
      <c r="AH40" s="141" t="b">
        <f t="shared" si="15"/>
        <v>0</v>
      </c>
      <c r="AI40" s="141" t="b">
        <f t="shared" si="16"/>
        <v>0</v>
      </c>
      <c r="AJ40" s="146" t="str">
        <f t="shared" si="17"/>
        <v/>
      </c>
      <c r="AK40" s="147" t="str">
        <f t="shared" si="18"/>
        <v/>
      </c>
      <c r="AL40" s="217" t="str">
        <f t="shared" si="25"/>
        <v/>
      </c>
      <c r="AM40" s="144" t="str">
        <f t="shared" si="26"/>
        <v/>
      </c>
      <c r="AN40" s="145">
        <f t="shared" si="27"/>
        <v>0</v>
      </c>
      <c r="AO40" s="135" t="str">
        <f t="shared" si="28"/>
        <v/>
      </c>
      <c r="AP40" s="136" t="str">
        <f t="shared" si="29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19"/>
        <v/>
      </c>
      <c r="AV40" s="219"/>
      <c r="AW40" s="220" t="str">
        <f t="shared" si="34"/>
        <v/>
      </c>
      <c r="AX40" s="220">
        <f t="shared" si="35"/>
        <v>0</v>
      </c>
      <c r="AY40" s="219"/>
      <c r="AZ40" s="218" t="str">
        <f t="shared" si="33"/>
        <v/>
      </c>
      <c r="BA40" s="60">
        <f t="shared" si="20"/>
        <v>0</v>
      </c>
    </row>
    <row r="41" spans="1:53" ht="15" customHeight="1" x14ac:dyDescent="0.25">
      <c r="A41">
        <v>24</v>
      </c>
      <c r="B41" s="17"/>
      <c r="C41" s="139"/>
      <c r="D41" s="175"/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21"/>
        <v>0</v>
      </c>
      <c r="O41" s="291" t="str">
        <f t="shared" si="22"/>
        <v/>
      </c>
      <c r="P41" s="291" t="str">
        <f t="shared" si="0"/>
        <v/>
      </c>
      <c r="Q41" s="291" t="str">
        <f t="shared" si="0"/>
        <v/>
      </c>
      <c r="R41" s="291">
        <f t="shared" si="23"/>
        <v>0</v>
      </c>
      <c r="S41" s="94" t="str">
        <f t="shared" si="1"/>
        <v/>
      </c>
      <c r="T41" s="94" t="str">
        <f t="shared" si="2"/>
        <v/>
      </c>
      <c r="U41" s="94" t="str">
        <f t="shared" si="3"/>
        <v/>
      </c>
      <c r="V41" s="94" t="str">
        <f t="shared" si="4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4"/>
        <v>0</v>
      </c>
      <c r="AF41" s="141" t="b">
        <f t="shared" si="13"/>
        <v>0</v>
      </c>
      <c r="AG41" s="141" t="b">
        <f t="shared" si="14"/>
        <v>0</v>
      </c>
      <c r="AH41" s="141" t="b">
        <f t="shared" si="15"/>
        <v>0</v>
      </c>
      <c r="AI41" s="141" t="b">
        <f t="shared" si="16"/>
        <v>0</v>
      </c>
      <c r="AJ41" s="146" t="str">
        <f t="shared" si="17"/>
        <v/>
      </c>
      <c r="AK41" s="147" t="str">
        <f t="shared" si="18"/>
        <v/>
      </c>
      <c r="AL41" s="217" t="str">
        <f t="shared" si="25"/>
        <v/>
      </c>
      <c r="AM41" s="144" t="str">
        <f t="shared" si="26"/>
        <v/>
      </c>
      <c r="AN41" s="145">
        <f t="shared" si="27"/>
        <v>0</v>
      </c>
      <c r="AO41" s="135" t="str">
        <f t="shared" si="28"/>
        <v/>
      </c>
      <c r="AP41" s="136" t="str">
        <f t="shared" si="29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19"/>
        <v/>
      </c>
      <c r="AV41" s="219"/>
      <c r="AW41" s="220" t="str">
        <f t="shared" si="34"/>
        <v/>
      </c>
      <c r="AX41" s="220">
        <f t="shared" si="35"/>
        <v>0</v>
      </c>
      <c r="AY41" s="219"/>
      <c r="AZ41" s="218" t="str">
        <f t="shared" si="33"/>
        <v/>
      </c>
      <c r="BA41" s="60">
        <f t="shared" si="20"/>
        <v>0</v>
      </c>
    </row>
    <row r="42" spans="1:53" ht="15" customHeight="1" x14ac:dyDescent="0.25">
      <c r="A42">
        <v>25</v>
      </c>
      <c r="B42" s="17"/>
      <c r="C42" s="139"/>
      <c r="D42" s="175"/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21"/>
        <v>0</v>
      </c>
      <c r="O42" s="291" t="str">
        <f t="shared" si="22"/>
        <v/>
      </c>
      <c r="P42" s="291" t="str">
        <f t="shared" si="0"/>
        <v/>
      </c>
      <c r="Q42" s="291" t="str">
        <f t="shared" si="0"/>
        <v/>
      </c>
      <c r="R42" s="291">
        <f t="shared" si="23"/>
        <v>0</v>
      </c>
      <c r="S42" s="94" t="str">
        <f t="shared" si="1"/>
        <v/>
      </c>
      <c r="T42" s="94" t="str">
        <f t="shared" si="2"/>
        <v/>
      </c>
      <c r="U42" s="94" t="str">
        <f t="shared" si="3"/>
        <v/>
      </c>
      <c r="V42" s="94" t="str">
        <f t="shared" si="4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4"/>
        <v>0</v>
      </c>
      <c r="AF42" s="141" t="b">
        <f t="shared" si="13"/>
        <v>0</v>
      </c>
      <c r="AG42" s="141" t="b">
        <f t="shared" si="14"/>
        <v>0</v>
      </c>
      <c r="AH42" s="141" t="b">
        <f t="shared" si="15"/>
        <v>0</v>
      </c>
      <c r="AI42" s="141" t="b">
        <f t="shared" si="16"/>
        <v>0</v>
      </c>
      <c r="AJ42" s="146" t="str">
        <f t="shared" si="17"/>
        <v/>
      </c>
      <c r="AK42" s="147" t="str">
        <f t="shared" si="18"/>
        <v/>
      </c>
      <c r="AL42" s="217" t="str">
        <f t="shared" si="25"/>
        <v/>
      </c>
      <c r="AM42" s="144" t="str">
        <f t="shared" si="26"/>
        <v/>
      </c>
      <c r="AN42" s="145">
        <f t="shared" si="27"/>
        <v>0</v>
      </c>
      <c r="AO42" s="135" t="str">
        <f t="shared" si="28"/>
        <v/>
      </c>
      <c r="AP42" s="136" t="str">
        <f t="shared" si="29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19"/>
        <v/>
      </c>
      <c r="AV42" s="219"/>
      <c r="AW42" s="220" t="str">
        <f t="shared" si="34"/>
        <v/>
      </c>
      <c r="AX42" s="220">
        <f t="shared" si="35"/>
        <v>0</v>
      </c>
      <c r="AY42" s="219"/>
      <c r="AZ42" s="218" t="str">
        <f t="shared" si="33"/>
        <v/>
      </c>
      <c r="BA42" s="60">
        <f t="shared" si="20"/>
        <v>0</v>
      </c>
    </row>
    <row r="43" spans="1:53" ht="15" customHeight="1" x14ac:dyDescent="0.25">
      <c r="A43">
        <v>26</v>
      </c>
      <c r="B43" s="17"/>
      <c r="C43" s="139"/>
      <c r="D43" s="175"/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21"/>
        <v>0</v>
      </c>
      <c r="O43" s="291" t="str">
        <f t="shared" si="22"/>
        <v/>
      </c>
      <c r="P43" s="291" t="str">
        <f t="shared" si="0"/>
        <v/>
      </c>
      <c r="Q43" s="291" t="str">
        <f t="shared" si="0"/>
        <v/>
      </c>
      <c r="R43" s="291">
        <f t="shared" si="23"/>
        <v>0</v>
      </c>
      <c r="S43" s="94" t="str">
        <f t="shared" si="1"/>
        <v/>
      </c>
      <c r="T43" s="94" t="str">
        <f t="shared" si="2"/>
        <v/>
      </c>
      <c r="U43" s="94" t="str">
        <f t="shared" si="3"/>
        <v/>
      </c>
      <c r="V43" s="94" t="str">
        <f t="shared" si="4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4"/>
        <v>0</v>
      </c>
      <c r="AF43" s="141" t="b">
        <f t="shared" si="13"/>
        <v>0</v>
      </c>
      <c r="AG43" s="141" t="b">
        <f t="shared" si="14"/>
        <v>0</v>
      </c>
      <c r="AH43" s="141" t="b">
        <f t="shared" si="15"/>
        <v>0</v>
      </c>
      <c r="AI43" s="141" t="b">
        <f t="shared" si="16"/>
        <v>0</v>
      </c>
      <c r="AJ43" s="146" t="str">
        <f t="shared" si="17"/>
        <v/>
      </c>
      <c r="AK43" s="147" t="str">
        <f t="shared" si="18"/>
        <v/>
      </c>
      <c r="AL43" s="217" t="str">
        <f t="shared" si="25"/>
        <v/>
      </c>
      <c r="AM43" s="144" t="str">
        <f t="shared" si="26"/>
        <v/>
      </c>
      <c r="AN43" s="145">
        <f t="shared" si="27"/>
        <v>0</v>
      </c>
      <c r="AO43" s="135" t="str">
        <f t="shared" si="28"/>
        <v/>
      </c>
      <c r="AP43" s="136" t="str">
        <f t="shared" si="29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19"/>
        <v/>
      </c>
      <c r="AV43" s="219"/>
      <c r="AW43" s="220" t="str">
        <f t="shared" si="34"/>
        <v/>
      </c>
      <c r="AX43" s="220">
        <f t="shared" si="35"/>
        <v>0</v>
      </c>
      <c r="AY43" s="219"/>
      <c r="AZ43" s="218" t="str">
        <f t="shared" si="33"/>
        <v/>
      </c>
      <c r="BA43" s="60">
        <f t="shared" si="20"/>
        <v>0</v>
      </c>
    </row>
    <row r="44" spans="1:53" ht="15" customHeight="1" x14ac:dyDescent="0.25">
      <c r="A44">
        <v>27</v>
      </c>
      <c r="B44" s="17"/>
      <c r="C44" s="139"/>
      <c r="D44" s="175"/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21"/>
        <v>0</v>
      </c>
      <c r="O44" s="291" t="str">
        <f t="shared" si="22"/>
        <v/>
      </c>
      <c r="P44" s="291" t="str">
        <f t="shared" si="0"/>
        <v/>
      </c>
      <c r="Q44" s="291" t="str">
        <f t="shared" si="0"/>
        <v/>
      </c>
      <c r="R44" s="291">
        <f t="shared" si="23"/>
        <v>0</v>
      </c>
      <c r="S44" s="94" t="str">
        <f t="shared" si="1"/>
        <v/>
      </c>
      <c r="T44" s="94" t="str">
        <f t="shared" si="2"/>
        <v/>
      </c>
      <c r="U44" s="94" t="str">
        <f t="shared" si="3"/>
        <v/>
      </c>
      <c r="V44" s="94" t="str">
        <f t="shared" si="4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4"/>
        <v>0</v>
      </c>
      <c r="AF44" s="141" t="b">
        <f t="shared" si="13"/>
        <v>0</v>
      </c>
      <c r="AG44" s="141" t="b">
        <f t="shared" si="14"/>
        <v>0</v>
      </c>
      <c r="AH44" s="141" t="b">
        <f t="shared" si="15"/>
        <v>0</v>
      </c>
      <c r="AI44" s="141" t="b">
        <f t="shared" si="16"/>
        <v>0</v>
      </c>
      <c r="AJ44" s="146" t="str">
        <f t="shared" si="17"/>
        <v/>
      </c>
      <c r="AK44" s="147" t="str">
        <f t="shared" si="18"/>
        <v/>
      </c>
      <c r="AL44" s="217" t="str">
        <f t="shared" si="25"/>
        <v/>
      </c>
      <c r="AM44" s="144" t="str">
        <f t="shared" si="26"/>
        <v/>
      </c>
      <c r="AN44" s="145">
        <f t="shared" si="27"/>
        <v>0</v>
      </c>
      <c r="AO44" s="135" t="str">
        <f t="shared" si="28"/>
        <v/>
      </c>
      <c r="AP44" s="136" t="str">
        <f t="shared" si="29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19"/>
        <v/>
      </c>
      <c r="AV44" s="219"/>
      <c r="AW44" s="220" t="str">
        <f t="shared" si="34"/>
        <v/>
      </c>
      <c r="AX44" s="220">
        <f t="shared" si="35"/>
        <v>0</v>
      </c>
      <c r="AY44" s="219"/>
      <c r="AZ44" s="218" t="str">
        <f t="shared" si="33"/>
        <v/>
      </c>
      <c r="BA44" s="60">
        <f t="shared" si="20"/>
        <v>0</v>
      </c>
    </row>
    <row r="45" spans="1:53" ht="15" customHeight="1" x14ac:dyDescent="0.25">
      <c r="A45">
        <v>28</v>
      </c>
      <c r="B45" s="17"/>
      <c r="C45" s="139"/>
      <c r="D45" s="175"/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21"/>
        <v>0</v>
      </c>
      <c r="O45" s="291" t="str">
        <f t="shared" si="22"/>
        <v/>
      </c>
      <c r="P45" s="291" t="str">
        <f t="shared" si="0"/>
        <v/>
      </c>
      <c r="Q45" s="291" t="str">
        <f t="shared" si="0"/>
        <v/>
      </c>
      <c r="R45" s="291">
        <f t="shared" si="23"/>
        <v>0</v>
      </c>
      <c r="S45" s="94" t="str">
        <f t="shared" si="1"/>
        <v/>
      </c>
      <c r="T45" s="94" t="str">
        <f t="shared" si="2"/>
        <v/>
      </c>
      <c r="U45" s="94" t="str">
        <f t="shared" si="3"/>
        <v/>
      </c>
      <c r="V45" s="94" t="str">
        <f t="shared" si="4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4"/>
        <v>0</v>
      </c>
      <c r="AF45" s="141" t="b">
        <f t="shared" si="13"/>
        <v>0</v>
      </c>
      <c r="AG45" s="141" t="b">
        <f t="shared" si="14"/>
        <v>0</v>
      </c>
      <c r="AH45" s="141" t="b">
        <f t="shared" si="15"/>
        <v>0</v>
      </c>
      <c r="AI45" s="141" t="b">
        <f t="shared" si="16"/>
        <v>0</v>
      </c>
      <c r="AJ45" s="146" t="str">
        <f t="shared" si="17"/>
        <v/>
      </c>
      <c r="AK45" s="147" t="str">
        <f t="shared" si="18"/>
        <v/>
      </c>
      <c r="AL45" s="217" t="str">
        <f t="shared" si="25"/>
        <v/>
      </c>
      <c r="AM45" s="144" t="str">
        <f t="shared" si="26"/>
        <v/>
      </c>
      <c r="AN45" s="145">
        <f t="shared" si="27"/>
        <v>0</v>
      </c>
      <c r="AO45" s="135" t="str">
        <f t="shared" si="28"/>
        <v/>
      </c>
      <c r="AP45" s="136" t="str">
        <f t="shared" si="29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19"/>
        <v/>
      </c>
      <c r="AV45" s="219"/>
      <c r="AW45" s="220" t="str">
        <f t="shared" si="34"/>
        <v/>
      </c>
      <c r="AX45" s="220">
        <f t="shared" si="35"/>
        <v>0</v>
      </c>
      <c r="AY45" s="219"/>
      <c r="AZ45" s="218" t="str">
        <f t="shared" si="33"/>
        <v/>
      </c>
      <c r="BA45" s="60">
        <f t="shared" si="20"/>
        <v>0</v>
      </c>
    </row>
    <row r="46" spans="1:53" ht="15" customHeight="1" x14ac:dyDescent="0.25">
      <c r="A46">
        <v>29</v>
      </c>
      <c r="B46" s="17"/>
      <c r="C46" s="139"/>
      <c r="D46" s="175"/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21"/>
        <v>0</v>
      </c>
      <c r="O46" s="291" t="str">
        <f t="shared" si="22"/>
        <v/>
      </c>
      <c r="P46" s="291" t="str">
        <f t="shared" si="0"/>
        <v/>
      </c>
      <c r="Q46" s="291" t="str">
        <f t="shared" si="0"/>
        <v/>
      </c>
      <c r="R46" s="291">
        <f t="shared" si="23"/>
        <v>0</v>
      </c>
      <c r="S46" s="94" t="str">
        <f t="shared" si="1"/>
        <v/>
      </c>
      <c r="T46" s="94" t="str">
        <f t="shared" si="2"/>
        <v/>
      </c>
      <c r="U46" s="94" t="str">
        <f t="shared" si="3"/>
        <v/>
      </c>
      <c r="V46" s="94" t="str">
        <f t="shared" si="4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4"/>
        <v>0</v>
      </c>
      <c r="AF46" s="141" t="b">
        <f t="shared" si="13"/>
        <v>0</v>
      </c>
      <c r="AG46" s="141" t="b">
        <f t="shared" si="14"/>
        <v>0</v>
      </c>
      <c r="AH46" s="141" t="b">
        <f t="shared" si="15"/>
        <v>0</v>
      </c>
      <c r="AI46" s="141" t="b">
        <f t="shared" si="16"/>
        <v>0</v>
      </c>
      <c r="AJ46" s="146" t="str">
        <f t="shared" si="17"/>
        <v/>
      </c>
      <c r="AK46" s="147" t="str">
        <f t="shared" si="18"/>
        <v/>
      </c>
      <c r="AL46" s="217" t="str">
        <f t="shared" si="25"/>
        <v/>
      </c>
      <c r="AM46" s="144" t="str">
        <f t="shared" si="26"/>
        <v/>
      </c>
      <c r="AN46" s="145">
        <f t="shared" si="27"/>
        <v>0</v>
      </c>
      <c r="AO46" s="135" t="str">
        <f t="shared" si="28"/>
        <v/>
      </c>
      <c r="AP46" s="136" t="str">
        <f t="shared" si="29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19"/>
        <v/>
      </c>
      <c r="AV46" s="219"/>
      <c r="AW46" s="220" t="str">
        <f t="shared" si="34"/>
        <v/>
      </c>
      <c r="AX46" s="220">
        <f t="shared" si="35"/>
        <v>0</v>
      </c>
      <c r="AY46" s="219"/>
      <c r="AZ46" s="218" t="str">
        <f t="shared" si="33"/>
        <v/>
      </c>
      <c r="BA46" s="60">
        <f t="shared" si="20"/>
        <v>0</v>
      </c>
    </row>
    <row r="47" spans="1:53" ht="15" customHeight="1" x14ac:dyDescent="0.25">
      <c r="A47">
        <v>30</v>
      </c>
      <c r="B47" s="17"/>
      <c r="C47" s="139"/>
      <c r="D47" s="175"/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21"/>
        <v>0</v>
      </c>
      <c r="O47" s="291" t="str">
        <f t="shared" si="22"/>
        <v/>
      </c>
      <c r="P47" s="291" t="str">
        <f t="shared" si="0"/>
        <v/>
      </c>
      <c r="Q47" s="291" t="str">
        <f t="shared" si="0"/>
        <v/>
      </c>
      <c r="R47" s="291">
        <f t="shared" si="23"/>
        <v>0</v>
      </c>
      <c r="S47" s="94" t="str">
        <f t="shared" si="1"/>
        <v/>
      </c>
      <c r="T47" s="94" t="str">
        <f t="shared" si="2"/>
        <v/>
      </c>
      <c r="U47" s="94" t="str">
        <f t="shared" si="3"/>
        <v/>
      </c>
      <c r="V47" s="94" t="str">
        <f t="shared" si="4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4"/>
        <v>0</v>
      </c>
      <c r="AF47" s="141" t="b">
        <f t="shared" si="13"/>
        <v>0</v>
      </c>
      <c r="AG47" s="141" t="b">
        <f t="shared" si="14"/>
        <v>0</v>
      </c>
      <c r="AH47" s="141" t="b">
        <f t="shared" si="15"/>
        <v>0</v>
      </c>
      <c r="AI47" s="141" t="b">
        <f t="shared" si="16"/>
        <v>0</v>
      </c>
      <c r="AJ47" s="146" t="str">
        <f t="shared" si="17"/>
        <v/>
      </c>
      <c r="AK47" s="147" t="str">
        <f t="shared" si="18"/>
        <v/>
      </c>
      <c r="AL47" s="217" t="str">
        <f t="shared" si="25"/>
        <v/>
      </c>
      <c r="AM47" s="144" t="str">
        <f t="shared" si="26"/>
        <v/>
      </c>
      <c r="AN47" s="145">
        <f t="shared" si="27"/>
        <v>0</v>
      </c>
      <c r="AO47" s="135" t="str">
        <f t="shared" si="28"/>
        <v/>
      </c>
      <c r="AP47" s="136" t="str">
        <f t="shared" si="29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19"/>
        <v/>
      </c>
      <c r="AV47" s="219"/>
      <c r="AW47" s="220" t="str">
        <f t="shared" si="34"/>
        <v/>
      </c>
      <c r="AX47" s="220">
        <f t="shared" si="35"/>
        <v>0</v>
      </c>
      <c r="AY47" s="219"/>
      <c r="AZ47" s="218" t="str">
        <f t="shared" si="33"/>
        <v/>
      </c>
      <c r="BA47" s="60">
        <f t="shared" si="20"/>
        <v>0</v>
      </c>
    </row>
    <row r="48" spans="1:53" ht="15" customHeight="1" x14ac:dyDescent="0.25">
      <c r="A48">
        <v>31</v>
      </c>
      <c r="B48" s="17"/>
      <c r="C48" s="139"/>
      <c r="D48" s="175"/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21"/>
        <v>0</v>
      </c>
      <c r="O48" s="291" t="str">
        <f t="shared" si="22"/>
        <v/>
      </c>
      <c r="P48" s="291" t="str">
        <f t="shared" si="0"/>
        <v/>
      </c>
      <c r="Q48" s="291" t="str">
        <f t="shared" si="0"/>
        <v/>
      </c>
      <c r="R48" s="291">
        <f t="shared" si="23"/>
        <v>0</v>
      </c>
      <c r="S48" s="94" t="str">
        <f t="shared" si="1"/>
        <v/>
      </c>
      <c r="T48" s="94" t="str">
        <f t="shared" si="2"/>
        <v/>
      </c>
      <c r="U48" s="94" t="str">
        <f t="shared" si="3"/>
        <v/>
      </c>
      <c r="V48" s="94" t="str">
        <f t="shared" si="4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4"/>
        <v>0</v>
      </c>
      <c r="AF48" s="141" t="b">
        <f t="shared" si="13"/>
        <v>0</v>
      </c>
      <c r="AG48" s="141" t="b">
        <f t="shared" si="14"/>
        <v>0</v>
      </c>
      <c r="AH48" s="141" t="b">
        <f t="shared" si="15"/>
        <v>0</v>
      </c>
      <c r="AI48" s="141" t="b">
        <f t="shared" si="16"/>
        <v>0</v>
      </c>
      <c r="AJ48" s="146" t="str">
        <f t="shared" si="17"/>
        <v/>
      </c>
      <c r="AK48" s="147" t="str">
        <f t="shared" si="18"/>
        <v/>
      </c>
      <c r="AL48" s="217" t="str">
        <f t="shared" si="25"/>
        <v/>
      </c>
      <c r="AM48" s="144" t="str">
        <f t="shared" si="26"/>
        <v/>
      </c>
      <c r="AN48" s="145">
        <f t="shared" si="27"/>
        <v>0</v>
      </c>
      <c r="AO48" s="135" t="str">
        <f t="shared" si="28"/>
        <v/>
      </c>
      <c r="AP48" s="136" t="str">
        <f t="shared" si="29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19"/>
        <v/>
      </c>
      <c r="AV48" s="219"/>
      <c r="AW48" s="220" t="str">
        <f t="shared" si="34"/>
        <v/>
      </c>
      <c r="AX48" s="220">
        <f t="shared" si="35"/>
        <v>0</v>
      </c>
      <c r="AY48" s="219"/>
      <c r="AZ48" s="218" t="str">
        <f t="shared" si="33"/>
        <v/>
      </c>
      <c r="BA48" s="60">
        <f t="shared" si="20"/>
        <v>0</v>
      </c>
    </row>
    <row r="49" spans="1:53" ht="15" customHeight="1" x14ac:dyDescent="0.25">
      <c r="A49">
        <v>32</v>
      </c>
      <c r="B49" s="17"/>
      <c r="C49" s="139"/>
      <c r="D49" s="175"/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21"/>
        <v>0</v>
      </c>
      <c r="O49" s="291" t="str">
        <f t="shared" si="22"/>
        <v/>
      </c>
      <c r="P49" s="291" t="str">
        <f t="shared" si="0"/>
        <v/>
      </c>
      <c r="Q49" s="291" t="str">
        <f t="shared" si="0"/>
        <v/>
      </c>
      <c r="R49" s="291">
        <f t="shared" si="23"/>
        <v>0</v>
      </c>
      <c r="S49" s="94" t="str">
        <f t="shared" si="1"/>
        <v/>
      </c>
      <c r="T49" s="94" t="str">
        <f t="shared" si="2"/>
        <v/>
      </c>
      <c r="U49" s="94" t="str">
        <f t="shared" si="3"/>
        <v/>
      </c>
      <c r="V49" s="94" t="str">
        <f t="shared" si="4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4"/>
        <v>0</v>
      </c>
      <c r="AF49" s="141" t="b">
        <f t="shared" si="13"/>
        <v>0</v>
      </c>
      <c r="AG49" s="141" t="b">
        <f t="shared" si="14"/>
        <v>0</v>
      </c>
      <c r="AH49" s="141" t="b">
        <f t="shared" si="15"/>
        <v>0</v>
      </c>
      <c r="AI49" s="141" t="b">
        <f t="shared" si="16"/>
        <v>0</v>
      </c>
      <c r="AJ49" s="146" t="str">
        <f t="shared" si="17"/>
        <v/>
      </c>
      <c r="AK49" s="147" t="str">
        <f t="shared" si="18"/>
        <v/>
      </c>
      <c r="AL49" s="217" t="str">
        <f t="shared" si="25"/>
        <v/>
      </c>
      <c r="AM49" s="144" t="str">
        <f t="shared" si="26"/>
        <v/>
      </c>
      <c r="AN49" s="145">
        <f t="shared" si="27"/>
        <v>0</v>
      </c>
      <c r="AO49" s="135" t="str">
        <f t="shared" si="28"/>
        <v/>
      </c>
      <c r="AP49" s="136" t="str">
        <f t="shared" si="29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19"/>
        <v/>
      </c>
      <c r="AV49" s="219"/>
      <c r="AW49" s="220" t="str">
        <f t="shared" si="34"/>
        <v/>
      </c>
      <c r="AX49" s="220">
        <f t="shared" si="35"/>
        <v>0</v>
      </c>
      <c r="AY49" s="219"/>
      <c r="AZ49" s="218" t="str">
        <f t="shared" si="33"/>
        <v/>
      </c>
      <c r="BA49" s="60">
        <f t="shared" si="20"/>
        <v>0</v>
      </c>
    </row>
    <row r="50" spans="1:53" ht="15" customHeight="1" x14ac:dyDescent="0.25">
      <c r="A50">
        <v>33</v>
      </c>
      <c r="B50" s="17"/>
      <c r="C50" s="139"/>
      <c r="D50" s="175"/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21"/>
        <v>0</v>
      </c>
      <c r="O50" s="291" t="str">
        <f t="shared" si="22"/>
        <v/>
      </c>
      <c r="P50" s="291" t="str">
        <f t="shared" si="0"/>
        <v/>
      </c>
      <c r="Q50" s="291" t="str">
        <f t="shared" si="0"/>
        <v/>
      </c>
      <c r="R50" s="291">
        <f t="shared" si="23"/>
        <v>0</v>
      </c>
      <c r="S50" s="94" t="str">
        <f t="shared" si="1"/>
        <v/>
      </c>
      <c r="T50" s="94" t="str">
        <f t="shared" si="2"/>
        <v/>
      </c>
      <c r="U50" s="94" t="str">
        <f t="shared" si="3"/>
        <v/>
      </c>
      <c r="V50" s="94" t="str">
        <f t="shared" si="4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4"/>
        <v>0</v>
      </c>
      <c r="AF50" s="141" t="b">
        <f t="shared" si="13"/>
        <v>0</v>
      </c>
      <c r="AG50" s="141" t="b">
        <f t="shared" si="14"/>
        <v>0</v>
      </c>
      <c r="AH50" s="141" t="b">
        <f t="shared" si="15"/>
        <v>0</v>
      </c>
      <c r="AI50" s="141" t="b">
        <f t="shared" si="16"/>
        <v>0</v>
      </c>
      <c r="AJ50" s="146" t="str">
        <f t="shared" si="17"/>
        <v/>
      </c>
      <c r="AK50" s="147" t="str">
        <f t="shared" si="18"/>
        <v/>
      </c>
      <c r="AL50" s="217" t="str">
        <f t="shared" si="25"/>
        <v/>
      </c>
      <c r="AM50" s="144" t="str">
        <f t="shared" si="26"/>
        <v/>
      </c>
      <c r="AN50" s="145">
        <f t="shared" si="27"/>
        <v>0</v>
      </c>
      <c r="AO50" s="135" t="str">
        <f t="shared" si="28"/>
        <v/>
      </c>
      <c r="AP50" s="136" t="str">
        <f t="shared" si="29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19"/>
        <v/>
      </c>
      <c r="AV50" s="219"/>
      <c r="AW50" s="220" t="str">
        <f t="shared" si="34"/>
        <v/>
      </c>
      <c r="AX50" s="220">
        <f t="shared" si="35"/>
        <v>0</v>
      </c>
      <c r="AY50" s="219"/>
      <c r="AZ50" s="218" t="str">
        <f t="shared" si="33"/>
        <v/>
      </c>
      <c r="BA50" s="60">
        <f t="shared" si="20"/>
        <v>0</v>
      </c>
    </row>
    <row r="51" spans="1:53" ht="15" customHeight="1" x14ac:dyDescent="0.25">
      <c r="A51">
        <v>34</v>
      </c>
      <c r="B51" s="17"/>
      <c r="C51" s="139"/>
      <c r="D51" s="175"/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21"/>
        <v>0</v>
      </c>
      <c r="O51" s="291" t="str">
        <f t="shared" si="22"/>
        <v/>
      </c>
      <c r="P51" s="291" t="str">
        <f t="shared" si="0"/>
        <v/>
      </c>
      <c r="Q51" s="291" t="str">
        <f t="shared" si="0"/>
        <v/>
      </c>
      <c r="R51" s="291">
        <f t="shared" si="23"/>
        <v>0</v>
      </c>
      <c r="S51" s="94" t="str">
        <f t="shared" si="1"/>
        <v/>
      </c>
      <c r="T51" s="94" t="str">
        <f t="shared" si="2"/>
        <v/>
      </c>
      <c r="U51" s="94" t="str">
        <f t="shared" si="3"/>
        <v/>
      </c>
      <c r="V51" s="94" t="str">
        <f t="shared" si="4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4"/>
        <v>0</v>
      </c>
      <c r="AF51" s="141" t="b">
        <f t="shared" si="13"/>
        <v>0</v>
      </c>
      <c r="AG51" s="141" t="b">
        <f t="shared" si="14"/>
        <v>0</v>
      </c>
      <c r="AH51" s="141" t="b">
        <f t="shared" si="15"/>
        <v>0</v>
      </c>
      <c r="AI51" s="141" t="b">
        <f t="shared" si="16"/>
        <v>0</v>
      </c>
      <c r="AJ51" s="146" t="str">
        <f t="shared" si="17"/>
        <v/>
      </c>
      <c r="AK51" s="147" t="str">
        <f t="shared" si="18"/>
        <v/>
      </c>
      <c r="AL51" s="217" t="str">
        <f t="shared" si="25"/>
        <v/>
      </c>
      <c r="AM51" s="144" t="str">
        <f t="shared" si="26"/>
        <v/>
      </c>
      <c r="AN51" s="145">
        <f t="shared" si="27"/>
        <v>0</v>
      </c>
      <c r="AO51" s="135" t="str">
        <f t="shared" si="28"/>
        <v/>
      </c>
      <c r="AP51" s="136" t="str">
        <f t="shared" si="29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19"/>
        <v/>
      </c>
      <c r="AV51" s="219"/>
      <c r="AW51" s="220" t="str">
        <f t="shared" si="34"/>
        <v/>
      </c>
      <c r="AX51" s="220">
        <f t="shared" si="35"/>
        <v>0</v>
      </c>
      <c r="AY51" s="219"/>
      <c r="AZ51" s="218" t="str">
        <f t="shared" si="33"/>
        <v/>
      </c>
      <c r="BA51" s="60">
        <f t="shared" si="20"/>
        <v>0</v>
      </c>
    </row>
    <row r="52" spans="1:53" ht="15" customHeight="1" x14ac:dyDescent="0.25">
      <c r="A52">
        <v>35</v>
      </c>
      <c r="B52" s="17"/>
      <c r="C52" s="139"/>
      <c r="D52" s="175"/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21"/>
        <v>0</v>
      </c>
      <c r="O52" s="291" t="str">
        <f t="shared" si="22"/>
        <v/>
      </c>
      <c r="P52" s="291" t="str">
        <f t="shared" si="0"/>
        <v/>
      </c>
      <c r="Q52" s="291" t="str">
        <f t="shared" si="0"/>
        <v/>
      </c>
      <c r="R52" s="291">
        <f t="shared" si="23"/>
        <v>0</v>
      </c>
      <c r="S52" s="94" t="str">
        <f t="shared" si="1"/>
        <v/>
      </c>
      <c r="T52" s="94" t="str">
        <f t="shared" si="2"/>
        <v/>
      </c>
      <c r="U52" s="94" t="str">
        <f t="shared" si="3"/>
        <v/>
      </c>
      <c r="V52" s="94" t="str">
        <f t="shared" si="4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4"/>
        <v>0</v>
      </c>
      <c r="AF52" s="141" t="b">
        <f t="shared" si="13"/>
        <v>0</v>
      </c>
      <c r="AG52" s="141" t="b">
        <f t="shared" si="14"/>
        <v>0</v>
      </c>
      <c r="AH52" s="141" t="b">
        <f t="shared" si="15"/>
        <v>0</v>
      </c>
      <c r="AI52" s="141" t="b">
        <f t="shared" si="16"/>
        <v>0</v>
      </c>
      <c r="AJ52" s="146" t="str">
        <f t="shared" si="17"/>
        <v/>
      </c>
      <c r="AK52" s="147" t="str">
        <f t="shared" si="18"/>
        <v/>
      </c>
      <c r="AL52" s="217" t="str">
        <f t="shared" si="25"/>
        <v/>
      </c>
      <c r="AM52" s="144" t="str">
        <f t="shared" si="26"/>
        <v/>
      </c>
      <c r="AN52" s="145">
        <f t="shared" si="27"/>
        <v>0</v>
      </c>
      <c r="AO52" s="135" t="str">
        <f t="shared" si="28"/>
        <v/>
      </c>
      <c r="AP52" s="136" t="str">
        <f t="shared" si="29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19"/>
        <v/>
      </c>
      <c r="AV52" s="219"/>
      <c r="AW52" s="220" t="str">
        <f t="shared" si="34"/>
        <v/>
      </c>
      <c r="AX52" s="220">
        <f t="shared" si="35"/>
        <v>0</v>
      </c>
      <c r="AY52" s="219"/>
      <c r="AZ52" s="218" t="str">
        <f t="shared" si="33"/>
        <v/>
      </c>
      <c r="BA52" s="60">
        <f t="shared" si="20"/>
        <v>0</v>
      </c>
    </row>
    <row r="53" spans="1:53" ht="15" customHeight="1" thickBot="1" x14ac:dyDescent="0.3">
      <c r="A53">
        <v>36</v>
      </c>
      <c r="B53" s="17"/>
      <c r="C53" s="270"/>
      <c r="D53" s="175"/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21"/>
        <v>0</v>
      </c>
      <c r="O53" s="291" t="str">
        <f t="shared" si="22"/>
        <v/>
      </c>
      <c r="P53" s="291" t="str">
        <f t="shared" si="0"/>
        <v/>
      </c>
      <c r="Q53" s="291" t="str">
        <f t="shared" si="0"/>
        <v/>
      </c>
      <c r="R53" s="291">
        <f t="shared" si="23"/>
        <v>0</v>
      </c>
      <c r="S53" s="94" t="str">
        <f t="shared" si="1"/>
        <v/>
      </c>
      <c r="T53" s="94" t="str">
        <f t="shared" si="2"/>
        <v/>
      </c>
      <c r="U53" s="94" t="str">
        <f t="shared" si="3"/>
        <v/>
      </c>
      <c r="V53" s="94" t="str">
        <f t="shared" si="4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4"/>
        <v>0</v>
      </c>
      <c r="AF53" s="141" t="b">
        <f t="shared" si="13"/>
        <v>0</v>
      </c>
      <c r="AG53" s="141" t="b">
        <f t="shared" si="14"/>
        <v>0</v>
      </c>
      <c r="AH53" s="141" t="b">
        <f t="shared" si="15"/>
        <v>0</v>
      </c>
      <c r="AI53" s="141" t="b">
        <f t="shared" si="16"/>
        <v>0</v>
      </c>
      <c r="AJ53" s="154" t="str">
        <f t="shared" si="17"/>
        <v/>
      </c>
      <c r="AK53" s="147" t="str">
        <f t="shared" si="18"/>
        <v/>
      </c>
      <c r="AL53" s="217" t="str">
        <f t="shared" si="25"/>
        <v/>
      </c>
      <c r="AM53" s="144" t="str">
        <f t="shared" si="26"/>
        <v/>
      </c>
      <c r="AN53" s="145">
        <f t="shared" si="27"/>
        <v>0</v>
      </c>
      <c r="AO53" s="135" t="str">
        <f t="shared" si="28"/>
        <v/>
      </c>
      <c r="AP53" s="136" t="str">
        <f t="shared" si="29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19"/>
        <v/>
      </c>
      <c r="AV53" s="219"/>
      <c r="AW53" s="220" t="str">
        <f t="shared" si="34"/>
        <v/>
      </c>
      <c r="AX53" s="220">
        <f t="shared" si="35"/>
        <v>0</v>
      </c>
      <c r="AY53" s="219"/>
      <c r="AZ53" s="218" t="str">
        <f t="shared" si="33"/>
        <v/>
      </c>
      <c r="BA53" s="60">
        <f t="shared" si="20"/>
        <v>0</v>
      </c>
    </row>
    <row r="54" spans="1:53" ht="15" customHeight="1" thickBot="1" x14ac:dyDescent="0.3">
      <c r="A54" t="s">
        <v>105</v>
      </c>
      <c r="B54" s="64">
        <f>COUNTA(B18:B53)</f>
        <v>10</v>
      </c>
      <c r="C54" s="64"/>
      <c r="D54" s="282" t="s">
        <v>106</v>
      </c>
      <c r="E54" s="282"/>
      <c r="F54" s="282"/>
      <c r="G54" s="282"/>
      <c r="H54" s="155" t="str">
        <f t="shared" ref="H54:M54" si="36">IF(S56=0,"",IF(S56&gt;0,S55))</f>
        <v/>
      </c>
      <c r="I54" s="156">
        <f t="shared" si="36"/>
        <v>0.6</v>
      </c>
      <c r="J54" s="156">
        <f t="shared" si="36"/>
        <v>0.6</v>
      </c>
      <c r="K54" s="156">
        <f t="shared" si="36"/>
        <v>0.9</v>
      </c>
      <c r="L54" s="156">
        <f t="shared" si="36"/>
        <v>0.7</v>
      </c>
      <c r="M54" s="156">
        <f t="shared" si="36"/>
        <v>1</v>
      </c>
      <c r="N54" s="156"/>
      <c r="O54" s="156"/>
      <c r="P54" s="156"/>
      <c r="Q54" s="156"/>
      <c r="R54" s="156"/>
      <c r="S54" s="157">
        <f t="shared" ref="S54:X54" si="37">SUM(S18:S53)</f>
        <v>0</v>
      </c>
      <c r="T54" s="157">
        <f t="shared" si="37"/>
        <v>6</v>
      </c>
      <c r="U54" s="157">
        <f t="shared" si="37"/>
        <v>6</v>
      </c>
      <c r="V54" s="157">
        <f t="shared" si="37"/>
        <v>9</v>
      </c>
      <c r="W54" s="157">
        <f t="shared" si="37"/>
        <v>7</v>
      </c>
      <c r="X54" s="157">
        <f t="shared" si="37"/>
        <v>10</v>
      </c>
      <c r="Y54" s="158">
        <f>SUM(Y18:Y53)*0.2</f>
        <v>7.6000000000000005</v>
      </c>
      <c r="Z54" s="158">
        <f t="shared" ref="Z54:AI54" si="38">SUM(Z18:Z53)</f>
        <v>0.8</v>
      </c>
      <c r="AA54" s="158">
        <f t="shared" si="38"/>
        <v>2.4000000000000004</v>
      </c>
      <c r="AB54" s="158">
        <f t="shared" si="38"/>
        <v>3.4000000000000004</v>
      </c>
      <c r="AC54" s="158">
        <f t="shared" si="38"/>
        <v>1</v>
      </c>
      <c r="AD54" s="158">
        <f t="shared" si="38"/>
        <v>0</v>
      </c>
      <c r="AE54" s="158">
        <f t="shared" si="38"/>
        <v>0</v>
      </c>
      <c r="AF54" s="158">
        <f t="shared" si="38"/>
        <v>0</v>
      </c>
      <c r="AG54" s="158">
        <f t="shared" si="38"/>
        <v>0</v>
      </c>
      <c r="AH54" s="158">
        <f t="shared" si="38"/>
        <v>0</v>
      </c>
      <c r="AI54" s="158">
        <f t="shared" si="38"/>
        <v>0</v>
      </c>
      <c r="AJ54" s="159"/>
      <c r="AK54" s="221">
        <f>IF(Y57=0,"",IF(Y57&gt;0,$Y$55))</f>
        <v>0.76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39">S54/S56</f>
        <v>#DIV/0!</v>
      </c>
      <c r="T55" s="165">
        <f t="shared" si="39"/>
        <v>0.6</v>
      </c>
      <c r="U55" s="165">
        <f t="shared" si="39"/>
        <v>0.6</v>
      </c>
      <c r="V55" s="165">
        <f t="shared" si="39"/>
        <v>0.9</v>
      </c>
      <c r="W55" s="165">
        <f t="shared" si="39"/>
        <v>0.7</v>
      </c>
      <c r="X55" s="165">
        <f t="shared" si="39"/>
        <v>1</v>
      </c>
      <c r="Y55" s="165">
        <f>Y54/Y57</f>
        <v>0.76</v>
      </c>
      <c r="Z55" s="141">
        <f>Z54/10</f>
        <v>0.08</v>
      </c>
      <c r="AA55" s="141">
        <f t="shared" ref="AA55:AI55" si="40">AA54/10</f>
        <v>0.24000000000000005</v>
      </c>
      <c r="AB55" s="141">
        <f t="shared" si="40"/>
        <v>0.34</v>
      </c>
      <c r="AC55" s="141">
        <f t="shared" si="40"/>
        <v>0.1</v>
      </c>
      <c r="AD55" s="141">
        <f t="shared" si="40"/>
        <v>0</v>
      </c>
      <c r="AE55" s="141">
        <f t="shared" si="40"/>
        <v>0</v>
      </c>
      <c r="AF55" s="141">
        <f t="shared" si="40"/>
        <v>0</v>
      </c>
      <c r="AG55" s="141">
        <f t="shared" si="40"/>
        <v>0</v>
      </c>
      <c r="AH55" s="141">
        <f t="shared" si="40"/>
        <v>0</v>
      </c>
      <c r="AI55" s="141">
        <f t="shared" si="40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>
        <f>IF($AS$57=0,"",IF($D$2&lt;6,"",IF($D$2&gt;=6,(AS58+AS59)/AS57)))</f>
        <v>1</v>
      </c>
      <c r="AT55" s="119">
        <f>IF($AS$57=0,"",IF($D$2&lt;6,"",IF($D$2&gt;=6,(AT58+AT59)/AT57)))</f>
        <v>1</v>
      </c>
      <c r="AU55" s="119">
        <f>IF($AS$57=0,"",IF($D$2&lt;6,"",IF($D$2&gt;=6,(AU58+AU59)/AU57)))</f>
        <v>1</v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1">COUNTA(H18:H53)</f>
        <v>0</v>
      </c>
      <c r="T56" s="3">
        <f t="shared" si="41"/>
        <v>10</v>
      </c>
      <c r="U56" s="3">
        <f t="shared" si="41"/>
        <v>10</v>
      </c>
      <c r="V56" s="3">
        <f t="shared" si="41"/>
        <v>10</v>
      </c>
      <c r="W56" s="3">
        <f t="shared" si="41"/>
        <v>10</v>
      </c>
      <c r="X56" s="3">
        <f t="shared" si="41"/>
        <v>10</v>
      </c>
      <c r="Y56" s="3">
        <f>COUNTIF(Y18:Y53,0)</f>
        <v>26</v>
      </c>
      <c r="Z56" s="10">
        <f>Z54/D68*D70</f>
        <v>8.0000000000000016E-2</v>
      </c>
      <c r="AA56" s="10">
        <f>AA54/E68*E70</f>
        <v>0.24000000000000005</v>
      </c>
      <c r="AB56" s="10">
        <f>AB54/F68*F70</f>
        <v>0.34000000000000008</v>
      </c>
      <c r="AC56" s="10">
        <f>AC54/G68*G70</f>
        <v>0.1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10</v>
      </c>
      <c r="AR56" s="3"/>
      <c r="AS56" s="119">
        <f>IF($AS$57=0,"",IF($D$2&lt;6,"",IF($D$2&gt;=6,(AS59/AS57))))</f>
        <v>0.4</v>
      </c>
      <c r="AT56" s="119">
        <f>IF($AS$57=0,"",IF($D$2&lt;6,"",IF($D$2&gt;=6,(AT59/AT57))))</f>
        <v>0.7</v>
      </c>
      <c r="AU56" s="119">
        <f>IF($AS$57=0,"",IF($D$2&lt;6,"",IF($D$2&gt;=6,(AU59/AU57))))</f>
        <v>0.8</v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54"/>
      <c r="D57" s="53">
        <f>D2</f>
        <v>8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10</v>
      </c>
      <c r="AE57" s="3"/>
      <c r="AO57" s="3"/>
      <c r="AP57" s="3"/>
      <c r="AQ57" s="2"/>
      <c r="AR57" s="3"/>
      <c r="AS57" s="72">
        <f t="shared" ref="AS57:AT57" si="42">COUNTIF(AS18:AS53,"&gt;""")</f>
        <v>10</v>
      </c>
      <c r="AT57" s="72">
        <f t="shared" si="42"/>
        <v>10</v>
      </c>
      <c r="AU57" s="72">
        <f>COUNTIF(AU18:AU53,"&gt;""")</f>
        <v>10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54"/>
      <c r="D58" s="283">
        <f>D3</f>
        <v>45692</v>
      </c>
      <c r="E58" s="284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6</v>
      </c>
      <c r="AT58" s="93">
        <f t="shared" ref="AT58:AU58" si="43">COUNTIF(AT18:AT53,"1F")</f>
        <v>3</v>
      </c>
      <c r="AU58" s="93">
        <f t="shared" si="43"/>
        <v>2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54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4</v>
      </c>
      <c r="AT59" s="93">
        <f t="shared" ref="AT59" si="44">COUNTIF(AT18:AT53,"2F")</f>
        <v>7</v>
      </c>
      <c r="AU59" s="93">
        <f>COUNTIF(AU18:AU53,"1S")</f>
        <v>8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54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>S55</f>
        <v>#DIV/0!</v>
      </c>
      <c r="E63" s="10">
        <f t="shared" ref="E63:I63" si="45">T55</f>
        <v>0.6</v>
      </c>
      <c r="F63" s="10">
        <f t="shared" si="45"/>
        <v>0.6</v>
      </c>
      <c r="G63" s="10">
        <f t="shared" si="45"/>
        <v>0.9</v>
      </c>
      <c r="H63" s="10">
        <f t="shared" si="45"/>
        <v>0.7</v>
      </c>
      <c r="I63" s="10">
        <f t="shared" si="45"/>
        <v>1</v>
      </c>
      <c r="J63" s="10">
        <f>$AK$54</f>
        <v>0.76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C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5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5"/>
      <c r="D68" s="4">
        <f>COUNTIF($D$18:$D$53,"A")</f>
        <v>2</v>
      </c>
      <c r="E68" s="4">
        <f>COUNTIF($D$18:$D$53,"B")</f>
        <v>3</v>
      </c>
      <c r="F68" s="4">
        <f>COUNTIF($D$18:$D$53,"C")</f>
        <v>4</v>
      </c>
      <c r="G68" s="4">
        <f>COUNTIF($D$18:$D$53,"D")</f>
        <v>1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5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5"/>
      <c r="D70" s="10">
        <f>D68/$B$54</f>
        <v>0.2</v>
      </c>
      <c r="E70" s="10">
        <f>E68/$B$54</f>
        <v>0.3</v>
      </c>
      <c r="F70" s="10">
        <f>F68/$B$54</f>
        <v>0.4</v>
      </c>
      <c r="G70" s="10">
        <f>G68/$B$54</f>
        <v>0.1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5"/>
      <c r="D71" s="10">
        <f>Z56</f>
        <v>8.0000000000000016E-2</v>
      </c>
      <c r="E71" s="10">
        <f>AA56</f>
        <v>0.24000000000000005</v>
      </c>
      <c r="F71" s="10">
        <f>AB56</f>
        <v>0.34000000000000008</v>
      </c>
      <c r="G71" s="10">
        <f>AC56</f>
        <v>0.1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5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5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5"/>
      <c r="D74" s="10">
        <f>IF($E$7="ja",D70,IF($E7="nee",D72))</f>
        <v>0.2</v>
      </c>
      <c r="E74" s="10">
        <f>IF($E$7="ja",E70,IF($E7="nee",E72))</f>
        <v>0.3</v>
      </c>
      <c r="F74" s="10">
        <f>IF($E$7="ja",F70,IF($E7="nee",F72))</f>
        <v>0.4</v>
      </c>
      <c r="G74" s="10">
        <f>IF($E$7="ja",G70,IF($E7="nee",G72))</f>
        <v>0.1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5"/>
      <c r="D75" s="10">
        <f>IF($E$7="ja",D71,IF($E$7="nee",D73))</f>
        <v>8.0000000000000016E-2</v>
      </c>
      <c r="E75" s="10">
        <f>IF($E$7="ja",E71,IF($E$7="nee",E73))</f>
        <v>0.24000000000000005</v>
      </c>
      <c r="F75" s="10">
        <f>IF($E$7="ja",F71,IF($E$7="nee",F73))</f>
        <v>0.34000000000000008</v>
      </c>
      <c r="G75" s="10">
        <f>IF($E$7="ja",G71,IF($E$7="nee",G73))</f>
        <v>0.1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8">
    <mergeCell ref="J55:K55"/>
    <mergeCell ref="L55:M55"/>
    <mergeCell ref="B5:AY5"/>
    <mergeCell ref="J10:K10"/>
    <mergeCell ref="L10:M10"/>
    <mergeCell ref="AS10:AU10"/>
    <mergeCell ref="H10:I10"/>
    <mergeCell ref="H55:I55"/>
  </mergeCells>
  <phoneticPr fontId="48" type="noConversion"/>
  <conditionalFormatting sqref="B18:D53">
    <cfRule type="cellIs" dxfId="330" priority="65" stopIfTrue="1" operator="equal">
      <formula>""</formula>
    </cfRule>
  </conditionalFormatting>
  <conditionalFormatting sqref="E7:E8 D9">
    <cfRule type="cellIs" dxfId="329" priority="88" stopIfTrue="1" operator="equal">
      <formula>"ja"</formula>
    </cfRule>
    <cfRule type="cellIs" dxfId="328" priority="89" stopIfTrue="1" operator="equal">
      <formula>"nee"</formula>
    </cfRule>
  </conditionalFormatting>
  <conditionalFormatting sqref="E18:E53">
    <cfRule type="cellIs" dxfId="327" priority="100" stopIfTrue="1" operator="equal">
      <formula>""</formula>
    </cfRule>
  </conditionalFormatting>
  <conditionalFormatting sqref="E18:F53">
    <cfRule type="cellIs" dxfId="326" priority="98" stopIfTrue="1" operator="equal">
      <formula>"x"</formula>
    </cfRule>
  </conditionalFormatting>
  <conditionalFormatting sqref="F18:F53">
    <cfRule type="cellIs" dxfId="325" priority="99" stopIfTrue="1" operator="equal">
      <formula>""</formula>
    </cfRule>
  </conditionalFormatting>
  <conditionalFormatting sqref="G11:G13">
    <cfRule type="expression" dxfId="324" priority="23" stopIfTrue="1">
      <formula>$J$3="ja"</formula>
    </cfRule>
    <cfRule type="expression" dxfId="323" priority="24" stopIfTrue="1">
      <formula>$L$3="ja"</formula>
    </cfRule>
  </conditionalFormatting>
  <conditionalFormatting sqref="G18:G53">
    <cfRule type="cellIs" dxfId="322" priority="74" stopIfTrue="1" operator="equal">
      <formula>""</formula>
    </cfRule>
    <cfRule type="cellIs" dxfId="321" priority="75" stopIfTrue="1" operator="greaterThan">
      <formula>""</formula>
    </cfRule>
  </conditionalFormatting>
  <conditionalFormatting sqref="H11:H13">
    <cfRule type="expression" dxfId="320" priority="21">
      <formula>$K$2="ja"</formula>
    </cfRule>
    <cfRule type="expression" dxfId="319" priority="25" stopIfTrue="1">
      <formula>$J$2="ja"</formula>
    </cfRule>
    <cfRule type="expression" dxfId="318" priority="26" stopIfTrue="1">
      <formula>$L$2="ja"</formula>
    </cfRule>
  </conditionalFormatting>
  <conditionalFormatting sqref="H18:M53">
    <cfRule type="cellIs" dxfId="317" priority="85" stopIfTrue="1" operator="equal">
      <formula>0</formula>
    </cfRule>
    <cfRule type="cellIs" dxfId="316" priority="86" stopIfTrue="1" operator="lessThanOrEqual">
      <formula>$D18</formula>
    </cfRule>
    <cfRule type="cellIs" dxfId="315" priority="87" stopIfTrue="1" operator="notEqual">
      <formula>$D18</formula>
    </cfRule>
  </conditionalFormatting>
  <conditionalFormatting sqref="I11:I13">
    <cfRule type="expression" dxfId="314" priority="27" stopIfTrue="1">
      <formula>$J$3="ja"</formula>
    </cfRule>
  </conditionalFormatting>
  <conditionalFormatting sqref="I11:J13">
    <cfRule type="expression" dxfId="313" priority="19">
      <formula>$M$2="ja"</formula>
    </cfRule>
  </conditionalFormatting>
  <conditionalFormatting sqref="I11:K13">
    <cfRule type="expression" dxfId="312" priority="18">
      <formula>$L$3="ja"</formula>
    </cfRule>
  </conditionalFormatting>
  <conditionalFormatting sqref="J11:J13">
    <cfRule type="expression" dxfId="311" priority="20">
      <formula>$K$2="ja"</formula>
    </cfRule>
    <cfRule type="expression" dxfId="310" priority="22">
      <formula>$L$2="ja"</formula>
    </cfRule>
  </conditionalFormatting>
  <conditionalFormatting sqref="J11:R13">
    <cfRule type="expression" dxfId="309" priority="14">
      <formula>$J$3="ja"</formula>
    </cfRule>
  </conditionalFormatting>
  <conditionalFormatting sqref="L11:R13">
    <cfRule type="expression" dxfId="308" priority="13">
      <formula>$K$2="ja"</formula>
    </cfRule>
    <cfRule type="expression" dxfId="307" priority="15" stopIfTrue="1">
      <formula>$L$2="ja"</formula>
    </cfRule>
    <cfRule type="expression" dxfId="306" priority="16" stopIfTrue="1">
      <formula>$M$2="ja"</formula>
    </cfRule>
    <cfRule type="expression" dxfId="305" priority="17" stopIfTrue="1">
      <formula>$S$2="ja"</formula>
    </cfRule>
  </conditionalFormatting>
  <conditionalFormatting sqref="AJ18:AJ53">
    <cfRule type="cellIs" dxfId="304" priority="97" stopIfTrue="1" operator="notEqual">
      <formula>""</formula>
    </cfRule>
  </conditionalFormatting>
  <conditionalFormatting sqref="AK18:AK53">
    <cfRule type="cellIs" dxfId="303" priority="28" stopIfTrue="1" operator="equal">
      <formula>1</formula>
    </cfRule>
    <cfRule type="cellIs" dxfId="302" priority="29" stopIfTrue="1" operator="lessThan">
      <formula>1</formula>
    </cfRule>
  </conditionalFormatting>
  <conditionalFormatting sqref="AK11:AL13">
    <cfRule type="cellIs" dxfId="301" priority="10" stopIfTrue="1" operator="equal">
      <formula>1</formula>
    </cfRule>
    <cfRule type="cellIs" dxfId="300" priority="11" stopIfTrue="1" operator="lessThan">
      <formula>1</formula>
    </cfRule>
  </conditionalFormatting>
  <conditionalFormatting sqref="AL18:AL53">
    <cfRule type="expression" dxfId="299" priority="61">
      <formula>$G18=""</formula>
    </cfRule>
    <cfRule type="expression" dxfId="298" priority="62">
      <formula>$AM18=""</formula>
    </cfRule>
    <cfRule type="expression" dxfId="297" priority="63">
      <formula>$AM18&lt;$AR18</formula>
    </cfRule>
    <cfRule type="expression" dxfId="296" priority="64">
      <formula>$AM18&gt;=$AR18</formula>
    </cfRule>
  </conditionalFormatting>
  <conditionalFormatting sqref="AL18:AL54">
    <cfRule type="expression" dxfId="295" priority="60">
      <formula>$B18&gt;0</formula>
    </cfRule>
  </conditionalFormatting>
  <conditionalFormatting sqref="AM18:AN53 AZ18:BA53">
    <cfRule type="expression" dxfId="294" priority="73" stopIfTrue="1">
      <formula>$L$3="ja"</formula>
    </cfRule>
  </conditionalFormatting>
  <conditionalFormatting sqref="AO18:AO53">
    <cfRule type="cellIs" dxfId="293" priority="76" stopIfTrue="1" operator="equal">
      <formula>1</formula>
    </cfRule>
    <cfRule type="cellIs" dxfId="292" priority="77" stopIfTrue="1" operator="equal">
      <formula>""</formula>
    </cfRule>
  </conditionalFormatting>
  <conditionalFormatting sqref="AP18:AP53">
    <cfRule type="cellIs" dxfId="291" priority="78" stopIfTrue="1" operator="equal">
      <formula>1</formula>
    </cfRule>
    <cfRule type="cellIs" dxfId="290" priority="79" stopIfTrue="1" operator="equal">
      <formula>""</formula>
    </cfRule>
  </conditionalFormatting>
  <conditionalFormatting sqref="AQ18:AQ53">
    <cfRule type="cellIs" dxfId="289" priority="57" stopIfTrue="1" operator="equal">
      <formula>"x"</formula>
    </cfRule>
    <cfRule type="expression" dxfId="288" priority="58" stopIfTrue="1">
      <formula>$B18&gt;0</formula>
    </cfRule>
    <cfRule type="cellIs" dxfId="287" priority="59" stopIfTrue="1" operator="equal">
      <formula>""</formula>
    </cfRule>
  </conditionalFormatting>
  <conditionalFormatting sqref="AR18:AR54">
    <cfRule type="expression" dxfId="286" priority="56" stopIfTrue="1">
      <formula>$L$3="ja"</formula>
    </cfRule>
  </conditionalFormatting>
  <conditionalFormatting sqref="AR54">
    <cfRule type="expression" dxfId="285" priority="55" stopIfTrue="1">
      <formula>$J$3="ja"</formula>
    </cfRule>
  </conditionalFormatting>
  <conditionalFormatting sqref="AS11:AS13">
    <cfRule type="expression" dxfId="284" priority="6" stopIfTrue="1">
      <formula>$J$3="ja"</formula>
    </cfRule>
  </conditionalFormatting>
  <conditionalFormatting sqref="AS11:AT13">
    <cfRule type="expression" dxfId="283" priority="8">
      <formula>$M$2="ja"</formula>
    </cfRule>
    <cfRule type="expression" dxfId="282" priority="9">
      <formula>$L$3="ja"</formula>
    </cfRule>
  </conditionalFormatting>
  <conditionalFormatting sqref="AS18:AT53">
    <cfRule type="cellIs" dxfId="281" priority="30" operator="equal">
      <formula>"2F"</formula>
    </cfRule>
  </conditionalFormatting>
  <conditionalFormatting sqref="AS18:AU53">
    <cfRule type="cellIs" dxfId="280" priority="32" operator="equal">
      <formula>"&lt;1F"</formula>
    </cfRule>
    <cfRule type="cellIs" dxfId="279" priority="33" operator="equal">
      <formula>"1F"</formula>
    </cfRule>
    <cfRule type="expression" dxfId="278" priority="34" stopIfTrue="1">
      <formula>$L$3="ja"</formula>
    </cfRule>
  </conditionalFormatting>
  <conditionalFormatting sqref="AS54:AU54">
    <cfRule type="expression" dxfId="277" priority="42" stopIfTrue="1">
      <formula>$L$3="ja"</formula>
    </cfRule>
  </conditionalFormatting>
  <conditionalFormatting sqref="AS54:AY54">
    <cfRule type="expression" dxfId="276" priority="43" stopIfTrue="1">
      <formula>$J$3="ja"</formula>
    </cfRule>
  </conditionalFormatting>
  <conditionalFormatting sqref="AT11:AT13">
    <cfRule type="expression" dxfId="275" priority="7">
      <formula>$L$2="ja"</formula>
    </cfRule>
  </conditionalFormatting>
  <conditionalFormatting sqref="AT11:AU13">
    <cfRule type="expression" dxfId="274" priority="1">
      <formula>$K$2="ja"</formula>
    </cfRule>
  </conditionalFormatting>
  <conditionalFormatting sqref="AT11:AV13">
    <cfRule type="expression" dxfId="273" priority="2">
      <formula>$J$3="ja"</formula>
    </cfRule>
  </conditionalFormatting>
  <conditionalFormatting sqref="AU11:AU13">
    <cfRule type="expression" dxfId="272" priority="3" stopIfTrue="1">
      <formula>$L$2="ja"</formula>
    </cfRule>
    <cfRule type="expression" dxfId="271" priority="4" stopIfTrue="1">
      <formula>$M$2="ja"</formula>
    </cfRule>
    <cfRule type="expression" dxfId="270" priority="5" stopIfTrue="1">
      <formula>$S$2="ja"</formula>
    </cfRule>
  </conditionalFormatting>
  <conditionalFormatting sqref="AU18:AU53">
    <cfRule type="cellIs" dxfId="269" priority="31" operator="equal">
      <formula>"1S"</formula>
    </cfRule>
  </conditionalFormatting>
  <conditionalFormatting sqref="AV11:AV13 AY11:AY13">
    <cfRule type="expression" dxfId="268" priority="12" stopIfTrue="1">
      <formula>$L$3="ja"</formula>
    </cfRule>
  </conditionalFormatting>
  <conditionalFormatting sqref="AV18:AV53">
    <cfRule type="expression" dxfId="267" priority="38">
      <formula>$AW18=""</formula>
    </cfRule>
    <cfRule type="expression" dxfId="266" priority="39">
      <formula>$AW18&lt;$AR18</formula>
    </cfRule>
    <cfRule type="expression" dxfId="265" priority="40">
      <formula>$AW18&gt;=$AR18</formula>
    </cfRule>
  </conditionalFormatting>
  <conditionalFormatting sqref="AV54:AY54">
    <cfRule type="expression" dxfId="264" priority="53" stopIfTrue="1">
      <formula>$L$3="ja"</formula>
    </cfRule>
  </conditionalFormatting>
  <conditionalFormatting sqref="AW18:AX53">
    <cfRule type="expression" dxfId="263" priority="41" stopIfTrue="1">
      <formula>$L$3="ja"</formula>
    </cfRule>
  </conditionalFormatting>
  <conditionalFormatting sqref="AY18:AY53">
    <cfRule type="expression" dxfId="262" priority="35">
      <formula>$AZ18=""</formula>
    </cfRule>
    <cfRule type="expression" dxfId="261" priority="36">
      <formula>$AZ18&lt;$AW18</formula>
    </cfRule>
    <cfRule type="expression" dxfId="260" priority="37">
      <formula>$AZ18&gt;=$AW18</formula>
    </cfRule>
  </conditionalFormatting>
  <conditionalFormatting sqref="BA54">
    <cfRule type="expression" dxfId="259" priority="90" stopIfTrue="1">
      <formula>$J$3="ja"</formula>
    </cfRule>
    <cfRule type="expression" dxfId="258" priority="91" stopIfTrue="1">
      <formula>$L$3="ja"</formula>
    </cfRule>
  </conditionalFormatting>
  <dataValidations count="5">
    <dataValidation type="list" allowBlank="1" showInputMessage="1" showErrorMessage="1" sqref="G18:G53" xr:uid="{33509D4B-B8EA-41B0-ACDC-5AB4E44288D4}">
      <formula1>"PRO,BBL,BBL/Kader,Kader,Kader/TL,TL,TL/Havo,Havo,Havo/Vwo,Vwo,"</formula1>
    </dataValidation>
    <dataValidation type="list" allowBlank="1" showInputMessage="1" showErrorMessage="1" sqref="AY18:AY53 AV18:AV53" xr:uid="{F1156A01-B1FC-4A4D-86D4-2BE97C588EA9}">
      <formula1>"PRO,LWOO,BBL,BBL/Kader,Kader,Kader/TL,TL,TL/Havo,Havo,Havo/Vwo,Vwo,"</formula1>
    </dataValidation>
    <dataValidation type="list" allowBlank="1" showInputMessage="1" showErrorMessage="1" sqref="E7" xr:uid="{19845E9E-5C06-4E41-AFF8-1AD36327B06C}">
      <formula1>"ja,nee,"</formula1>
    </dataValidation>
    <dataValidation type="list" allowBlank="1" showInputMessage="1" showErrorMessage="1" sqref="D2" xr:uid="{439AD988-4007-43A5-B016-261CBEBCFBA2}">
      <formula1>"3,4,5,6,7,8,"</formula1>
    </dataValidation>
    <dataValidation type="list" allowBlank="1" showInputMessage="1" showErrorMessage="1" sqref="E2" xr:uid="{1990B67A-1D78-4FD5-8416-0CCF5C1ADDDB}">
      <formula1>"--,A,B,C,D,E,F,G,H,I,J,"</formula1>
    </dataValidation>
  </dataValidations>
  <pageMargins left="0.9055118110236221" right="0.27559055118110237" top="0.59055118110236227" bottom="0.23622047244094491" header="0.11811023622047245" footer="0.15748031496062992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72855-08CE-4D1C-A4CF-DFDEB888E6D3}">
  <sheetPr codeName="Blad7">
    <tabColor rgb="FFCC00FF"/>
  </sheetPr>
  <dimension ref="A1:BA75"/>
  <sheetViews>
    <sheetView showGridLines="0" showRowColHeaders="0" showWhiteSpace="0" zoomScale="85" zoomScaleNormal="85" workbookViewId="0">
      <selection activeCell="H33" sqref="H3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20.6640625" customWidth="1"/>
    <col min="3" max="3" width="10.6640625" customWidth="1"/>
    <col min="4" max="4" width="10.6640625" style="4" customWidth="1"/>
    <col min="5" max="6" width="10.6640625" customWidth="1"/>
    <col min="7" max="13" width="10.6640625" style="4" customWidth="1"/>
    <col min="14" max="19" width="10.5546875" style="4" hidden="1" customWidth="1"/>
    <col min="20" max="36" width="9.33203125" style="4" hidden="1" customWidth="1"/>
    <col min="37" max="38" width="10.6640625" style="4" customWidth="1"/>
    <col min="39" max="40" width="11.33203125" style="4" hidden="1" customWidth="1"/>
    <col min="41" max="43" width="10.6640625" customWidth="1"/>
    <col min="44" max="44" width="9.33203125" style="4" hidden="1" customWidth="1"/>
    <col min="45" max="47" width="9.33203125" style="4" customWidth="1"/>
    <col min="48" max="48" width="10.6640625" style="4" customWidth="1"/>
    <col min="49" max="50" width="9.33203125" style="4" hidden="1" customWidth="1"/>
    <col min="51" max="51" width="10.6640625" style="4" customWidth="1"/>
    <col min="52" max="53" width="9.33203125" style="4" hidden="1" customWidth="1"/>
    <col min="54" max="54" width="9.5546875" customWidth="1"/>
  </cols>
  <sheetData>
    <row r="1" spans="1:53" ht="13.8" thickBot="1" x14ac:dyDescent="0.3"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53" ht="20.399999999999999" thickBot="1" x14ac:dyDescent="0.55000000000000004">
      <c r="A2" s="52"/>
      <c r="B2" s="54" t="s">
        <v>26</v>
      </c>
      <c r="C2" s="54"/>
      <c r="D2" s="53">
        <v>8</v>
      </c>
      <c r="E2" s="71"/>
      <c r="F2" s="13"/>
      <c r="G2" s="168"/>
      <c r="H2" s="168"/>
      <c r="J2" s="72" t="b">
        <f>IF($D$2=3,"ja",IF($D$2="3A","ja",IF($D$2="3B","ja",IF($D$2="3C","ja"))))</f>
        <v>0</v>
      </c>
      <c r="K2" s="72" t="b">
        <f>IF($D$2=5,"ja",IF($D$2="5A","ja",IF($D$2="5B","ja",IF($D$2="5C","ja"))))</f>
        <v>0</v>
      </c>
      <c r="L2" s="72" t="b">
        <f>IF($D$2=4,"ja",IF($D$2="4A","ja",IF($D$2="4B","ja",IF($D$2="4C","ja"))))</f>
        <v>0</v>
      </c>
      <c r="M2" s="72" t="b">
        <f>IF($D$2=6,"ja",IF($D$2="6A","ja",IF($D$2="6B","ja",IF($D$2="6C","ja"))))</f>
        <v>0</v>
      </c>
      <c r="N2" s="72"/>
      <c r="O2" s="72"/>
      <c r="P2" s="72"/>
      <c r="Q2" s="72"/>
      <c r="R2" s="72"/>
      <c r="S2" s="70" t="str">
        <f>IF($D$2=8,"ja",IF($D$2="8A","ja",IF($D$2="8B","ja",IF($D$2="8C","ja"))))</f>
        <v>ja</v>
      </c>
      <c r="T2" s="7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0"/>
      <c r="AM2" s="3"/>
      <c r="AN2" s="3"/>
    </row>
    <row r="3" spans="1:53" ht="20.399999999999999" thickBot="1" x14ac:dyDescent="0.55000000000000004">
      <c r="A3" s="52"/>
      <c r="B3" s="54" t="s">
        <v>27</v>
      </c>
      <c r="C3" s="54"/>
      <c r="D3" s="320">
        <v>45692</v>
      </c>
      <c r="E3" s="321"/>
      <c r="F3" s="13"/>
      <c r="G3" s="169"/>
      <c r="H3" s="169"/>
      <c r="I3" s="3"/>
      <c r="J3" s="72" t="b">
        <f>IF($D$2=7,"ja",IF($D$2="7A","ja",IF($D$2="7B","ja",IF($D$2="7C","ja"))))</f>
        <v>0</v>
      </c>
      <c r="K3" s="72"/>
      <c r="L3" s="72" t="str">
        <f>IF($D$2=8,"ja",IF($D$2="8A","ja",IF($D$2="8B","ja",IF($D$2="8C","ja"))))</f>
        <v>ja</v>
      </c>
      <c r="M3" s="72"/>
      <c r="N3" s="72"/>
      <c r="O3" s="72"/>
      <c r="P3" s="72"/>
      <c r="Q3" s="72"/>
      <c r="R3" s="72"/>
      <c r="S3" s="70"/>
      <c r="T3" s="70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70"/>
      <c r="AM3" s="3"/>
      <c r="AN3" s="3"/>
    </row>
    <row r="4" spans="1:53" ht="19.8" x14ac:dyDescent="0.45">
      <c r="B4" s="1"/>
      <c r="C4" s="1"/>
      <c r="D4" s="51"/>
      <c r="E4" s="51"/>
      <c r="F4" s="1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70"/>
      <c r="AM4" s="3"/>
      <c r="AN4" s="3"/>
    </row>
    <row r="5" spans="1:53" s="94" customFormat="1" ht="20.100000000000001" customHeight="1" x14ac:dyDescent="0.25">
      <c r="B5" s="326" t="s">
        <v>28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8"/>
    </row>
    <row r="6" spans="1:53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3" x14ac:dyDescent="0.25">
      <c r="B7" s="329" t="s">
        <v>29</v>
      </c>
      <c r="C7" s="330"/>
      <c r="D7" s="330"/>
      <c r="E7" s="49" t="s">
        <v>30</v>
      </c>
      <c r="I7" s="3"/>
      <c r="J7" s="3"/>
      <c r="K7" s="3"/>
    </row>
    <row r="8" spans="1:53" x14ac:dyDescent="0.25">
      <c r="B8" s="329" t="s">
        <v>31</v>
      </c>
      <c r="C8" s="330"/>
      <c r="D8" s="330"/>
      <c r="E8" s="50" t="str">
        <f>IF(E7="ja","nee",IF(E7="nee","ja",IF(E7="","")))</f>
        <v>nee</v>
      </c>
    </row>
    <row r="9" spans="1:53" x14ac:dyDescent="0.25">
      <c r="B9" s="15"/>
      <c r="C9" s="15"/>
      <c r="D9" s="16"/>
    </row>
    <row r="10" spans="1:53" s="94" customFormat="1" ht="20.100000000000001" customHeight="1" x14ac:dyDescent="0.25">
      <c r="B10" s="134" t="s">
        <v>32</v>
      </c>
      <c r="C10" s="137" t="s">
        <v>33</v>
      </c>
      <c r="D10" s="137" t="s">
        <v>33</v>
      </c>
      <c r="E10" s="137" t="s">
        <v>33</v>
      </c>
      <c r="F10" s="137" t="s">
        <v>33</v>
      </c>
      <c r="G10" s="138" t="s">
        <v>33</v>
      </c>
      <c r="H10" s="322" t="s">
        <v>34</v>
      </c>
      <c r="I10" s="323"/>
      <c r="J10" s="322" t="s">
        <v>35</v>
      </c>
      <c r="K10" s="323"/>
      <c r="L10" s="322" t="s">
        <v>36</v>
      </c>
      <c r="M10" s="323"/>
      <c r="AK10" s="137" t="s">
        <v>33</v>
      </c>
      <c r="AL10" s="137" t="s">
        <v>33</v>
      </c>
      <c r="AM10" s="137"/>
      <c r="AN10" s="137"/>
      <c r="AO10" s="137" t="s">
        <v>33</v>
      </c>
      <c r="AP10" s="137" t="s">
        <v>33</v>
      </c>
      <c r="AQ10" s="137" t="s">
        <v>33</v>
      </c>
      <c r="AR10" s="136"/>
      <c r="AS10" s="332" t="s">
        <v>37</v>
      </c>
      <c r="AT10" s="333"/>
      <c r="AU10" s="323"/>
      <c r="AV10" s="137" t="s">
        <v>33</v>
      </c>
      <c r="AW10" s="137"/>
      <c r="AX10" s="137"/>
      <c r="AY10" s="137" t="s">
        <v>33</v>
      </c>
    </row>
    <row r="11" spans="1:53" x14ac:dyDescent="0.25">
      <c r="B11" s="289" t="s">
        <v>38</v>
      </c>
      <c r="C11" s="334" t="s">
        <v>39</v>
      </c>
      <c r="D11" s="23" t="s">
        <v>40</v>
      </c>
      <c r="E11" s="26" t="s">
        <v>41</v>
      </c>
      <c r="F11" s="26" t="s">
        <v>42</v>
      </c>
      <c r="G11" s="29" t="s">
        <v>43</v>
      </c>
      <c r="H11" s="30" t="s">
        <v>44</v>
      </c>
      <c r="I11" s="29" t="s">
        <v>45</v>
      </c>
      <c r="J11" s="31" t="s">
        <v>46</v>
      </c>
      <c r="K11" s="31" t="s">
        <v>47</v>
      </c>
      <c r="L11" s="29" t="s">
        <v>48</v>
      </c>
      <c r="M11" s="29" t="s">
        <v>49</v>
      </c>
      <c r="N11" s="133" t="s">
        <v>50</v>
      </c>
      <c r="O11" s="133" t="s">
        <v>51</v>
      </c>
      <c r="P11" s="133" t="s">
        <v>52</v>
      </c>
      <c r="Q11" s="133" t="s">
        <v>51</v>
      </c>
      <c r="R11" s="133" t="s">
        <v>53</v>
      </c>
      <c r="S11" s="4" t="s">
        <v>54</v>
      </c>
      <c r="T11" s="4" t="s">
        <v>55</v>
      </c>
      <c r="U11" s="4" t="s">
        <v>56</v>
      </c>
      <c r="V11" s="3" t="s">
        <v>57</v>
      </c>
      <c r="W11" s="4" t="s">
        <v>58</v>
      </c>
      <c r="X11" s="4" t="s">
        <v>59</v>
      </c>
      <c r="Y11" s="4" t="s">
        <v>60</v>
      </c>
      <c r="AJ11" s="43" t="s">
        <v>53</v>
      </c>
      <c r="AK11" s="66" t="s">
        <v>61</v>
      </c>
      <c r="AL11" s="66" t="s">
        <v>43</v>
      </c>
      <c r="AM11" s="6" t="s">
        <v>62</v>
      </c>
      <c r="AN11" s="6" t="s">
        <v>63</v>
      </c>
      <c r="AO11" s="46" t="s">
        <v>42</v>
      </c>
      <c r="AP11" s="38" t="s">
        <v>41</v>
      </c>
      <c r="AQ11" s="23" t="s">
        <v>64</v>
      </c>
      <c r="AR11" s="22" t="s">
        <v>62</v>
      </c>
      <c r="AS11" s="29" t="s">
        <v>45</v>
      </c>
      <c r="AT11" s="31" t="s">
        <v>46</v>
      </c>
      <c r="AU11" s="29" t="s">
        <v>49</v>
      </c>
      <c r="AV11" s="29" t="s">
        <v>65</v>
      </c>
      <c r="AW11" s="6" t="s">
        <v>62</v>
      </c>
      <c r="AX11" s="6" t="s">
        <v>63</v>
      </c>
      <c r="AY11" s="29" t="s">
        <v>66</v>
      </c>
      <c r="AZ11" s="6" t="s">
        <v>62</v>
      </c>
      <c r="BA11" s="6" t="s">
        <v>63</v>
      </c>
    </row>
    <row r="12" spans="1:53" x14ac:dyDescent="0.25">
      <c r="B12" s="41"/>
      <c r="C12" s="335"/>
      <c r="D12" s="24" t="s">
        <v>67</v>
      </c>
      <c r="E12" s="27" t="s">
        <v>68</v>
      </c>
      <c r="F12" s="27"/>
      <c r="G12" s="32" t="s">
        <v>69</v>
      </c>
      <c r="H12" s="33" t="s">
        <v>70</v>
      </c>
      <c r="I12" s="32" t="s">
        <v>71</v>
      </c>
      <c r="J12" s="34"/>
      <c r="K12" s="34" t="s">
        <v>46</v>
      </c>
      <c r="L12" s="32" t="s">
        <v>72</v>
      </c>
      <c r="M12" s="32" t="s">
        <v>73</v>
      </c>
      <c r="N12" s="133"/>
      <c r="O12" s="133" t="s">
        <v>74</v>
      </c>
      <c r="P12" s="133" t="s">
        <v>75</v>
      </c>
      <c r="Q12" s="133" t="s">
        <v>76</v>
      </c>
      <c r="R12" s="133" t="s">
        <v>77</v>
      </c>
      <c r="S12" s="4" t="s">
        <v>70</v>
      </c>
      <c r="T12" s="4" t="s">
        <v>71</v>
      </c>
      <c r="U12" s="4" t="s">
        <v>56</v>
      </c>
      <c r="V12" s="4" t="s">
        <v>56</v>
      </c>
      <c r="W12" s="4" t="s">
        <v>72</v>
      </c>
      <c r="X12" s="4" t="s">
        <v>73</v>
      </c>
      <c r="Z12" s="4" t="s">
        <v>78</v>
      </c>
      <c r="AA12" s="4" t="s">
        <v>79</v>
      </c>
      <c r="AB12" s="4" t="s">
        <v>80</v>
      </c>
      <c r="AC12" s="4" t="s">
        <v>81</v>
      </c>
      <c r="AD12" s="4" t="s">
        <v>82</v>
      </c>
      <c r="AE12" s="4">
        <v>1</v>
      </c>
      <c r="AF12" s="4">
        <v>2</v>
      </c>
      <c r="AG12" s="4">
        <v>3</v>
      </c>
      <c r="AH12" s="4">
        <v>4</v>
      </c>
      <c r="AI12" s="4">
        <v>5</v>
      </c>
      <c r="AJ12" s="44" t="s">
        <v>83</v>
      </c>
      <c r="AK12" s="67" t="s">
        <v>84</v>
      </c>
      <c r="AL12" s="67" t="s">
        <v>85</v>
      </c>
      <c r="AM12" s="8"/>
      <c r="AN12" s="8"/>
      <c r="AO12" s="47"/>
      <c r="AP12" s="39" t="s">
        <v>68</v>
      </c>
      <c r="AQ12" s="24" t="s">
        <v>86</v>
      </c>
      <c r="AR12" s="20"/>
      <c r="AS12" s="32" t="s">
        <v>71</v>
      </c>
      <c r="AT12" s="34"/>
      <c r="AU12" s="32" t="s">
        <v>73</v>
      </c>
      <c r="AV12" s="32" t="s">
        <v>69</v>
      </c>
      <c r="AW12" s="8"/>
      <c r="AX12" s="8"/>
      <c r="AY12" s="32" t="s">
        <v>87</v>
      </c>
      <c r="AZ12" s="8"/>
      <c r="BA12" s="8"/>
    </row>
    <row r="13" spans="1:53" s="13" customFormat="1" x14ac:dyDescent="0.25">
      <c r="B13" s="42"/>
      <c r="C13" s="336"/>
      <c r="D13" s="25"/>
      <c r="E13" s="28"/>
      <c r="F13" s="28"/>
      <c r="G13" s="36"/>
      <c r="H13" s="35" t="s">
        <v>88</v>
      </c>
      <c r="I13" s="36" t="s">
        <v>88</v>
      </c>
      <c r="J13" s="37" t="s">
        <v>88</v>
      </c>
      <c r="K13" s="37" t="s">
        <v>88</v>
      </c>
      <c r="L13" s="36" t="s">
        <v>89</v>
      </c>
      <c r="M13" s="36" t="s">
        <v>89</v>
      </c>
      <c r="N13" s="133"/>
      <c r="O13" s="133"/>
      <c r="P13" s="133"/>
      <c r="Q13" s="133"/>
      <c r="R13" s="13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45"/>
      <c r="AK13" s="55" t="s">
        <v>90</v>
      </c>
      <c r="AL13" s="55" t="s">
        <v>91</v>
      </c>
      <c r="AM13" s="7"/>
      <c r="AN13" s="7"/>
      <c r="AO13" s="48" t="s">
        <v>92</v>
      </c>
      <c r="AP13" s="18" t="s">
        <v>93</v>
      </c>
      <c r="AQ13" s="25" t="s">
        <v>94</v>
      </c>
      <c r="AR13" s="20"/>
      <c r="AS13" s="36" t="s">
        <v>88</v>
      </c>
      <c r="AT13" s="37" t="s">
        <v>88</v>
      </c>
      <c r="AU13" s="36" t="s">
        <v>89</v>
      </c>
      <c r="AV13" s="36" t="s">
        <v>95</v>
      </c>
      <c r="AW13" s="7"/>
      <c r="AX13" s="7"/>
      <c r="AY13" s="36" t="s">
        <v>96</v>
      </c>
      <c r="AZ13" s="7"/>
      <c r="BA13" s="7"/>
    </row>
    <row r="14" spans="1:53" s="13" customFormat="1" hidden="1" x14ac:dyDescent="0.25">
      <c r="B14" s="61" t="s">
        <v>97</v>
      </c>
      <c r="C14" s="61"/>
      <c r="D14" s="62" t="s">
        <v>78</v>
      </c>
      <c r="E14" s="63" t="s">
        <v>98</v>
      </c>
      <c r="F14" s="63" t="s">
        <v>81</v>
      </c>
      <c r="G14" s="62" t="s">
        <v>78</v>
      </c>
      <c r="H14" s="62" t="s">
        <v>99</v>
      </c>
      <c r="I14" s="62" t="s">
        <v>79</v>
      </c>
      <c r="J14" s="63" t="s">
        <v>98</v>
      </c>
      <c r="K14" s="63"/>
      <c r="L14" s="62" t="s">
        <v>100</v>
      </c>
      <c r="M14" s="62" t="s">
        <v>101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44"/>
      <c r="AK14" s="65" t="s">
        <v>82</v>
      </c>
      <c r="AL14" s="65" t="s">
        <v>82</v>
      </c>
      <c r="AM14" s="3"/>
      <c r="AN14" s="3"/>
      <c r="AO14" s="57" t="s">
        <v>81</v>
      </c>
      <c r="AP14" s="55" t="s">
        <v>98</v>
      </c>
      <c r="AQ14" s="7" t="s">
        <v>98</v>
      </c>
      <c r="AR14" s="3"/>
      <c r="AS14" s="3"/>
      <c r="AT14" s="3"/>
      <c r="AU14" s="3"/>
      <c r="AV14" s="3" t="s">
        <v>102</v>
      </c>
      <c r="AW14" s="3"/>
      <c r="AX14" s="3"/>
      <c r="AY14" s="56" t="s">
        <v>102</v>
      </c>
      <c r="AZ14" s="3"/>
      <c r="BA14" s="3"/>
    </row>
    <row r="15" spans="1:53" s="13" customFormat="1" hidden="1" x14ac:dyDescent="0.25">
      <c r="B15" s="61" t="s">
        <v>81</v>
      </c>
      <c r="C15" s="61"/>
      <c r="D15" s="62"/>
      <c r="E15" s="63"/>
      <c r="F15" s="63"/>
      <c r="G15" s="62"/>
      <c r="H15" s="62"/>
      <c r="I15" s="62"/>
      <c r="J15" s="63"/>
      <c r="K15" s="63"/>
      <c r="L15" s="62"/>
      <c r="M15" s="6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4"/>
      <c r="AK15" s="65"/>
      <c r="AL15" s="65"/>
      <c r="AM15" s="3"/>
      <c r="AN15" s="3"/>
      <c r="AO15" s="57"/>
      <c r="AP15" s="55"/>
      <c r="AQ15" s="7"/>
      <c r="AR15" s="3"/>
      <c r="AS15" s="3"/>
      <c r="AT15" s="3"/>
      <c r="AU15" s="3"/>
      <c r="AV15" s="3"/>
      <c r="AW15" s="3"/>
      <c r="AX15" s="3"/>
      <c r="AY15" s="56"/>
      <c r="AZ15" s="3"/>
      <c r="BA15" s="3"/>
    </row>
    <row r="16" spans="1:53" s="13" customFormat="1" hidden="1" x14ac:dyDescent="0.25">
      <c r="B16" s="61" t="s">
        <v>103</v>
      </c>
      <c r="C16" s="61"/>
      <c r="D16" s="62"/>
      <c r="E16" s="63"/>
      <c r="F16" s="63"/>
      <c r="G16" s="62"/>
      <c r="H16" s="62"/>
      <c r="I16" s="62"/>
      <c r="J16" s="63"/>
      <c r="K16" s="63"/>
      <c r="L16" s="62"/>
      <c r="M16" s="6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44"/>
      <c r="AK16" s="65"/>
      <c r="AL16" s="65"/>
      <c r="AM16" s="3"/>
      <c r="AN16" s="3"/>
      <c r="AO16" s="57"/>
      <c r="AP16" s="55"/>
      <c r="AQ16" s="7"/>
      <c r="AR16" s="3"/>
      <c r="AS16" s="3"/>
      <c r="AT16" s="3"/>
      <c r="AU16" s="3"/>
      <c r="AV16" s="3"/>
      <c r="AW16" s="3"/>
      <c r="AX16" s="3"/>
      <c r="AY16" s="56"/>
      <c r="AZ16" s="3"/>
      <c r="BA16" s="3"/>
    </row>
    <row r="17" spans="1:53" s="13" customFormat="1" hidden="1" x14ac:dyDescent="0.25">
      <c r="B17" s="61" t="s">
        <v>104</v>
      </c>
      <c r="C17" s="61"/>
      <c r="D17" s="62"/>
      <c r="E17" s="63"/>
      <c r="F17" s="63"/>
      <c r="G17" s="62"/>
      <c r="H17" s="62"/>
      <c r="I17" s="62"/>
      <c r="J17" s="63"/>
      <c r="K17" s="63"/>
      <c r="L17" s="62"/>
      <c r="M17" s="6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44"/>
      <c r="AK17" s="65"/>
      <c r="AL17" s="65"/>
      <c r="AM17" s="3"/>
      <c r="AN17" s="3"/>
      <c r="AO17" s="57"/>
      <c r="AP17" s="55"/>
      <c r="AQ17" s="7"/>
      <c r="AR17" s="3"/>
      <c r="AS17" s="3"/>
      <c r="AT17" s="3"/>
      <c r="AU17" s="3"/>
      <c r="AV17" s="3"/>
      <c r="AW17" s="3"/>
      <c r="AX17" s="3"/>
      <c r="AY17" s="56"/>
      <c r="AZ17" s="3"/>
      <c r="BA17" s="3"/>
    </row>
    <row r="18" spans="1:53" ht="15" customHeight="1" x14ac:dyDescent="0.25">
      <c r="A18">
        <v>1</v>
      </c>
      <c r="B18" s="240" t="str">
        <f>'8E7'!B18</f>
        <v>leerling 1</v>
      </c>
      <c r="C18" s="235">
        <f>'8E7'!C18</f>
        <v>7</v>
      </c>
      <c r="D18" s="235" t="str">
        <f>IF('8E7'!D18="","",IF('8E7'!D18&gt;0,'8E7'!D18))</f>
        <v>A</v>
      </c>
      <c r="E18" s="139"/>
      <c r="F18" s="139"/>
      <c r="G18" s="140" t="s">
        <v>143</v>
      </c>
      <c r="H18" s="180"/>
      <c r="I18" s="179" t="s">
        <v>80</v>
      </c>
      <c r="J18" s="179" t="s">
        <v>79</v>
      </c>
      <c r="K18" s="179"/>
      <c r="L18" s="179"/>
      <c r="M18" s="178" t="s">
        <v>79</v>
      </c>
      <c r="N18" s="290">
        <f>COUNTA(I18,J18,M18)</f>
        <v>3</v>
      </c>
      <c r="O18" s="291">
        <f>IF(M18="E",1,IF(M18="D",2,IF(M18="C",3,IF(M18="B",4,IF(M18="A",5,IF(M18=5,1,IF(M18=4,2,IF(M18=3,3,IF(M18=2,4,IF(M18=1,5,IF(M18="","")))))))))))</f>
        <v>4</v>
      </c>
      <c r="P18" s="291">
        <f t="shared" ref="P18:P53" si="0">IF(I18="E",1,IF(I18="D",2,IF(I18="C",3,IF(I18="B",4,IF(I18="A",5,IF(I18=5,1,IF(I18=4,2,IF(I18=3,3,IF(I18=2,4,IF(I18=1,5,IF(I18="","")))))))))))</f>
        <v>3</v>
      </c>
      <c r="Q18" s="291">
        <f t="shared" ref="Q18:Q53" si="1">IF(J18="E",1,IF(J18="D",2,IF(J18="C",3,IF(J18="B",4,IF(J18="A",5,IF(J18=5,1,IF(J18=4,2,IF(J18=3,3,IF(J18=2,4,IF(J18=1,5,IF(J18="","")))))))))))</f>
        <v>4</v>
      </c>
      <c r="R18" s="291">
        <f>IF(N18&lt;3,2,IF($D$2&lt;6,0,IF($D$2&gt;=6,SUM(O18:Q18))))</f>
        <v>11</v>
      </c>
      <c r="S18" s="94" t="str">
        <f t="shared" ref="S18:S53" si="2">IF(D18="","",IF(H18="","",IF(H18=$D18,1,IF(H18&lt;$D18,1,IF(H18&gt;$D18,"",IF(H18="A+",1))))))</f>
        <v/>
      </c>
      <c r="T18" s="94" t="str">
        <f t="shared" ref="T18:T53" si="3">IF(D18="","",IF(I18="","",IF(I18=$D18,1,IF(I18&lt;$D18,1,IF(I18&gt;$D18,"",IF(I18="A+",1))))))</f>
        <v/>
      </c>
      <c r="U18" s="94" t="str">
        <f t="shared" ref="U18:U53" si="4">IF(D18="","",IF(J18="","",IF(J18=$D18,1,IF(J18&lt;$D18,1,IF(J18&gt;$D18,"",IF(J18="A+",1))))))</f>
        <v/>
      </c>
      <c r="V18" s="94" t="str">
        <f>IF(D18="","",IF(K18="","",IF(K18=$D18,1,IF(K18&lt;$D18,1,IF(K18&gt;$D18,"",IF(K18="A+",1))))))</f>
        <v/>
      </c>
      <c r="W18" s="94" t="str">
        <f t="shared" ref="W18:W53" si="5">IF(D18="","",IF(L18="","",IF(L18=$D18,1,IF(L18&lt;$D18,1,IF(L18&gt;$D18,"",IF(L18="A+",1))))))</f>
        <v/>
      </c>
      <c r="X18" s="94" t="str">
        <f t="shared" ref="X18:X53" si="6">IF(D18="","",IF(M18="","",IF(M18=$D18,1,IF(M18&lt;$D18,1,IF(M18&gt;$D18,"",IF(M18="A+",1))))))</f>
        <v/>
      </c>
      <c r="Y18" s="94">
        <f t="shared" ref="Y18:Y53" si="7">SUM(S18:X18)</f>
        <v>0</v>
      </c>
      <c r="Z18" s="141">
        <f t="shared" ref="Z18:Z53" si="8">IF($D18="A",$AK18)</f>
        <v>0</v>
      </c>
      <c r="AA18" s="141" t="b">
        <f t="shared" ref="AA18:AA53" si="9">IF($D18="B",$AK18)</f>
        <v>0</v>
      </c>
      <c r="AB18" s="141" t="b">
        <f t="shared" ref="AB18:AB53" si="10">IF($D18="C",$AK18)</f>
        <v>0</v>
      </c>
      <c r="AC18" s="141" t="b">
        <f t="shared" ref="AC18:AC53" si="11">IF($D18="D",$AK18)</f>
        <v>0</v>
      </c>
      <c r="AD18" s="141" t="b">
        <f t="shared" ref="AD18:AD53" si="12">IF($D18="E",$AK18)</f>
        <v>0</v>
      </c>
      <c r="AE18" s="141" t="b">
        <f>IF($D18=1,$AK18)</f>
        <v>0</v>
      </c>
      <c r="AF18" s="141" t="b">
        <f>IF($D18=2,$AK18)</f>
        <v>0</v>
      </c>
      <c r="AG18" s="141" t="b">
        <f>IF($D18=3,$AK18)</f>
        <v>0</v>
      </c>
      <c r="AH18" s="141" t="b">
        <f>IF($D18=4,$AK18)</f>
        <v>0</v>
      </c>
      <c r="AI18" s="141" t="b">
        <f>IF($D18=5,$AK18)</f>
        <v>0</v>
      </c>
      <c r="AJ18" s="142">
        <f t="shared" ref="AJ18:AJ53" si="13">IF(D18="","",IF(D18&gt;0,COUNTA(H18:M18)))</f>
        <v>3</v>
      </c>
      <c r="AK18" s="237">
        <f t="shared" ref="AK18:AK53" si="14">IF(AJ18=0,"",IF(AJ18="","",IF(AJ18&gt;0,Y18/AJ18)))</f>
        <v>0</v>
      </c>
      <c r="AL18" s="217" t="str">
        <f>IF($D$2&lt;6,"",IF(N18&lt;3,"",IF(R18=15,"Vwo",IF(R18&gt;13,"Havo/Vwo",IF(R18=13,"Havo",IF(R18&gt;11,"TL/Havo",IF(R18=11,"TL",IF(R18&gt;9,"Kader/TL",IF(R18=9,"Kader",IF(R18&gt;6,"BBL/Kader",IF(R18=6,"BBL",IF(R18&gt;3,"PRO/BBL",IF(R18=3,"PRO")))))))))))))</f>
        <v>TL</v>
      </c>
      <c r="AM18" s="144">
        <f>IF(AL18="","",IF(AL18="PRO",1,IF(AL18="LWOO",2,IF(AL18="BBL",3,IF(AL18="BBL/Kader",4,IF(AL18="Kader",5,IF(AL18="Kader/TL",6,IF(AL18="TL",7,IF(AL18="TL/Havo",8,IF(AL18="Havo",9,IF(AL18="Havo/VWO",10,IF(AL18="VWO",11))))))))))))</f>
        <v>7</v>
      </c>
      <c r="AN18" s="145">
        <f>IF(AM18="",0,IF(AM18&lt;AR18,0,IF(AM18&gt;=AR18,1)))</f>
        <v>0</v>
      </c>
      <c r="AO18" s="135" t="str">
        <f>IF(F18="","",IF(F18="x",1))</f>
        <v/>
      </c>
      <c r="AP18" s="136" t="str">
        <f>IF(E18="","",IF(E18="X",1))</f>
        <v/>
      </c>
      <c r="AQ18" s="126"/>
      <c r="AR18" s="144">
        <f>IF(G18="","",IF(G18="PRO",1,IF(G18="LWOO",2,IF(G18="BBL",3,IF(G18="BBL/Kader",4,IF(G18="Kader",5,IF(G18="Kader/TL",6,IF(G18="TL",7,IF(G18="TL/Havo",8,IF(G18="Havo",9,IF(G18="Havo/VWO",10,IF(G18="VWO",11))))))))))))</f>
        <v>10</v>
      </c>
      <c r="AS18" s="220" t="str">
        <f>IF($D$2&lt;6,"",IF($N18&lt;3,"",IF(P18=1,"&lt;1F",IF(P18&gt;3,"2F",IF(P18&gt;1,"1F")))))</f>
        <v>1F</v>
      </c>
      <c r="AT18" s="220" t="str">
        <f>IF($D$2&lt;6,"",IF($N18&lt;3,"",IF(Q18=1,"&lt;1F",IF(Q18&gt;3,"2F",IF(Q18&gt;1,"1F")))))</f>
        <v>2F</v>
      </c>
      <c r="AU18" s="220" t="str">
        <f>IF($D$2&lt;6,"",IF($N18&lt;3,"",IF(O18&lt;=2,"&lt;1F",IF(O18&gt;3,"1S",IF(O18&gt;2,"1F")))))</f>
        <v>1S</v>
      </c>
      <c r="AV18" s="219"/>
      <c r="AW18" s="220"/>
      <c r="AX18" s="220"/>
      <c r="AY18" s="219"/>
      <c r="AZ18" s="218" t="str">
        <f>IF(AY18="","",IF(AY18="PRO",1,IF(AY18="LWOO",2,IF(AY18="BBL",3,IF(AY18="BBL/Kader",4,IF(AY18="Kader",5,IF(AY18="Kader/TL",6,IF(AY18="TL",7,IF(AY18="TL/Havo",8,IF(AY18="Havo",9,IF(AY18="Havo/VWO",10,IF(AY18="VWO",11))))))))))))</f>
        <v/>
      </c>
      <c r="BA18" s="60">
        <f t="shared" ref="BA18:BA53" si="15">IF(AZ18="",0,IF(AZ18&lt;AW18,0,IF(AZ18&gt;=AW18,1)))</f>
        <v>0</v>
      </c>
    </row>
    <row r="19" spans="1:53" ht="15" customHeight="1" x14ac:dyDescent="0.25">
      <c r="A19">
        <v>2</v>
      </c>
      <c r="B19" s="240" t="str">
        <f>'8E7'!B19</f>
        <v>leerling 2</v>
      </c>
      <c r="C19" s="235">
        <f>'8E7'!C19</f>
        <v>7</v>
      </c>
      <c r="D19" s="235" t="str">
        <f>IF('8E7'!D19="","",IF('8E7'!D19&gt;0,'8E7'!D19))</f>
        <v>B</v>
      </c>
      <c r="E19" s="151"/>
      <c r="F19" s="151"/>
      <c r="G19" s="140" t="s">
        <v>144</v>
      </c>
      <c r="H19" s="180"/>
      <c r="I19" s="179" t="s">
        <v>80</v>
      </c>
      <c r="J19" s="179" t="s">
        <v>80</v>
      </c>
      <c r="K19" s="179"/>
      <c r="L19" s="179"/>
      <c r="M19" s="178" t="s">
        <v>79</v>
      </c>
      <c r="N19" s="290">
        <f t="shared" ref="N19:N53" si="16">COUNTA(I19,J19,M19)</f>
        <v>3</v>
      </c>
      <c r="O19" s="291">
        <f t="shared" ref="O19:O53" si="17">IF(M19="E",1,IF(M19="D",2,IF(M19="C",3,IF(M19="B",4,IF(M19="A",5,IF(M19=5,1,IF(M19=4,2,IF(M19=3,3,IF(M19=2,4,IF(M19=1,5,IF(M19="","")))))))))))</f>
        <v>4</v>
      </c>
      <c r="P19" s="291">
        <f t="shared" si="0"/>
        <v>3</v>
      </c>
      <c r="Q19" s="291">
        <f t="shared" si="1"/>
        <v>3</v>
      </c>
      <c r="R19" s="291">
        <f t="shared" ref="R19:R53" si="18">IF($D$2&lt;6,0,IF($D$2&gt;=6,SUM(O19:Q19)))</f>
        <v>10</v>
      </c>
      <c r="S19" s="94" t="str">
        <f t="shared" si="2"/>
        <v/>
      </c>
      <c r="T19" s="94" t="str">
        <f t="shared" si="3"/>
        <v/>
      </c>
      <c r="U19" s="94" t="str">
        <f t="shared" si="4"/>
        <v/>
      </c>
      <c r="V19" s="94" t="str">
        <f t="shared" ref="V19:V53" si="19">IF(D19="","",IF(K19="","",IF(K19=$D19,1,IF(K19&lt;$D19,1,IF(K19&gt;$D19,"",IF(K19="A+",1))))))</f>
        <v/>
      </c>
      <c r="W19" s="94" t="str">
        <f t="shared" si="5"/>
        <v/>
      </c>
      <c r="X19" s="94">
        <f t="shared" si="6"/>
        <v>1</v>
      </c>
      <c r="Y19" s="94">
        <f t="shared" si="7"/>
        <v>1</v>
      </c>
      <c r="Z19" s="141" t="b">
        <f t="shared" si="8"/>
        <v>0</v>
      </c>
      <c r="AA19" s="141">
        <f t="shared" si="9"/>
        <v>0.33333333333333331</v>
      </c>
      <c r="AB19" s="141" t="b">
        <f t="shared" si="10"/>
        <v>0</v>
      </c>
      <c r="AC19" s="141" t="b">
        <f t="shared" si="11"/>
        <v>0</v>
      </c>
      <c r="AD19" s="141" t="b">
        <f t="shared" si="12"/>
        <v>0</v>
      </c>
      <c r="AE19" s="141" t="b">
        <f t="shared" ref="AE19:AE53" si="20">IF($D19="1",$AK19)</f>
        <v>0</v>
      </c>
      <c r="AF19" s="141" t="b">
        <f t="shared" ref="AF19:AF53" si="21">IF($D19=2,$AK19)</f>
        <v>0</v>
      </c>
      <c r="AG19" s="141" t="b">
        <f t="shared" ref="AG19:AG53" si="22">IF($D19=3,$AK19)</f>
        <v>0</v>
      </c>
      <c r="AH19" s="141" t="b">
        <f t="shared" ref="AH19:AH53" si="23">IF($D19=4,$AK19)</f>
        <v>0</v>
      </c>
      <c r="AI19" s="141" t="b">
        <f t="shared" ref="AI19:AI53" si="24">IF($D19=5,$AK19)</f>
        <v>0</v>
      </c>
      <c r="AJ19" s="146">
        <f t="shared" si="13"/>
        <v>3</v>
      </c>
      <c r="AK19" s="238">
        <f t="shared" si="14"/>
        <v>0.33333333333333331</v>
      </c>
      <c r="AL19" s="217" t="str">
        <f t="shared" ref="AL19:AL53" si="25">IF($D$2&lt;6,"",IF(N19&lt;3,"",IF(R19=15,"Vwo",IF(R19&gt;13,"Havo/Vwo",IF(R19=13,"Havo",IF(R19&gt;11,"TL/Havo",IF(R19=11,"TL",IF(R19&gt;9,"Kader/TL",IF(R19=9,"Kader",IF(R19&gt;6,"BBL/Kader",IF(R19=6,"BBL",IF(R19&gt;3,"PRO/BBL",IF(R19=3,"PRO")))))))))))))</f>
        <v>Kader/TL</v>
      </c>
      <c r="AM19" s="144">
        <f t="shared" ref="AM19:AM53" si="26">IF(AL19="","",IF(AL19="PRO",1,IF(AL19="LWOO",2,IF(AL19="BBL",3,IF(AL19="BBL/Kader",4,IF(AL19="Kader",5,IF(AL19="Kader/TL",6,IF(AL19="TL",7,IF(AL19="TL/Havo",8,IF(AL19="Havo",9,IF(AL19="Havo/VWO",10,IF(AL19="VWO",11))))))))))))</f>
        <v>6</v>
      </c>
      <c r="AN19" s="145">
        <f t="shared" ref="AN19:AN53" si="27">IF(AM19="",0,IF(AM19&lt;AR19,0,IF(AM19&gt;=AR19,1)))</f>
        <v>0</v>
      </c>
      <c r="AO19" s="135" t="str">
        <f t="shared" ref="AO19:AO53" si="28">IF(F19="","",IF(F19="x",1))</f>
        <v/>
      </c>
      <c r="AP19" s="136" t="str">
        <f t="shared" ref="AP19:AP53" si="29">IF(E19="","",IF(E19="X",1))</f>
        <v/>
      </c>
      <c r="AQ19" s="126"/>
      <c r="AR19" s="144">
        <f t="shared" ref="AR19:AR53" si="30">IF(G19="","",IF(G19="PRO",1,IF(G19="LWOO",2,IF(G19="BBL",3,IF(G19="BBL/Kader",4,IF(G19="Kader",5,IF(G19="Kader/TL",6,IF(G19="TL",7,IF(G19="TL/Havo",8,IF(G19="Havo",9,IF(G19="Havo/VWO",10,IF(G19="VWO",11))))))))))))</f>
        <v>8</v>
      </c>
      <c r="AS19" s="220" t="str">
        <f t="shared" ref="AS19:AS53" si="31">IF($D$2&lt;6,"",IF(N19&lt;3,"",IF(P19=1,"&lt;1F",IF(P19&gt;3,"2F",IF(P19&gt;1,"1F")))))</f>
        <v>1F</v>
      </c>
      <c r="AT19" s="220" t="str">
        <f t="shared" ref="AT19:AT53" si="32">IF($D$2&lt;6,"",IF($N19&lt;3,"",IF(Q19=1,"&lt;1F",IF(Q19&gt;3,"2F",IF(Q19&gt;1,"1F")))))</f>
        <v>1F</v>
      </c>
      <c r="AU19" s="220" t="str">
        <f t="shared" ref="AU19:AU53" si="33">IF($D$2&lt;6,"",IF($N19&lt;3,"",IF(O19&lt;=2,"&lt;1F",IF(O19&gt;3,"1S",IF(O19&gt;2,"1F")))))</f>
        <v>1S</v>
      </c>
      <c r="AV19" s="219"/>
      <c r="AW19" s="220"/>
      <c r="AX19" s="220"/>
      <c r="AY19" s="219"/>
      <c r="AZ19" s="218" t="str">
        <f t="shared" ref="AZ19:AZ53" si="34">IF(AY19="","",IF(AY19="PRO",1,IF(AY19="LWOO",2,IF(AY19="BBL",3,IF(AY19="BBL/Kader",4,IF(AY19="Kader",5,IF(AY19="Kader/TL",6,IF(AY19="TL",7,IF(AY19="TL/Havo",8,IF(AY19="Havo",9,IF(AY19="Havo/VWO",10,IF(AY19="VWO",11))))))))))))</f>
        <v/>
      </c>
      <c r="BA19" s="60">
        <f t="shared" si="15"/>
        <v>0</v>
      </c>
    </row>
    <row r="20" spans="1:53" ht="15" customHeight="1" x14ac:dyDescent="0.25">
      <c r="A20">
        <v>3</v>
      </c>
      <c r="B20" s="240" t="str">
        <f>'8E7'!B20</f>
        <v>leerling 3</v>
      </c>
      <c r="C20" s="235">
        <f>'8E7'!C20</f>
        <v>9</v>
      </c>
      <c r="D20" s="235" t="str">
        <f>IF('8E7'!D20="","",IF('8E7'!D20&gt;0,'8E7'!D20))</f>
        <v>C</v>
      </c>
      <c r="E20" s="151"/>
      <c r="F20" s="126"/>
      <c r="G20" s="140" t="s">
        <v>145</v>
      </c>
      <c r="H20" s="180"/>
      <c r="I20" s="179" t="s">
        <v>80</v>
      </c>
      <c r="J20" s="179" t="s">
        <v>80</v>
      </c>
      <c r="K20" s="179"/>
      <c r="L20" s="179"/>
      <c r="M20" s="178" t="s">
        <v>80</v>
      </c>
      <c r="N20" s="290">
        <f t="shared" si="16"/>
        <v>3</v>
      </c>
      <c r="O20" s="291">
        <f t="shared" si="17"/>
        <v>3</v>
      </c>
      <c r="P20" s="291">
        <f t="shared" si="0"/>
        <v>3</v>
      </c>
      <c r="Q20" s="291">
        <f t="shared" si="1"/>
        <v>3</v>
      </c>
      <c r="R20" s="291">
        <f t="shared" si="18"/>
        <v>9</v>
      </c>
      <c r="S20" s="94" t="str">
        <f t="shared" si="2"/>
        <v/>
      </c>
      <c r="T20" s="94">
        <f t="shared" si="3"/>
        <v>1</v>
      </c>
      <c r="U20" s="94">
        <f t="shared" si="4"/>
        <v>1</v>
      </c>
      <c r="V20" s="94" t="str">
        <f t="shared" si="19"/>
        <v/>
      </c>
      <c r="W20" s="94" t="str">
        <f t="shared" si="5"/>
        <v/>
      </c>
      <c r="X20" s="94">
        <f t="shared" si="6"/>
        <v>1</v>
      </c>
      <c r="Y20" s="94">
        <f t="shared" si="7"/>
        <v>3</v>
      </c>
      <c r="Z20" s="141" t="b">
        <f t="shared" si="8"/>
        <v>0</v>
      </c>
      <c r="AA20" s="141" t="b">
        <f t="shared" si="9"/>
        <v>0</v>
      </c>
      <c r="AB20" s="141">
        <f t="shared" si="10"/>
        <v>1</v>
      </c>
      <c r="AC20" s="141" t="b">
        <f t="shared" si="11"/>
        <v>0</v>
      </c>
      <c r="AD20" s="141" t="b">
        <f t="shared" si="12"/>
        <v>0</v>
      </c>
      <c r="AE20" s="141" t="b">
        <f t="shared" si="20"/>
        <v>0</v>
      </c>
      <c r="AF20" s="141" t="b">
        <f t="shared" si="21"/>
        <v>0</v>
      </c>
      <c r="AG20" s="141" t="b">
        <f t="shared" si="22"/>
        <v>0</v>
      </c>
      <c r="AH20" s="141" t="b">
        <f t="shared" si="23"/>
        <v>0</v>
      </c>
      <c r="AI20" s="141" t="b">
        <f t="shared" si="24"/>
        <v>0</v>
      </c>
      <c r="AJ20" s="146">
        <f t="shared" si="13"/>
        <v>3</v>
      </c>
      <c r="AK20" s="238">
        <f t="shared" si="14"/>
        <v>1</v>
      </c>
      <c r="AL20" s="217" t="str">
        <f t="shared" si="25"/>
        <v>Kader</v>
      </c>
      <c r="AM20" s="144">
        <f t="shared" si="26"/>
        <v>5</v>
      </c>
      <c r="AN20" s="145">
        <f t="shared" si="27"/>
        <v>0</v>
      </c>
      <c r="AO20" s="135" t="str">
        <f t="shared" si="28"/>
        <v/>
      </c>
      <c r="AP20" s="136" t="str">
        <f t="shared" si="29"/>
        <v/>
      </c>
      <c r="AQ20" s="126"/>
      <c r="AR20" s="144">
        <f t="shared" si="30"/>
        <v>6</v>
      </c>
      <c r="AS20" s="220" t="str">
        <f t="shared" si="31"/>
        <v>1F</v>
      </c>
      <c r="AT20" s="220" t="str">
        <f t="shared" si="32"/>
        <v>1F</v>
      </c>
      <c r="AU20" s="220" t="str">
        <f t="shared" si="33"/>
        <v>1F</v>
      </c>
      <c r="AV20" s="219"/>
      <c r="AW20" s="220"/>
      <c r="AX20" s="220"/>
      <c r="AY20" s="219"/>
      <c r="AZ20" s="218" t="str">
        <f t="shared" si="34"/>
        <v/>
      </c>
      <c r="BA20" s="60">
        <f t="shared" si="15"/>
        <v>0</v>
      </c>
    </row>
    <row r="21" spans="1:53" ht="15" customHeight="1" x14ac:dyDescent="0.25">
      <c r="A21">
        <v>4</v>
      </c>
      <c r="B21" s="240" t="str">
        <f>'8E7'!B21</f>
        <v>leerling 4</v>
      </c>
      <c r="C21" s="235">
        <f>'8E7'!C21</f>
        <v>9</v>
      </c>
      <c r="D21" s="235" t="str">
        <f>IF('8E7'!D21="","",IF('8E7'!D21&gt;0,'8E7'!D21))</f>
        <v>A</v>
      </c>
      <c r="E21" s="126"/>
      <c r="F21" s="126"/>
      <c r="G21" s="140" t="s">
        <v>146</v>
      </c>
      <c r="H21" s="180"/>
      <c r="I21" s="179" t="s">
        <v>79</v>
      </c>
      <c r="J21" s="179" t="s">
        <v>79</v>
      </c>
      <c r="K21" s="179"/>
      <c r="L21" s="179"/>
      <c r="M21" s="178" t="s">
        <v>79</v>
      </c>
      <c r="N21" s="290">
        <f t="shared" si="16"/>
        <v>3</v>
      </c>
      <c r="O21" s="291">
        <f t="shared" si="17"/>
        <v>4</v>
      </c>
      <c r="P21" s="291">
        <f t="shared" si="0"/>
        <v>4</v>
      </c>
      <c r="Q21" s="291">
        <f t="shared" si="1"/>
        <v>4</v>
      </c>
      <c r="R21" s="291">
        <f t="shared" si="18"/>
        <v>12</v>
      </c>
      <c r="S21" s="94" t="str">
        <f t="shared" si="2"/>
        <v/>
      </c>
      <c r="T21" s="94" t="str">
        <f t="shared" si="3"/>
        <v/>
      </c>
      <c r="U21" s="94" t="str">
        <f t="shared" si="4"/>
        <v/>
      </c>
      <c r="V21" s="94" t="str">
        <f t="shared" si="19"/>
        <v/>
      </c>
      <c r="W21" s="94" t="str">
        <f t="shared" si="5"/>
        <v/>
      </c>
      <c r="X21" s="94" t="str">
        <f t="shared" si="6"/>
        <v/>
      </c>
      <c r="Y21" s="94">
        <f t="shared" si="7"/>
        <v>0</v>
      </c>
      <c r="Z21" s="141">
        <f t="shared" si="8"/>
        <v>0</v>
      </c>
      <c r="AA21" s="141" t="b">
        <f t="shared" si="9"/>
        <v>0</v>
      </c>
      <c r="AB21" s="141" t="b">
        <f t="shared" si="10"/>
        <v>0</v>
      </c>
      <c r="AC21" s="141" t="b">
        <f t="shared" si="11"/>
        <v>0</v>
      </c>
      <c r="AD21" s="141" t="b">
        <f t="shared" si="12"/>
        <v>0</v>
      </c>
      <c r="AE21" s="141" t="b">
        <f t="shared" si="20"/>
        <v>0</v>
      </c>
      <c r="AF21" s="141" t="b">
        <f t="shared" si="21"/>
        <v>0</v>
      </c>
      <c r="AG21" s="141" t="b">
        <f t="shared" si="22"/>
        <v>0</v>
      </c>
      <c r="AH21" s="141" t="b">
        <f t="shared" si="23"/>
        <v>0</v>
      </c>
      <c r="AI21" s="141" t="b">
        <f t="shared" si="24"/>
        <v>0</v>
      </c>
      <c r="AJ21" s="146">
        <f t="shared" si="13"/>
        <v>3</v>
      </c>
      <c r="AK21" s="238">
        <f t="shared" si="14"/>
        <v>0</v>
      </c>
      <c r="AL21" s="217" t="str">
        <f t="shared" si="25"/>
        <v>TL/Havo</v>
      </c>
      <c r="AM21" s="144">
        <f t="shared" si="26"/>
        <v>8</v>
      </c>
      <c r="AN21" s="145">
        <f t="shared" si="27"/>
        <v>0</v>
      </c>
      <c r="AO21" s="135" t="str">
        <f t="shared" si="28"/>
        <v/>
      </c>
      <c r="AP21" s="136" t="str">
        <f t="shared" si="29"/>
        <v/>
      </c>
      <c r="AQ21" s="126"/>
      <c r="AR21" s="144">
        <f t="shared" si="30"/>
        <v>11</v>
      </c>
      <c r="AS21" s="220" t="str">
        <f t="shared" si="31"/>
        <v>2F</v>
      </c>
      <c r="AT21" s="220" t="str">
        <f t="shared" si="32"/>
        <v>2F</v>
      </c>
      <c r="AU21" s="220" t="str">
        <f t="shared" si="33"/>
        <v>1S</v>
      </c>
      <c r="AV21" s="219"/>
      <c r="AW21" s="220"/>
      <c r="AX21" s="220"/>
      <c r="AY21" s="219"/>
      <c r="AZ21" s="218" t="str">
        <f t="shared" si="34"/>
        <v/>
      </c>
      <c r="BA21" s="60">
        <f t="shared" si="15"/>
        <v>0</v>
      </c>
    </row>
    <row r="22" spans="1:53" ht="15" customHeight="1" x14ac:dyDescent="0.25">
      <c r="A22">
        <v>5</v>
      </c>
      <c r="B22" s="240" t="str">
        <f>'8E7'!B22</f>
        <v>leerling 5</v>
      </c>
      <c r="C22" s="235">
        <f>'8E7'!C22</f>
        <v>8</v>
      </c>
      <c r="D22" s="235" t="str">
        <f>IF('8E7'!D22="","",IF('8E7'!D22&gt;0,'8E7'!D22))</f>
        <v>B</v>
      </c>
      <c r="E22" s="126"/>
      <c r="F22" s="126"/>
      <c r="G22" s="140" t="s">
        <v>143</v>
      </c>
      <c r="H22" s="180"/>
      <c r="I22" s="179" t="s">
        <v>79</v>
      </c>
      <c r="J22" s="179" t="s">
        <v>80</v>
      </c>
      <c r="K22" s="179"/>
      <c r="L22" s="179"/>
      <c r="M22" s="178" t="s">
        <v>79</v>
      </c>
      <c r="N22" s="290">
        <f t="shared" si="16"/>
        <v>3</v>
      </c>
      <c r="O22" s="291">
        <f t="shared" si="17"/>
        <v>4</v>
      </c>
      <c r="P22" s="291">
        <f t="shared" si="0"/>
        <v>4</v>
      </c>
      <c r="Q22" s="291">
        <f t="shared" si="1"/>
        <v>3</v>
      </c>
      <c r="R22" s="291">
        <f t="shared" si="18"/>
        <v>11</v>
      </c>
      <c r="S22" s="94" t="str">
        <f t="shared" si="2"/>
        <v/>
      </c>
      <c r="T22" s="94">
        <f t="shared" si="3"/>
        <v>1</v>
      </c>
      <c r="U22" s="94" t="str">
        <f t="shared" si="4"/>
        <v/>
      </c>
      <c r="V22" s="94" t="str">
        <f t="shared" si="19"/>
        <v/>
      </c>
      <c r="W22" s="94" t="str">
        <f t="shared" si="5"/>
        <v/>
      </c>
      <c r="X22" s="94">
        <f t="shared" si="6"/>
        <v>1</v>
      </c>
      <c r="Y22" s="94">
        <f t="shared" si="7"/>
        <v>2</v>
      </c>
      <c r="Z22" s="141" t="b">
        <f t="shared" si="8"/>
        <v>0</v>
      </c>
      <c r="AA22" s="141">
        <f t="shared" si="9"/>
        <v>0.66666666666666663</v>
      </c>
      <c r="AB22" s="141" t="b">
        <f t="shared" si="10"/>
        <v>0</v>
      </c>
      <c r="AC22" s="141" t="b">
        <f t="shared" si="11"/>
        <v>0</v>
      </c>
      <c r="AD22" s="141" t="b">
        <f t="shared" si="12"/>
        <v>0</v>
      </c>
      <c r="AE22" s="141" t="b">
        <f t="shared" si="20"/>
        <v>0</v>
      </c>
      <c r="AF22" s="141" t="b">
        <f t="shared" si="21"/>
        <v>0</v>
      </c>
      <c r="AG22" s="141" t="b">
        <f t="shared" si="22"/>
        <v>0</v>
      </c>
      <c r="AH22" s="141" t="b">
        <f t="shared" si="23"/>
        <v>0</v>
      </c>
      <c r="AI22" s="141" t="b">
        <f t="shared" si="24"/>
        <v>0</v>
      </c>
      <c r="AJ22" s="146">
        <f t="shared" si="13"/>
        <v>3</v>
      </c>
      <c r="AK22" s="238">
        <f t="shared" si="14"/>
        <v>0.66666666666666663</v>
      </c>
      <c r="AL22" s="217" t="str">
        <f t="shared" si="25"/>
        <v>TL</v>
      </c>
      <c r="AM22" s="144">
        <f t="shared" si="26"/>
        <v>7</v>
      </c>
      <c r="AN22" s="145">
        <f t="shared" si="27"/>
        <v>0</v>
      </c>
      <c r="AO22" s="135" t="str">
        <f t="shared" si="28"/>
        <v/>
      </c>
      <c r="AP22" s="136" t="str">
        <f t="shared" si="29"/>
        <v/>
      </c>
      <c r="AQ22" s="126"/>
      <c r="AR22" s="144">
        <f t="shared" si="30"/>
        <v>10</v>
      </c>
      <c r="AS22" s="220" t="str">
        <f t="shared" si="31"/>
        <v>2F</v>
      </c>
      <c r="AT22" s="220" t="str">
        <f t="shared" si="32"/>
        <v>1F</v>
      </c>
      <c r="AU22" s="220" t="str">
        <f t="shared" si="33"/>
        <v>1S</v>
      </c>
      <c r="AV22" s="219"/>
      <c r="AW22" s="220"/>
      <c r="AX22" s="220"/>
      <c r="AY22" s="219"/>
      <c r="AZ22" s="218" t="str">
        <f t="shared" si="34"/>
        <v/>
      </c>
      <c r="BA22" s="60">
        <f t="shared" si="15"/>
        <v>0</v>
      </c>
    </row>
    <row r="23" spans="1:53" ht="15" customHeight="1" x14ac:dyDescent="0.25">
      <c r="A23">
        <v>6</v>
      </c>
      <c r="B23" s="240" t="str">
        <f>'8E7'!B23</f>
        <v>leerling 6</v>
      </c>
      <c r="C23" s="235">
        <f>'8E7'!C23</f>
        <v>6</v>
      </c>
      <c r="D23" s="235" t="str">
        <f>IF('8E7'!D23="","",IF('8E7'!D23&gt;0,'8E7'!D23))</f>
        <v>D</v>
      </c>
      <c r="E23" s="126"/>
      <c r="F23" s="126"/>
      <c r="G23" s="140" t="s">
        <v>145</v>
      </c>
      <c r="H23" s="180"/>
      <c r="I23" s="179" t="s">
        <v>80</v>
      </c>
      <c r="J23" s="179" t="s">
        <v>80</v>
      </c>
      <c r="K23" s="179"/>
      <c r="L23" s="179"/>
      <c r="M23" s="178" t="s">
        <v>81</v>
      </c>
      <c r="N23" s="290">
        <f t="shared" si="16"/>
        <v>3</v>
      </c>
      <c r="O23" s="291">
        <f t="shared" si="17"/>
        <v>2</v>
      </c>
      <c r="P23" s="291">
        <f t="shared" si="0"/>
        <v>3</v>
      </c>
      <c r="Q23" s="291">
        <f t="shared" si="1"/>
        <v>3</v>
      </c>
      <c r="R23" s="291">
        <f t="shared" si="18"/>
        <v>8</v>
      </c>
      <c r="S23" s="94" t="str">
        <f t="shared" si="2"/>
        <v/>
      </c>
      <c r="T23" s="94">
        <f t="shared" si="3"/>
        <v>1</v>
      </c>
      <c r="U23" s="94">
        <f t="shared" si="4"/>
        <v>1</v>
      </c>
      <c r="V23" s="94" t="str">
        <f t="shared" si="19"/>
        <v/>
      </c>
      <c r="W23" s="94" t="str">
        <f t="shared" si="5"/>
        <v/>
      </c>
      <c r="X23" s="94">
        <f t="shared" si="6"/>
        <v>1</v>
      </c>
      <c r="Y23" s="94">
        <f t="shared" si="7"/>
        <v>3</v>
      </c>
      <c r="Z23" s="141" t="b">
        <f t="shared" si="8"/>
        <v>0</v>
      </c>
      <c r="AA23" s="141" t="b">
        <f t="shared" si="9"/>
        <v>0</v>
      </c>
      <c r="AB23" s="141" t="b">
        <f t="shared" si="10"/>
        <v>0</v>
      </c>
      <c r="AC23" s="141">
        <f t="shared" si="11"/>
        <v>1</v>
      </c>
      <c r="AD23" s="141" t="b">
        <f t="shared" si="12"/>
        <v>0</v>
      </c>
      <c r="AE23" s="141" t="b">
        <f t="shared" si="20"/>
        <v>0</v>
      </c>
      <c r="AF23" s="141" t="b">
        <f t="shared" si="21"/>
        <v>0</v>
      </c>
      <c r="AG23" s="141" t="b">
        <f t="shared" si="22"/>
        <v>0</v>
      </c>
      <c r="AH23" s="141" t="b">
        <f t="shared" si="23"/>
        <v>0</v>
      </c>
      <c r="AI23" s="141" t="b">
        <f t="shared" si="24"/>
        <v>0</v>
      </c>
      <c r="AJ23" s="146">
        <f t="shared" si="13"/>
        <v>3</v>
      </c>
      <c r="AK23" s="238">
        <f t="shared" si="14"/>
        <v>1</v>
      </c>
      <c r="AL23" s="217" t="str">
        <f t="shared" si="25"/>
        <v>BBL/Kader</v>
      </c>
      <c r="AM23" s="144">
        <f>IF(AL23="","",IF(AL23="PRO",1,IF(AL23="PRO/BBL",2,IF(AL23="BBL",3,IF(AL23="BBL/Kader",4,IF(AL23="Kader",5,IF(AL23="Kader/TL",6,IF(AL23="TL",7,IF(AL23="TL/Havo",8,IF(AL23="Havo",9,IF(AL23="Havo/VWO",10,IF(AL23="VWO",11))))))))))))</f>
        <v>4</v>
      </c>
      <c r="AN23" s="145">
        <f t="shared" si="27"/>
        <v>0</v>
      </c>
      <c r="AO23" s="135" t="str">
        <f t="shared" si="28"/>
        <v/>
      </c>
      <c r="AP23" s="136" t="str">
        <f t="shared" si="29"/>
        <v/>
      </c>
      <c r="AQ23" s="126"/>
      <c r="AR23" s="144">
        <f t="shared" si="30"/>
        <v>6</v>
      </c>
      <c r="AS23" s="220" t="str">
        <f t="shared" si="31"/>
        <v>1F</v>
      </c>
      <c r="AT23" s="220" t="str">
        <f t="shared" si="32"/>
        <v>1F</v>
      </c>
      <c r="AU23" s="220" t="str">
        <f t="shared" si="33"/>
        <v>&lt;1F</v>
      </c>
      <c r="AV23" s="219"/>
      <c r="AW23" s="220"/>
      <c r="AX23" s="220"/>
      <c r="AY23" s="219"/>
      <c r="AZ23" s="218" t="str">
        <f t="shared" si="34"/>
        <v/>
      </c>
      <c r="BA23" s="60">
        <f t="shared" si="15"/>
        <v>0</v>
      </c>
    </row>
    <row r="24" spans="1:53" ht="15" customHeight="1" x14ac:dyDescent="0.25">
      <c r="A24">
        <v>7</v>
      </c>
      <c r="B24" s="240" t="str">
        <f>'8E7'!B24</f>
        <v>leerling 7</v>
      </c>
      <c r="C24" s="235">
        <f>'8E7'!C24</f>
        <v>7</v>
      </c>
      <c r="D24" s="235" t="str">
        <f>IF('8E7'!D24="","",IF('8E7'!D24&gt;0,'8E7'!D24))</f>
        <v>C</v>
      </c>
      <c r="E24" s="151"/>
      <c r="F24" s="151"/>
      <c r="G24" s="140" t="s">
        <v>222</v>
      </c>
      <c r="H24" s="180"/>
      <c r="I24" s="179" t="s">
        <v>80</v>
      </c>
      <c r="J24" s="179" t="s">
        <v>79</v>
      </c>
      <c r="K24" s="179"/>
      <c r="L24" s="179"/>
      <c r="M24" s="178" t="s">
        <v>80</v>
      </c>
      <c r="N24" s="290">
        <f t="shared" si="16"/>
        <v>3</v>
      </c>
      <c r="O24" s="291">
        <f t="shared" si="17"/>
        <v>3</v>
      </c>
      <c r="P24" s="291">
        <f t="shared" si="0"/>
        <v>3</v>
      </c>
      <c r="Q24" s="291">
        <f t="shared" si="1"/>
        <v>4</v>
      </c>
      <c r="R24" s="291">
        <f t="shared" si="18"/>
        <v>10</v>
      </c>
      <c r="S24" s="94" t="str">
        <f t="shared" si="2"/>
        <v/>
      </c>
      <c r="T24" s="94">
        <f t="shared" si="3"/>
        <v>1</v>
      </c>
      <c r="U24" s="94">
        <f t="shared" si="4"/>
        <v>1</v>
      </c>
      <c r="V24" s="94" t="str">
        <f t="shared" si="19"/>
        <v/>
      </c>
      <c r="W24" s="94" t="str">
        <f t="shared" si="5"/>
        <v/>
      </c>
      <c r="X24" s="94">
        <f t="shared" si="6"/>
        <v>1</v>
      </c>
      <c r="Y24" s="94">
        <f t="shared" si="7"/>
        <v>3</v>
      </c>
      <c r="Z24" s="141" t="b">
        <f t="shared" si="8"/>
        <v>0</v>
      </c>
      <c r="AA24" s="141" t="b">
        <f t="shared" si="9"/>
        <v>0</v>
      </c>
      <c r="AB24" s="141">
        <f t="shared" si="10"/>
        <v>1</v>
      </c>
      <c r="AC24" s="141" t="b">
        <f t="shared" si="11"/>
        <v>0</v>
      </c>
      <c r="AD24" s="141" t="b">
        <f t="shared" si="12"/>
        <v>0</v>
      </c>
      <c r="AE24" s="141" t="b">
        <f t="shared" si="20"/>
        <v>0</v>
      </c>
      <c r="AF24" s="141" t="b">
        <f t="shared" si="21"/>
        <v>0</v>
      </c>
      <c r="AG24" s="141" t="b">
        <f t="shared" si="22"/>
        <v>0</v>
      </c>
      <c r="AH24" s="141" t="b">
        <f t="shared" si="23"/>
        <v>0</v>
      </c>
      <c r="AI24" s="141" t="b">
        <f t="shared" si="24"/>
        <v>0</v>
      </c>
      <c r="AJ24" s="146">
        <f t="shared" si="13"/>
        <v>3</v>
      </c>
      <c r="AK24" s="238">
        <f t="shared" si="14"/>
        <v>1</v>
      </c>
      <c r="AL24" s="217" t="str">
        <f t="shared" si="25"/>
        <v>Kader/TL</v>
      </c>
      <c r="AM24" s="144">
        <f t="shared" si="26"/>
        <v>6</v>
      </c>
      <c r="AN24" s="145">
        <f t="shared" si="27"/>
        <v>1</v>
      </c>
      <c r="AO24" s="135" t="str">
        <f t="shared" si="28"/>
        <v/>
      </c>
      <c r="AP24" s="136" t="str">
        <f t="shared" si="29"/>
        <v/>
      </c>
      <c r="AQ24" s="126"/>
      <c r="AR24" s="144">
        <f t="shared" si="30"/>
        <v>5</v>
      </c>
      <c r="AS24" s="220" t="str">
        <f t="shared" si="31"/>
        <v>1F</v>
      </c>
      <c r="AT24" s="220" t="str">
        <f t="shared" si="32"/>
        <v>2F</v>
      </c>
      <c r="AU24" s="220" t="str">
        <f t="shared" si="33"/>
        <v>1F</v>
      </c>
      <c r="AV24" s="219"/>
      <c r="AW24" s="220"/>
      <c r="AX24" s="220"/>
      <c r="AY24" s="219"/>
      <c r="AZ24" s="218" t="str">
        <f t="shared" si="34"/>
        <v/>
      </c>
      <c r="BA24" s="60">
        <f t="shared" si="15"/>
        <v>0</v>
      </c>
    </row>
    <row r="25" spans="1:53" ht="15" customHeight="1" x14ac:dyDescent="0.25">
      <c r="A25">
        <v>8</v>
      </c>
      <c r="B25" s="240" t="str">
        <f>'8E7'!B25</f>
        <v>leerling 8</v>
      </c>
      <c r="C25" s="235">
        <f>'8E7'!C25</f>
        <v>8</v>
      </c>
      <c r="D25" s="235" t="str">
        <f>IF('8E7'!D25="","",IF('8E7'!D25&gt;0,'8E7'!D25))</f>
        <v>B</v>
      </c>
      <c r="E25" s="126"/>
      <c r="F25" s="126"/>
      <c r="G25" s="140" t="s">
        <v>144</v>
      </c>
      <c r="H25" s="149"/>
      <c r="I25" s="179" t="s">
        <v>80</v>
      </c>
      <c r="J25" s="179" t="s">
        <v>79</v>
      </c>
      <c r="K25" s="179"/>
      <c r="L25" s="148"/>
      <c r="M25" s="178" t="s">
        <v>79</v>
      </c>
      <c r="N25" s="290">
        <f t="shared" si="16"/>
        <v>3</v>
      </c>
      <c r="O25" s="291">
        <f t="shared" si="17"/>
        <v>4</v>
      </c>
      <c r="P25" s="291">
        <f t="shared" si="0"/>
        <v>3</v>
      </c>
      <c r="Q25" s="291">
        <f t="shared" si="1"/>
        <v>4</v>
      </c>
      <c r="R25" s="291">
        <f t="shared" si="18"/>
        <v>11</v>
      </c>
      <c r="S25" s="94" t="str">
        <f t="shared" si="2"/>
        <v/>
      </c>
      <c r="T25" s="94" t="str">
        <f t="shared" si="3"/>
        <v/>
      </c>
      <c r="U25" s="94">
        <f t="shared" si="4"/>
        <v>1</v>
      </c>
      <c r="V25" s="94" t="str">
        <f t="shared" si="19"/>
        <v/>
      </c>
      <c r="W25" s="94" t="str">
        <f t="shared" si="5"/>
        <v/>
      </c>
      <c r="X25" s="94">
        <f t="shared" si="6"/>
        <v>1</v>
      </c>
      <c r="Y25" s="94">
        <f t="shared" si="7"/>
        <v>2</v>
      </c>
      <c r="Z25" s="141" t="b">
        <f t="shared" si="8"/>
        <v>0</v>
      </c>
      <c r="AA25" s="141">
        <f t="shared" si="9"/>
        <v>0.66666666666666663</v>
      </c>
      <c r="AB25" s="141" t="b">
        <f t="shared" si="10"/>
        <v>0</v>
      </c>
      <c r="AC25" s="141" t="b">
        <f t="shared" si="11"/>
        <v>0</v>
      </c>
      <c r="AD25" s="141" t="b">
        <f t="shared" si="12"/>
        <v>0</v>
      </c>
      <c r="AE25" s="141" t="b">
        <f t="shared" si="20"/>
        <v>0</v>
      </c>
      <c r="AF25" s="141" t="b">
        <f t="shared" si="21"/>
        <v>0</v>
      </c>
      <c r="AG25" s="141" t="b">
        <f t="shared" si="22"/>
        <v>0</v>
      </c>
      <c r="AH25" s="141" t="b">
        <f t="shared" si="23"/>
        <v>0</v>
      </c>
      <c r="AI25" s="141" t="b">
        <f t="shared" si="24"/>
        <v>0</v>
      </c>
      <c r="AJ25" s="146">
        <f t="shared" si="13"/>
        <v>3</v>
      </c>
      <c r="AK25" s="238">
        <f t="shared" si="14"/>
        <v>0.66666666666666663</v>
      </c>
      <c r="AL25" s="217" t="str">
        <f t="shared" si="25"/>
        <v>TL</v>
      </c>
      <c r="AM25" s="144">
        <f t="shared" si="26"/>
        <v>7</v>
      </c>
      <c r="AN25" s="145">
        <f t="shared" si="27"/>
        <v>0</v>
      </c>
      <c r="AO25" s="135" t="str">
        <f t="shared" si="28"/>
        <v/>
      </c>
      <c r="AP25" s="136" t="str">
        <f t="shared" si="29"/>
        <v/>
      </c>
      <c r="AQ25" s="126"/>
      <c r="AR25" s="144">
        <f t="shared" si="30"/>
        <v>8</v>
      </c>
      <c r="AS25" s="220" t="str">
        <f t="shared" si="31"/>
        <v>1F</v>
      </c>
      <c r="AT25" s="220" t="str">
        <f t="shared" si="32"/>
        <v>2F</v>
      </c>
      <c r="AU25" s="220" t="str">
        <f t="shared" si="33"/>
        <v>1S</v>
      </c>
      <c r="AV25" s="219"/>
      <c r="AW25" s="220" t="str">
        <f t="shared" ref="AW25:AW53" si="35">IF(AV25="","",IF(AV25="PRO",1,IF(AV25="LWOO",2,IF(AV25="BBL",3,IF(AV25="BBL/Kader",4,IF(AV25="Kader",5,IF(AV25="Kader/TL",6,IF(AV25="TL",7,IF(AV25="TL/Havo",8,IF(AV25="Havo",9,IF(AV25="Havo/VWO",10,IF(AV25="VWO",11))))))))))))</f>
        <v/>
      </c>
      <c r="AX25" s="220">
        <f t="shared" ref="AX25:AX53" si="36">IF(AW25="",0,IF(AW25&lt;AR25,0,IF(AW25&gt;=AR25,1)))</f>
        <v>0</v>
      </c>
      <c r="AY25" s="219"/>
      <c r="AZ25" s="218" t="str">
        <f t="shared" si="34"/>
        <v/>
      </c>
      <c r="BA25" s="60">
        <f t="shared" si="15"/>
        <v>0</v>
      </c>
    </row>
    <row r="26" spans="1:53" ht="15" customHeight="1" x14ac:dyDescent="0.25">
      <c r="A26">
        <v>9</v>
      </c>
      <c r="B26" s="240" t="str">
        <f>'8E7'!B26</f>
        <v>leerling 9</v>
      </c>
      <c r="C26" s="235">
        <f>'8E7'!C26</f>
        <v>6</v>
      </c>
      <c r="D26" s="235" t="str">
        <f>IF('8E7'!D26="","",IF('8E7'!D26&gt;0,'8E7'!D26))</f>
        <v>C</v>
      </c>
      <c r="E26" s="126"/>
      <c r="F26" s="126"/>
      <c r="G26" s="140" t="s">
        <v>222</v>
      </c>
      <c r="H26" s="149"/>
      <c r="I26" s="179" t="s">
        <v>80</v>
      </c>
      <c r="J26" s="179" t="s">
        <v>81</v>
      </c>
      <c r="K26" s="179"/>
      <c r="L26" s="148"/>
      <c r="M26" s="178" t="s">
        <v>80</v>
      </c>
      <c r="N26" s="290">
        <f t="shared" si="16"/>
        <v>3</v>
      </c>
      <c r="O26" s="291">
        <f t="shared" si="17"/>
        <v>3</v>
      </c>
      <c r="P26" s="291">
        <f t="shared" si="0"/>
        <v>3</v>
      </c>
      <c r="Q26" s="291">
        <f t="shared" si="1"/>
        <v>2</v>
      </c>
      <c r="R26" s="291">
        <f t="shared" si="18"/>
        <v>8</v>
      </c>
      <c r="S26" s="94" t="str">
        <f t="shared" si="2"/>
        <v/>
      </c>
      <c r="T26" s="94">
        <f t="shared" si="3"/>
        <v>1</v>
      </c>
      <c r="U26" s="94" t="str">
        <f t="shared" si="4"/>
        <v/>
      </c>
      <c r="V26" s="94" t="str">
        <f t="shared" si="19"/>
        <v/>
      </c>
      <c r="W26" s="94" t="str">
        <f t="shared" si="5"/>
        <v/>
      </c>
      <c r="X26" s="94">
        <f t="shared" si="6"/>
        <v>1</v>
      </c>
      <c r="Y26" s="94">
        <f t="shared" si="7"/>
        <v>2</v>
      </c>
      <c r="Z26" s="141" t="b">
        <f t="shared" si="8"/>
        <v>0</v>
      </c>
      <c r="AA26" s="141" t="b">
        <f t="shared" si="9"/>
        <v>0</v>
      </c>
      <c r="AB26" s="141">
        <f t="shared" si="10"/>
        <v>0.66666666666666663</v>
      </c>
      <c r="AC26" s="141" t="b">
        <f t="shared" si="11"/>
        <v>0</v>
      </c>
      <c r="AD26" s="141" t="b">
        <f t="shared" si="12"/>
        <v>0</v>
      </c>
      <c r="AE26" s="141" t="b">
        <f t="shared" si="20"/>
        <v>0</v>
      </c>
      <c r="AF26" s="141" t="b">
        <f t="shared" si="21"/>
        <v>0</v>
      </c>
      <c r="AG26" s="141" t="b">
        <f t="shared" si="22"/>
        <v>0</v>
      </c>
      <c r="AH26" s="141" t="b">
        <f t="shared" si="23"/>
        <v>0</v>
      </c>
      <c r="AI26" s="141" t="b">
        <f t="shared" si="24"/>
        <v>0</v>
      </c>
      <c r="AJ26" s="146">
        <f t="shared" si="13"/>
        <v>3</v>
      </c>
      <c r="AK26" s="238">
        <f t="shared" si="14"/>
        <v>0.66666666666666663</v>
      </c>
      <c r="AL26" s="217" t="str">
        <f t="shared" si="25"/>
        <v>BBL/Kader</v>
      </c>
      <c r="AM26" s="144">
        <f t="shared" si="26"/>
        <v>4</v>
      </c>
      <c r="AN26" s="145">
        <f t="shared" si="27"/>
        <v>0</v>
      </c>
      <c r="AO26" s="135" t="str">
        <f t="shared" si="28"/>
        <v/>
      </c>
      <c r="AP26" s="136" t="str">
        <f t="shared" si="29"/>
        <v/>
      </c>
      <c r="AQ26" s="126"/>
      <c r="AR26" s="144">
        <f t="shared" si="30"/>
        <v>5</v>
      </c>
      <c r="AS26" s="220" t="str">
        <f t="shared" si="31"/>
        <v>1F</v>
      </c>
      <c r="AT26" s="220" t="str">
        <f t="shared" si="32"/>
        <v>1F</v>
      </c>
      <c r="AU26" s="220" t="str">
        <f t="shared" si="33"/>
        <v>1F</v>
      </c>
      <c r="AV26" s="219"/>
      <c r="AW26" s="220" t="str">
        <f t="shared" si="35"/>
        <v/>
      </c>
      <c r="AX26" s="220">
        <f t="shared" si="36"/>
        <v>0</v>
      </c>
      <c r="AY26" s="219"/>
      <c r="AZ26" s="218" t="str">
        <f t="shared" si="34"/>
        <v/>
      </c>
      <c r="BA26" s="60">
        <f t="shared" si="15"/>
        <v>0</v>
      </c>
    </row>
    <row r="27" spans="1:53" ht="15" customHeight="1" x14ac:dyDescent="0.25">
      <c r="A27">
        <v>10</v>
      </c>
      <c r="B27" s="240" t="str">
        <f>'8E7'!B27</f>
        <v>leerling 10</v>
      </c>
      <c r="C27" s="235">
        <f>'8E7'!C27</f>
        <v>5</v>
      </c>
      <c r="D27" s="235" t="str">
        <f>IF('8E7'!D27="","",IF('8E7'!D27&gt;0,'8E7'!D27))</f>
        <v>C</v>
      </c>
      <c r="E27" s="126"/>
      <c r="F27" s="126"/>
      <c r="G27" s="140" t="s">
        <v>145</v>
      </c>
      <c r="H27" s="149"/>
      <c r="I27" s="179" t="s">
        <v>80</v>
      </c>
      <c r="J27" s="179" t="s">
        <v>80</v>
      </c>
      <c r="K27" s="179"/>
      <c r="L27" s="148"/>
      <c r="M27" s="178" t="s">
        <v>80</v>
      </c>
      <c r="N27" s="290">
        <f t="shared" si="16"/>
        <v>3</v>
      </c>
      <c r="O27" s="291">
        <f t="shared" si="17"/>
        <v>3</v>
      </c>
      <c r="P27" s="291">
        <f t="shared" si="0"/>
        <v>3</v>
      </c>
      <c r="Q27" s="291">
        <f t="shared" si="1"/>
        <v>3</v>
      </c>
      <c r="R27" s="291">
        <f t="shared" si="18"/>
        <v>9</v>
      </c>
      <c r="S27" s="94" t="str">
        <f t="shared" si="2"/>
        <v/>
      </c>
      <c r="T27" s="94">
        <f t="shared" si="3"/>
        <v>1</v>
      </c>
      <c r="U27" s="94">
        <f t="shared" si="4"/>
        <v>1</v>
      </c>
      <c r="V27" s="94" t="str">
        <f t="shared" si="19"/>
        <v/>
      </c>
      <c r="W27" s="94" t="str">
        <f t="shared" si="5"/>
        <v/>
      </c>
      <c r="X27" s="94">
        <f t="shared" si="6"/>
        <v>1</v>
      </c>
      <c r="Y27" s="94">
        <f t="shared" si="7"/>
        <v>3</v>
      </c>
      <c r="Z27" s="141" t="b">
        <f t="shared" si="8"/>
        <v>0</v>
      </c>
      <c r="AA27" s="141" t="b">
        <f t="shared" si="9"/>
        <v>0</v>
      </c>
      <c r="AB27" s="141">
        <f t="shared" si="10"/>
        <v>1</v>
      </c>
      <c r="AC27" s="141" t="b">
        <f t="shared" si="11"/>
        <v>0</v>
      </c>
      <c r="AD27" s="141" t="b">
        <f t="shared" si="12"/>
        <v>0</v>
      </c>
      <c r="AE27" s="141" t="b">
        <f t="shared" si="20"/>
        <v>0</v>
      </c>
      <c r="AF27" s="141" t="b">
        <f t="shared" si="21"/>
        <v>0</v>
      </c>
      <c r="AG27" s="141" t="b">
        <f t="shared" si="22"/>
        <v>0</v>
      </c>
      <c r="AH27" s="141" t="b">
        <f t="shared" si="23"/>
        <v>0</v>
      </c>
      <c r="AI27" s="141" t="b">
        <f t="shared" si="24"/>
        <v>0</v>
      </c>
      <c r="AJ27" s="146">
        <f t="shared" si="13"/>
        <v>3</v>
      </c>
      <c r="AK27" s="238">
        <f t="shared" si="14"/>
        <v>1</v>
      </c>
      <c r="AL27" s="217" t="str">
        <f t="shared" si="25"/>
        <v>Kader</v>
      </c>
      <c r="AM27" s="144">
        <f t="shared" si="26"/>
        <v>5</v>
      </c>
      <c r="AN27" s="145">
        <f t="shared" si="27"/>
        <v>0</v>
      </c>
      <c r="AO27" s="135" t="str">
        <f t="shared" si="28"/>
        <v/>
      </c>
      <c r="AP27" s="136" t="str">
        <f t="shared" si="29"/>
        <v/>
      </c>
      <c r="AQ27" s="126"/>
      <c r="AR27" s="144">
        <f t="shared" si="30"/>
        <v>6</v>
      </c>
      <c r="AS27" s="220" t="str">
        <f t="shared" si="31"/>
        <v>1F</v>
      </c>
      <c r="AT27" s="220" t="str">
        <f t="shared" si="32"/>
        <v>1F</v>
      </c>
      <c r="AU27" s="220" t="str">
        <f t="shared" si="33"/>
        <v>1F</v>
      </c>
      <c r="AV27" s="219"/>
      <c r="AW27" s="220" t="str">
        <f t="shared" si="35"/>
        <v/>
      </c>
      <c r="AX27" s="220">
        <f t="shared" si="36"/>
        <v>0</v>
      </c>
      <c r="AY27" s="219"/>
      <c r="AZ27" s="218" t="str">
        <f t="shared" si="34"/>
        <v/>
      </c>
      <c r="BA27" s="60">
        <f t="shared" si="15"/>
        <v>0</v>
      </c>
    </row>
    <row r="28" spans="1:53" ht="15" customHeight="1" x14ac:dyDescent="0.25">
      <c r="A28">
        <v>11</v>
      </c>
      <c r="B28" s="240">
        <f>'8E7'!B28</f>
        <v>0</v>
      </c>
      <c r="C28" s="235">
        <f>'8E7'!C28</f>
        <v>0</v>
      </c>
      <c r="D28" s="235" t="str">
        <f>IF('8E7'!D28="","",IF('8E7'!D28&gt;0,'8E7'!D28))</f>
        <v/>
      </c>
      <c r="E28" s="126"/>
      <c r="F28" s="126"/>
      <c r="G28" s="140"/>
      <c r="H28" s="149"/>
      <c r="I28" s="179"/>
      <c r="J28" s="179"/>
      <c r="K28" s="179"/>
      <c r="L28" s="148"/>
      <c r="M28" s="178"/>
      <c r="N28" s="290">
        <f t="shared" si="16"/>
        <v>0</v>
      </c>
      <c r="O28" s="291" t="str">
        <f t="shared" si="17"/>
        <v/>
      </c>
      <c r="P28" s="291" t="str">
        <f t="shared" si="0"/>
        <v/>
      </c>
      <c r="Q28" s="291" t="str">
        <f t="shared" si="1"/>
        <v/>
      </c>
      <c r="R28" s="291">
        <f t="shared" si="18"/>
        <v>0</v>
      </c>
      <c r="S28" s="94" t="str">
        <f t="shared" si="2"/>
        <v/>
      </c>
      <c r="T28" s="94" t="str">
        <f t="shared" si="3"/>
        <v/>
      </c>
      <c r="U28" s="94" t="str">
        <f t="shared" si="4"/>
        <v/>
      </c>
      <c r="V28" s="94" t="str">
        <f t="shared" si="19"/>
        <v/>
      </c>
      <c r="W28" s="94" t="str">
        <f t="shared" si="5"/>
        <v/>
      </c>
      <c r="X28" s="94" t="str">
        <f t="shared" si="6"/>
        <v/>
      </c>
      <c r="Y28" s="94">
        <f t="shared" si="7"/>
        <v>0</v>
      </c>
      <c r="Z28" s="141" t="b">
        <f t="shared" si="8"/>
        <v>0</v>
      </c>
      <c r="AA28" s="141" t="b">
        <f t="shared" si="9"/>
        <v>0</v>
      </c>
      <c r="AB28" s="141" t="b">
        <f t="shared" si="10"/>
        <v>0</v>
      </c>
      <c r="AC28" s="141" t="b">
        <f t="shared" si="11"/>
        <v>0</v>
      </c>
      <c r="AD28" s="141" t="b">
        <f t="shared" si="12"/>
        <v>0</v>
      </c>
      <c r="AE28" s="141" t="b">
        <f t="shared" si="20"/>
        <v>0</v>
      </c>
      <c r="AF28" s="141" t="b">
        <f t="shared" si="21"/>
        <v>0</v>
      </c>
      <c r="AG28" s="141" t="b">
        <f t="shared" si="22"/>
        <v>0</v>
      </c>
      <c r="AH28" s="141" t="b">
        <f t="shared" si="23"/>
        <v>0</v>
      </c>
      <c r="AI28" s="141" t="b">
        <f t="shared" si="24"/>
        <v>0</v>
      </c>
      <c r="AJ28" s="146" t="str">
        <f t="shared" si="13"/>
        <v/>
      </c>
      <c r="AK28" s="238" t="str">
        <f t="shared" si="14"/>
        <v/>
      </c>
      <c r="AL28" s="217" t="str">
        <f t="shared" si="25"/>
        <v/>
      </c>
      <c r="AM28" s="144" t="str">
        <f t="shared" si="26"/>
        <v/>
      </c>
      <c r="AN28" s="145">
        <f t="shared" si="27"/>
        <v>0</v>
      </c>
      <c r="AO28" s="135" t="str">
        <f t="shared" si="28"/>
        <v/>
      </c>
      <c r="AP28" s="136" t="str">
        <f t="shared" si="29"/>
        <v/>
      </c>
      <c r="AQ28" s="126"/>
      <c r="AR28" s="144" t="str">
        <f t="shared" si="30"/>
        <v/>
      </c>
      <c r="AS28" s="220" t="str">
        <f t="shared" si="31"/>
        <v/>
      </c>
      <c r="AT28" s="220" t="str">
        <f t="shared" si="32"/>
        <v/>
      </c>
      <c r="AU28" s="220" t="str">
        <f t="shared" si="33"/>
        <v/>
      </c>
      <c r="AV28" s="219"/>
      <c r="AW28" s="220" t="str">
        <f t="shared" si="35"/>
        <v/>
      </c>
      <c r="AX28" s="220">
        <f t="shared" si="36"/>
        <v>0</v>
      </c>
      <c r="AY28" s="219"/>
      <c r="AZ28" s="218" t="str">
        <f t="shared" si="34"/>
        <v/>
      </c>
      <c r="BA28" s="60">
        <f t="shared" si="15"/>
        <v>0</v>
      </c>
    </row>
    <row r="29" spans="1:53" ht="15" customHeight="1" x14ac:dyDescent="0.25">
      <c r="A29">
        <v>12</v>
      </c>
      <c r="B29" s="240">
        <f>'8E7'!B29</f>
        <v>0</v>
      </c>
      <c r="C29" s="235">
        <f>'8E7'!C29</f>
        <v>0</v>
      </c>
      <c r="D29" s="235" t="str">
        <f>IF('8E7'!D29="","",IF('8E7'!D29&gt;0,'8E7'!D29))</f>
        <v/>
      </c>
      <c r="E29" s="126"/>
      <c r="F29" s="126"/>
      <c r="G29" s="140"/>
      <c r="H29" s="149"/>
      <c r="I29" s="148"/>
      <c r="J29" s="148"/>
      <c r="K29" s="148"/>
      <c r="L29" s="148"/>
      <c r="M29" s="178"/>
      <c r="N29" s="290">
        <f t="shared" si="16"/>
        <v>0</v>
      </c>
      <c r="O29" s="291" t="str">
        <f t="shared" si="17"/>
        <v/>
      </c>
      <c r="P29" s="291" t="str">
        <f t="shared" si="0"/>
        <v/>
      </c>
      <c r="Q29" s="291" t="str">
        <f t="shared" si="1"/>
        <v/>
      </c>
      <c r="R29" s="291">
        <f t="shared" si="18"/>
        <v>0</v>
      </c>
      <c r="S29" s="94" t="str">
        <f t="shared" si="2"/>
        <v/>
      </c>
      <c r="T29" s="94" t="str">
        <f t="shared" si="3"/>
        <v/>
      </c>
      <c r="U29" s="94" t="str">
        <f t="shared" si="4"/>
        <v/>
      </c>
      <c r="V29" s="94" t="str">
        <f t="shared" si="19"/>
        <v/>
      </c>
      <c r="W29" s="94" t="str">
        <f t="shared" si="5"/>
        <v/>
      </c>
      <c r="X29" s="94" t="str">
        <f t="shared" si="6"/>
        <v/>
      </c>
      <c r="Y29" s="94">
        <f t="shared" si="7"/>
        <v>0</v>
      </c>
      <c r="Z29" s="141" t="b">
        <f t="shared" si="8"/>
        <v>0</v>
      </c>
      <c r="AA29" s="141" t="b">
        <f t="shared" si="9"/>
        <v>0</v>
      </c>
      <c r="AB29" s="141" t="b">
        <f t="shared" si="10"/>
        <v>0</v>
      </c>
      <c r="AC29" s="141" t="b">
        <f t="shared" si="11"/>
        <v>0</v>
      </c>
      <c r="AD29" s="141" t="b">
        <f t="shared" si="12"/>
        <v>0</v>
      </c>
      <c r="AE29" s="141" t="b">
        <f t="shared" si="20"/>
        <v>0</v>
      </c>
      <c r="AF29" s="141" t="b">
        <f t="shared" si="21"/>
        <v>0</v>
      </c>
      <c r="AG29" s="141" t="b">
        <f t="shared" si="22"/>
        <v>0</v>
      </c>
      <c r="AH29" s="141" t="b">
        <f t="shared" si="23"/>
        <v>0</v>
      </c>
      <c r="AI29" s="141" t="b">
        <f t="shared" si="24"/>
        <v>0</v>
      </c>
      <c r="AJ29" s="146" t="str">
        <f t="shared" si="13"/>
        <v/>
      </c>
      <c r="AK29" s="238" t="str">
        <f t="shared" si="14"/>
        <v/>
      </c>
      <c r="AL29" s="217" t="str">
        <f t="shared" si="25"/>
        <v/>
      </c>
      <c r="AM29" s="144" t="str">
        <f t="shared" si="26"/>
        <v/>
      </c>
      <c r="AN29" s="145">
        <f t="shared" si="27"/>
        <v>0</v>
      </c>
      <c r="AO29" s="135" t="str">
        <f t="shared" si="28"/>
        <v/>
      </c>
      <c r="AP29" s="136" t="str">
        <f t="shared" si="29"/>
        <v/>
      </c>
      <c r="AQ29" s="126"/>
      <c r="AR29" s="144" t="str">
        <f t="shared" si="30"/>
        <v/>
      </c>
      <c r="AS29" s="220" t="str">
        <f t="shared" si="31"/>
        <v/>
      </c>
      <c r="AT29" s="220" t="str">
        <f t="shared" si="32"/>
        <v/>
      </c>
      <c r="AU29" s="220" t="str">
        <f t="shared" si="33"/>
        <v/>
      </c>
      <c r="AV29" s="219"/>
      <c r="AW29" s="220" t="str">
        <f t="shared" si="35"/>
        <v/>
      </c>
      <c r="AX29" s="220">
        <f t="shared" si="36"/>
        <v>0</v>
      </c>
      <c r="AY29" s="219"/>
      <c r="AZ29" s="218" t="str">
        <f t="shared" si="34"/>
        <v/>
      </c>
      <c r="BA29" s="60">
        <f t="shared" si="15"/>
        <v>0</v>
      </c>
    </row>
    <row r="30" spans="1:53" ht="15" customHeight="1" x14ac:dyDescent="0.25">
      <c r="A30">
        <v>13</v>
      </c>
      <c r="B30" s="240">
        <f>'8E7'!B30</f>
        <v>0</v>
      </c>
      <c r="C30" s="235">
        <f>'8E7'!C30</f>
        <v>0</v>
      </c>
      <c r="D30" s="235" t="str">
        <f>IF('8E7'!D30="","",IF('8E7'!D30&gt;0,'8E7'!D30))</f>
        <v/>
      </c>
      <c r="E30" s="126"/>
      <c r="F30" s="126"/>
      <c r="G30" s="140"/>
      <c r="H30" s="149"/>
      <c r="I30" s="148"/>
      <c r="J30" s="148"/>
      <c r="K30" s="148"/>
      <c r="L30" s="148"/>
      <c r="M30" s="150"/>
      <c r="N30" s="290">
        <f t="shared" si="16"/>
        <v>0</v>
      </c>
      <c r="O30" s="291" t="str">
        <f t="shared" si="17"/>
        <v/>
      </c>
      <c r="P30" s="291" t="str">
        <f t="shared" si="0"/>
        <v/>
      </c>
      <c r="Q30" s="291" t="str">
        <f t="shared" si="1"/>
        <v/>
      </c>
      <c r="R30" s="291">
        <f t="shared" si="18"/>
        <v>0</v>
      </c>
      <c r="S30" s="94" t="str">
        <f t="shared" si="2"/>
        <v/>
      </c>
      <c r="T30" s="94" t="str">
        <f t="shared" si="3"/>
        <v/>
      </c>
      <c r="U30" s="94" t="str">
        <f t="shared" si="4"/>
        <v/>
      </c>
      <c r="V30" s="94" t="str">
        <f t="shared" si="19"/>
        <v/>
      </c>
      <c r="W30" s="94" t="str">
        <f t="shared" si="5"/>
        <v/>
      </c>
      <c r="X30" s="94" t="str">
        <f t="shared" si="6"/>
        <v/>
      </c>
      <c r="Y30" s="94">
        <f t="shared" si="7"/>
        <v>0</v>
      </c>
      <c r="Z30" s="141" t="b">
        <f t="shared" si="8"/>
        <v>0</v>
      </c>
      <c r="AA30" s="141" t="b">
        <f t="shared" si="9"/>
        <v>0</v>
      </c>
      <c r="AB30" s="141" t="b">
        <f t="shared" si="10"/>
        <v>0</v>
      </c>
      <c r="AC30" s="141" t="b">
        <f t="shared" si="11"/>
        <v>0</v>
      </c>
      <c r="AD30" s="141" t="b">
        <f t="shared" si="12"/>
        <v>0</v>
      </c>
      <c r="AE30" s="141" t="b">
        <f t="shared" si="20"/>
        <v>0</v>
      </c>
      <c r="AF30" s="141" t="b">
        <f t="shared" si="21"/>
        <v>0</v>
      </c>
      <c r="AG30" s="141" t="b">
        <f t="shared" si="22"/>
        <v>0</v>
      </c>
      <c r="AH30" s="141" t="b">
        <f t="shared" si="23"/>
        <v>0</v>
      </c>
      <c r="AI30" s="141" t="b">
        <f t="shared" si="24"/>
        <v>0</v>
      </c>
      <c r="AJ30" s="146" t="str">
        <f t="shared" si="13"/>
        <v/>
      </c>
      <c r="AK30" s="238" t="str">
        <f t="shared" si="14"/>
        <v/>
      </c>
      <c r="AL30" s="217" t="str">
        <f t="shared" si="25"/>
        <v/>
      </c>
      <c r="AM30" s="144" t="str">
        <f t="shared" si="26"/>
        <v/>
      </c>
      <c r="AN30" s="145">
        <f t="shared" si="27"/>
        <v>0</v>
      </c>
      <c r="AO30" s="135" t="str">
        <f t="shared" si="28"/>
        <v/>
      </c>
      <c r="AP30" s="136" t="str">
        <f t="shared" si="29"/>
        <v/>
      </c>
      <c r="AQ30" s="126"/>
      <c r="AR30" s="144" t="str">
        <f t="shared" si="30"/>
        <v/>
      </c>
      <c r="AS30" s="220" t="str">
        <f t="shared" si="31"/>
        <v/>
      </c>
      <c r="AT30" s="220" t="str">
        <f t="shared" si="32"/>
        <v/>
      </c>
      <c r="AU30" s="220" t="str">
        <f t="shared" si="33"/>
        <v/>
      </c>
      <c r="AV30" s="219"/>
      <c r="AW30" s="220" t="str">
        <f t="shared" si="35"/>
        <v/>
      </c>
      <c r="AX30" s="220">
        <f t="shared" si="36"/>
        <v>0</v>
      </c>
      <c r="AY30" s="219"/>
      <c r="AZ30" s="218" t="str">
        <f t="shared" si="34"/>
        <v/>
      </c>
      <c r="BA30" s="60">
        <f t="shared" si="15"/>
        <v>0</v>
      </c>
    </row>
    <row r="31" spans="1:53" ht="15" customHeight="1" x14ac:dyDescent="0.25">
      <c r="A31">
        <v>14</v>
      </c>
      <c r="B31" s="240">
        <f>'8E7'!B31</f>
        <v>0</v>
      </c>
      <c r="C31" s="235">
        <f>'8E7'!C31</f>
        <v>0</v>
      </c>
      <c r="D31" s="235" t="str">
        <f>IF('8E7'!D31="","",IF('8E7'!D31&gt;0,'8E7'!D31))</f>
        <v/>
      </c>
      <c r="E31" s="126"/>
      <c r="F31" s="126"/>
      <c r="G31" s="140"/>
      <c r="H31" s="149"/>
      <c r="I31" s="148"/>
      <c r="J31" s="148"/>
      <c r="K31" s="148"/>
      <c r="L31" s="148"/>
      <c r="M31" s="150"/>
      <c r="N31" s="290">
        <f t="shared" si="16"/>
        <v>0</v>
      </c>
      <c r="O31" s="291" t="str">
        <f t="shared" si="17"/>
        <v/>
      </c>
      <c r="P31" s="291" t="str">
        <f t="shared" si="0"/>
        <v/>
      </c>
      <c r="Q31" s="291" t="str">
        <f t="shared" si="1"/>
        <v/>
      </c>
      <c r="R31" s="291">
        <f t="shared" si="18"/>
        <v>0</v>
      </c>
      <c r="S31" s="94" t="str">
        <f t="shared" si="2"/>
        <v/>
      </c>
      <c r="T31" s="94" t="str">
        <f t="shared" si="3"/>
        <v/>
      </c>
      <c r="U31" s="94" t="str">
        <f t="shared" si="4"/>
        <v/>
      </c>
      <c r="V31" s="94" t="str">
        <f t="shared" si="19"/>
        <v/>
      </c>
      <c r="W31" s="94" t="str">
        <f t="shared" si="5"/>
        <v/>
      </c>
      <c r="X31" s="94" t="str">
        <f t="shared" si="6"/>
        <v/>
      </c>
      <c r="Y31" s="94">
        <f t="shared" si="7"/>
        <v>0</v>
      </c>
      <c r="Z31" s="141" t="b">
        <f t="shared" si="8"/>
        <v>0</v>
      </c>
      <c r="AA31" s="141" t="b">
        <f t="shared" si="9"/>
        <v>0</v>
      </c>
      <c r="AB31" s="141" t="b">
        <f t="shared" si="10"/>
        <v>0</v>
      </c>
      <c r="AC31" s="141" t="b">
        <f t="shared" si="11"/>
        <v>0</v>
      </c>
      <c r="AD31" s="141" t="b">
        <f t="shared" si="12"/>
        <v>0</v>
      </c>
      <c r="AE31" s="141" t="b">
        <f t="shared" si="20"/>
        <v>0</v>
      </c>
      <c r="AF31" s="141" t="b">
        <f t="shared" si="21"/>
        <v>0</v>
      </c>
      <c r="AG31" s="141" t="b">
        <f t="shared" si="22"/>
        <v>0</v>
      </c>
      <c r="AH31" s="141" t="b">
        <f t="shared" si="23"/>
        <v>0</v>
      </c>
      <c r="AI31" s="141" t="b">
        <f t="shared" si="24"/>
        <v>0</v>
      </c>
      <c r="AJ31" s="146" t="str">
        <f t="shared" si="13"/>
        <v/>
      </c>
      <c r="AK31" s="238" t="str">
        <f t="shared" si="14"/>
        <v/>
      </c>
      <c r="AL31" s="217" t="str">
        <f t="shared" si="25"/>
        <v/>
      </c>
      <c r="AM31" s="144" t="str">
        <f t="shared" si="26"/>
        <v/>
      </c>
      <c r="AN31" s="145">
        <f t="shared" si="27"/>
        <v>0</v>
      </c>
      <c r="AO31" s="135" t="str">
        <f t="shared" si="28"/>
        <v/>
      </c>
      <c r="AP31" s="136" t="str">
        <f t="shared" si="29"/>
        <v/>
      </c>
      <c r="AQ31" s="126"/>
      <c r="AR31" s="144" t="str">
        <f t="shared" si="30"/>
        <v/>
      </c>
      <c r="AS31" s="220" t="str">
        <f t="shared" si="31"/>
        <v/>
      </c>
      <c r="AT31" s="220" t="str">
        <f t="shared" si="32"/>
        <v/>
      </c>
      <c r="AU31" s="220" t="str">
        <f t="shared" si="33"/>
        <v/>
      </c>
      <c r="AV31" s="219"/>
      <c r="AW31" s="220" t="str">
        <f t="shared" si="35"/>
        <v/>
      </c>
      <c r="AX31" s="220">
        <f t="shared" si="36"/>
        <v>0</v>
      </c>
      <c r="AY31" s="219"/>
      <c r="AZ31" s="218" t="str">
        <f t="shared" si="34"/>
        <v/>
      </c>
      <c r="BA31" s="60">
        <f t="shared" si="15"/>
        <v>0</v>
      </c>
    </row>
    <row r="32" spans="1:53" ht="15" customHeight="1" x14ac:dyDescent="0.25">
      <c r="A32">
        <v>15</v>
      </c>
      <c r="B32" s="240">
        <f>'8E7'!B32</f>
        <v>0</v>
      </c>
      <c r="C32" s="235">
        <f>'8E7'!C32</f>
        <v>0</v>
      </c>
      <c r="D32" s="235" t="str">
        <f>IF('8E7'!D32="","",IF('8E7'!D32&gt;0,'8E7'!D32))</f>
        <v/>
      </c>
      <c r="E32" s="126"/>
      <c r="F32" s="126"/>
      <c r="G32" s="140"/>
      <c r="H32" s="149"/>
      <c r="I32" s="148"/>
      <c r="J32" s="148"/>
      <c r="K32" s="148"/>
      <c r="L32" s="148"/>
      <c r="M32" s="178"/>
      <c r="N32" s="290">
        <f t="shared" si="16"/>
        <v>0</v>
      </c>
      <c r="O32" s="291" t="str">
        <f t="shared" si="17"/>
        <v/>
      </c>
      <c r="P32" s="291" t="str">
        <f t="shared" si="0"/>
        <v/>
      </c>
      <c r="Q32" s="291" t="str">
        <f t="shared" si="1"/>
        <v/>
      </c>
      <c r="R32" s="291">
        <f t="shared" si="18"/>
        <v>0</v>
      </c>
      <c r="S32" s="94" t="str">
        <f t="shared" si="2"/>
        <v/>
      </c>
      <c r="T32" s="94" t="str">
        <f t="shared" si="3"/>
        <v/>
      </c>
      <c r="U32" s="94" t="str">
        <f t="shared" si="4"/>
        <v/>
      </c>
      <c r="V32" s="94" t="str">
        <f t="shared" si="19"/>
        <v/>
      </c>
      <c r="W32" s="94" t="str">
        <f t="shared" si="5"/>
        <v/>
      </c>
      <c r="X32" s="94" t="str">
        <f t="shared" si="6"/>
        <v/>
      </c>
      <c r="Y32" s="94">
        <f t="shared" si="7"/>
        <v>0</v>
      </c>
      <c r="Z32" s="141" t="b">
        <f t="shared" si="8"/>
        <v>0</v>
      </c>
      <c r="AA32" s="141" t="b">
        <f t="shared" si="9"/>
        <v>0</v>
      </c>
      <c r="AB32" s="141" t="b">
        <f t="shared" si="10"/>
        <v>0</v>
      </c>
      <c r="AC32" s="141" t="b">
        <f t="shared" si="11"/>
        <v>0</v>
      </c>
      <c r="AD32" s="141" t="b">
        <f t="shared" si="12"/>
        <v>0</v>
      </c>
      <c r="AE32" s="141" t="b">
        <f t="shared" si="20"/>
        <v>0</v>
      </c>
      <c r="AF32" s="141" t="b">
        <f t="shared" si="21"/>
        <v>0</v>
      </c>
      <c r="AG32" s="141" t="b">
        <f t="shared" si="22"/>
        <v>0</v>
      </c>
      <c r="AH32" s="141" t="b">
        <f t="shared" si="23"/>
        <v>0</v>
      </c>
      <c r="AI32" s="141" t="b">
        <f t="shared" si="24"/>
        <v>0</v>
      </c>
      <c r="AJ32" s="146" t="str">
        <f t="shared" si="13"/>
        <v/>
      </c>
      <c r="AK32" s="238" t="str">
        <f t="shared" si="14"/>
        <v/>
      </c>
      <c r="AL32" s="217" t="str">
        <f t="shared" si="25"/>
        <v/>
      </c>
      <c r="AM32" s="144" t="str">
        <f t="shared" si="26"/>
        <v/>
      </c>
      <c r="AN32" s="145">
        <f t="shared" si="27"/>
        <v>0</v>
      </c>
      <c r="AO32" s="135" t="str">
        <f t="shared" si="28"/>
        <v/>
      </c>
      <c r="AP32" s="136" t="str">
        <f t="shared" si="29"/>
        <v/>
      </c>
      <c r="AQ32" s="126"/>
      <c r="AR32" s="144" t="str">
        <f t="shared" si="30"/>
        <v/>
      </c>
      <c r="AS32" s="220" t="str">
        <f t="shared" si="31"/>
        <v/>
      </c>
      <c r="AT32" s="220" t="str">
        <f t="shared" si="32"/>
        <v/>
      </c>
      <c r="AU32" s="220" t="str">
        <f t="shared" si="33"/>
        <v/>
      </c>
      <c r="AV32" s="219"/>
      <c r="AW32" s="220" t="str">
        <f t="shared" si="35"/>
        <v/>
      </c>
      <c r="AX32" s="220">
        <f t="shared" si="36"/>
        <v>0</v>
      </c>
      <c r="AY32" s="219"/>
      <c r="AZ32" s="218" t="str">
        <f t="shared" si="34"/>
        <v/>
      </c>
      <c r="BA32" s="60">
        <f t="shared" si="15"/>
        <v>0</v>
      </c>
    </row>
    <row r="33" spans="1:53" ht="15" customHeight="1" x14ac:dyDescent="0.25">
      <c r="A33">
        <v>16</v>
      </c>
      <c r="B33" s="240">
        <f>'8E7'!B33</f>
        <v>0</v>
      </c>
      <c r="C33" s="235">
        <f>'8E7'!C33</f>
        <v>0</v>
      </c>
      <c r="D33" s="235" t="str">
        <f>IF('8E7'!D33="","",IF('8E7'!D33&gt;0,'8E7'!D33))</f>
        <v/>
      </c>
      <c r="E33" s="126"/>
      <c r="F33" s="126"/>
      <c r="G33" s="140"/>
      <c r="H33" s="149"/>
      <c r="I33" s="148"/>
      <c r="J33" s="148"/>
      <c r="K33" s="148"/>
      <c r="L33" s="148"/>
      <c r="M33" s="150"/>
      <c r="N33" s="290">
        <f t="shared" si="16"/>
        <v>0</v>
      </c>
      <c r="O33" s="291" t="str">
        <f t="shared" si="17"/>
        <v/>
      </c>
      <c r="P33" s="291" t="str">
        <f t="shared" si="0"/>
        <v/>
      </c>
      <c r="Q33" s="291" t="str">
        <f t="shared" si="1"/>
        <v/>
      </c>
      <c r="R33" s="291">
        <f t="shared" si="18"/>
        <v>0</v>
      </c>
      <c r="S33" s="94" t="str">
        <f t="shared" si="2"/>
        <v/>
      </c>
      <c r="T33" s="94" t="str">
        <f t="shared" si="3"/>
        <v/>
      </c>
      <c r="U33" s="94" t="str">
        <f t="shared" si="4"/>
        <v/>
      </c>
      <c r="V33" s="94" t="str">
        <f t="shared" si="19"/>
        <v/>
      </c>
      <c r="W33" s="94" t="str">
        <f t="shared" si="5"/>
        <v/>
      </c>
      <c r="X33" s="94" t="str">
        <f t="shared" si="6"/>
        <v/>
      </c>
      <c r="Y33" s="94">
        <f t="shared" si="7"/>
        <v>0</v>
      </c>
      <c r="Z33" s="141" t="b">
        <f t="shared" si="8"/>
        <v>0</v>
      </c>
      <c r="AA33" s="141" t="b">
        <f t="shared" si="9"/>
        <v>0</v>
      </c>
      <c r="AB33" s="141" t="b">
        <f t="shared" si="10"/>
        <v>0</v>
      </c>
      <c r="AC33" s="141" t="b">
        <f t="shared" si="11"/>
        <v>0</v>
      </c>
      <c r="AD33" s="141" t="b">
        <f t="shared" si="12"/>
        <v>0</v>
      </c>
      <c r="AE33" s="141" t="b">
        <f t="shared" si="20"/>
        <v>0</v>
      </c>
      <c r="AF33" s="141" t="b">
        <f t="shared" si="21"/>
        <v>0</v>
      </c>
      <c r="AG33" s="141" t="b">
        <f t="shared" si="22"/>
        <v>0</v>
      </c>
      <c r="AH33" s="141" t="b">
        <f t="shared" si="23"/>
        <v>0</v>
      </c>
      <c r="AI33" s="141" t="b">
        <f t="shared" si="24"/>
        <v>0</v>
      </c>
      <c r="AJ33" s="146" t="str">
        <f t="shared" si="13"/>
        <v/>
      </c>
      <c r="AK33" s="238" t="str">
        <f t="shared" si="14"/>
        <v/>
      </c>
      <c r="AL33" s="217" t="str">
        <f t="shared" si="25"/>
        <v/>
      </c>
      <c r="AM33" s="144" t="str">
        <f t="shared" si="26"/>
        <v/>
      </c>
      <c r="AN33" s="145">
        <f t="shared" si="27"/>
        <v>0</v>
      </c>
      <c r="AO33" s="135" t="str">
        <f t="shared" si="28"/>
        <v/>
      </c>
      <c r="AP33" s="136" t="str">
        <f t="shared" si="29"/>
        <v/>
      </c>
      <c r="AQ33" s="126"/>
      <c r="AR33" s="144" t="str">
        <f t="shared" si="30"/>
        <v/>
      </c>
      <c r="AS33" s="220" t="str">
        <f t="shared" si="31"/>
        <v/>
      </c>
      <c r="AT33" s="220" t="str">
        <f t="shared" si="32"/>
        <v/>
      </c>
      <c r="AU33" s="220" t="str">
        <f t="shared" si="33"/>
        <v/>
      </c>
      <c r="AV33" s="219"/>
      <c r="AW33" s="220" t="str">
        <f t="shared" si="35"/>
        <v/>
      </c>
      <c r="AX33" s="220">
        <f t="shared" si="36"/>
        <v>0</v>
      </c>
      <c r="AY33" s="219"/>
      <c r="AZ33" s="218" t="str">
        <f t="shared" si="34"/>
        <v/>
      </c>
      <c r="BA33" s="60">
        <f t="shared" si="15"/>
        <v>0</v>
      </c>
    </row>
    <row r="34" spans="1:53" ht="15" customHeight="1" x14ac:dyDescent="0.25">
      <c r="A34">
        <v>17</v>
      </c>
      <c r="B34" s="240">
        <f>'8E7'!B34</f>
        <v>0</v>
      </c>
      <c r="C34" s="235">
        <f>'8E7'!C34</f>
        <v>0</v>
      </c>
      <c r="D34" s="235" t="str">
        <f>IF('8E7'!D34="","",IF('8E7'!D34&gt;0,'8E7'!D34))</f>
        <v/>
      </c>
      <c r="E34" s="126"/>
      <c r="F34" s="126"/>
      <c r="G34" s="140"/>
      <c r="H34" s="149"/>
      <c r="I34" s="148"/>
      <c r="J34" s="148"/>
      <c r="K34" s="148"/>
      <c r="L34" s="148"/>
      <c r="M34" s="150"/>
      <c r="N34" s="290">
        <f t="shared" si="16"/>
        <v>0</v>
      </c>
      <c r="O34" s="291" t="str">
        <f t="shared" si="17"/>
        <v/>
      </c>
      <c r="P34" s="291" t="str">
        <f t="shared" si="0"/>
        <v/>
      </c>
      <c r="Q34" s="291" t="str">
        <f t="shared" si="1"/>
        <v/>
      </c>
      <c r="R34" s="291">
        <f t="shared" si="18"/>
        <v>0</v>
      </c>
      <c r="S34" s="94" t="str">
        <f t="shared" si="2"/>
        <v/>
      </c>
      <c r="T34" s="94" t="str">
        <f t="shared" si="3"/>
        <v/>
      </c>
      <c r="U34" s="94" t="str">
        <f t="shared" si="4"/>
        <v/>
      </c>
      <c r="V34" s="94" t="str">
        <f t="shared" si="19"/>
        <v/>
      </c>
      <c r="W34" s="94" t="str">
        <f t="shared" si="5"/>
        <v/>
      </c>
      <c r="X34" s="94" t="str">
        <f t="shared" si="6"/>
        <v/>
      </c>
      <c r="Y34" s="94">
        <f t="shared" si="7"/>
        <v>0</v>
      </c>
      <c r="Z34" s="141" t="b">
        <f t="shared" si="8"/>
        <v>0</v>
      </c>
      <c r="AA34" s="141" t="b">
        <f t="shared" si="9"/>
        <v>0</v>
      </c>
      <c r="AB34" s="141" t="b">
        <f t="shared" si="10"/>
        <v>0</v>
      </c>
      <c r="AC34" s="141" t="b">
        <f t="shared" si="11"/>
        <v>0</v>
      </c>
      <c r="AD34" s="141" t="b">
        <f t="shared" si="12"/>
        <v>0</v>
      </c>
      <c r="AE34" s="141" t="b">
        <f t="shared" si="20"/>
        <v>0</v>
      </c>
      <c r="AF34" s="141" t="b">
        <f t="shared" si="21"/>
        <v>0</v>
      </c>
      <c r="AG34" s="141" t="b">
        <f t="shared" si="22"/>
        <v>0</v>
      </c>
      <c r="AH34" s="141" t="b">
        <f t="shared" si="23"/>
        <v>0</v>
      </c>
      <c r="AI34" s="141" t="b">
        <f t="shared" si="24"/>
        <v>0</v>
      </c>
      <c r="AJ34" s="146" t="str">
        <f t="shared" si="13"/>
        <v/>
      </c>
      <c r="AK34" s="238" t="str">
        <f t="shared" si="14"/>
        <v/>
      </c>
      <c r="AL34" s="217" t="str">
        <f t="shared" si="25"/>
        <v/>
      </c>
      <c r="AM34" s="144" t="str">
        <f t="shared" si="26"/>
        <v/>
      </c>
      <c r="AN34" s="145">
        <f t="shared" si="27"/>
        <v>0</v>
      </c>
      <c r="AO34" s="135" t="str">
        <f t="shared" si="28"/>
        <v/>
      </c>
      <c r="AP34" s="136" t="str">
        <f t="shared" si="29"/>
        <v/>
      </c>
      <c r="AQ34" s="126"/>
      <c r="AR34" s="144" t="str">
        <f t="shared" si="30"/>
        <v/>
      </c>
      <c r="AS34" s="220" t="str">
        <f t="shared" si="31"/>
        <v/>
      </c>
      <c r="AT34" s="220" t="str">
        <f t="shared" si="32"/>
        <v/>
      </c>
      <c r="AU34" s="220" t="str">
        <f t="shared" si="33"/>
        <v/>
      </c>
      <c r="AV34" s="219"/>
      <c r="AW34" s="220" t="str">
        <f t="shared" si="35"/>
        <v/>
      </c>
      <c r="AX34" s="220">
        <f t="shared" si="36"/>
        <v>0</v>
      </c>
      <c r="AY34" s="219"/>
      <c r="AZ34" s="218" t="str">
        <f t="shared" si="34"/>
        <v/>
      </c>
      <c r="BA34" s="60">
        <f t="shared" si="15"/>
        <v>0</v>
      </c>
    </row>
    <row r="35" spans="1:53" ht="15" customHeight="1" x14ac:dyDescent="0.25">
      <c r="A35">
        <v>18</v>
      </c>
      <c r="B35" s="240">
        <f>'8E7'!B35</f>
        <v>0</v>
      </c>
      <c r="C35" s="235">
        <f>'8E7'!C35</f>
        <v>0</v>
      </c>
      <c r="D35" s="235" t="str">
        <f>IF('8E7'!D35="","",IF('8E7'!D35&gt;0,'8E7'!D35))</f>
        <v/>
      </c>
      <c r="E35" s="126"/>
      <c r="F35" s="126"/>
      <c r="G35" s="140"/>
      <c r="H35" s="149"/>
      <c r="I35" s="148"/>
      <c r="J35" s="148"/>
      <c r="K35" s="148"/>
      <c r="L35" s="148"/>
      <c r="M35" s="150"/>
      <c r="N35" s="290">
        <f t="shared" si="16"/>
        <v>0</v>
      </c>
      <c r="O35" s="291" t="str">
        <f t="shared" si="17"/>
        <v/>
      </c>
      <c r="P35" s="291" t="str">
        <f t="shared" si="0"/>
        <v/>
      </c>
      <c r="Q35" s="291" t="str">
        <f t="shared" si="1"/>
        <v/>
      </c>
      <c r="R35" s="291">
        <f t="shared" si="18"/>
        <v>0</v>
      </c>
      <c r="S35" s="94" t="str">
        <f t="shared" si="2"/>
        <v/>
      </c>
      <c r="T35" s="94" t="str">
        <f t="shared" si="3"/>
        <v/>
      </c>
      <c r="U35" s="94" t="str">
        <f t="shared" si="4"/>
        <v/>
      </c>
      <c r="V35" s="94" t="str">
        <f t="shared" si="19"/>
        <v/>
      </c>
      <c r="W35" s="94" t="str">
        <f t="shared" si="5"/>
        <v/>
      </c>
      <c r="X35" s="94" t="str">
        <f t="shared" si="6"/>
        <v/>
      </c>
      <c r="Y35" s="94">
        <f t="shared" si="7"/>
        <v>0</v>
      </c>
      <c r="Z35" s="141" t="b">
        <f t="shared" si="8"/>
        <v>0</v>
      </c>
      <c r="AA35" s="141" t="b">
        <f t="shared" si="9"/>
        <v>0</v>
      </c>
      <c r="AB35" s="141" t="b">
        <f t="shared" si="10"/>
        <v>0</v>
      </c>
      <c r="AC35" s="141" t="b">
        <f t="shared" si="11"/>
        <v>0</v>
      </c>
      <c r="AD35" s="141" t="b">
        <f t="shared" si="12"/>
        <v>0</v>
      </c>
      <c r="AE35" s="141" t="b">
        <f t="shared" si="20"/>
        <v>0</v>
      </c>
      <c r="AF35" s="141" t="b">
        <f t="shared" si="21"/>
        <v>0</v>
      </c>
      <c r="AG35" s="141" t="b">
        <f t="shared" si="22"/>
        <v>0</v>
      </c>
      <c r="AH35" s="141" t="b">
        <f t="shared" si="23"/>
        <v>0</v>
      </c>
      <c r="AI35" s="141" t="b">
        <f t="shared" si="24"/>
        <v>0</v>
      </c>
      <c r="AJ35" s="146" t="str">
        <f t="shared" si="13"/>
        <v/>
      </c>
      <c r="AK35" s="238" t="str">
        <f t="shared" si="14"/>
        <v/>
      </c>
      <c r="AL35" s="217" t="str">
        <f t="shared" si="25"/>
        <v/>
      </c>
      <c r="AM35" s="144" t="str">
        <f t="shared" si="26"/>
        <v/>
      </c>
      <c r="AN35" s="145">
        <f t="shared" si="27"/>
        <v>0</v>
      </c>
      <c r="AO35" s="135" t="str">
        <f t="shared" si="28"/>
        <v/>
      </c>
      <c r="AP35" s="136" t="str">
        <f t="shared" si="29"/>
        <v/>
      </c>
      <c r="AQ35" s="126"/>
      <c r="AR35" s="144" t="str">
        <f t="shared" si="30"/>
        <v/>
      </c>
      <c r="AS35" s="220" t="str">
        <f t="shared" si="31"/>
        <v/>
      </c>
      <c r="AT35" s="220" t="str">
        <f t="shared" si="32"/>
        <v/>
      </c>
      <c r="AU35" s="220" t="str">
        <f t="shared" si="33"/>
        <v/>
      </c>
      <c r="AV35" s="219"/>
      <c r="AW35" s="220" t="str">
        <f t="shared" si="35"/>
        <v/>
      </c>
      <c r="AX35" s="220">
        <f t="shared" si="36"/>
        <v>0</v>
      </c>
      <c r="AY35" s="219"/>
      <c r="AZ35" s="218" t="str">
        <f t="shared" si="34"/>
        <v/>
      </c>
      <c r="BA35" s="60">
        <f t="shared" si="15"/>
        <v>0</v>
      </c>
    </row>
    <row r="36" spans="1:53" ht="15" customHeight="1" x14ac:dyDescent="0.25">
      <c r="A36">
        <v>19</v>
      </c>
      <c r="B36" s="240">
        <f>'8E7'!B36</f>
        <v>0</v>
      </c>
      <c r="C36" s="235">
        <f>'8E7'!C36</f>
        <v>0</v>
      </c>
      <c r="D36" s="235" t="str">
        <f>IF('8E7'!D36="","",IF('8E7'!D36&gt;0,'8E7'!D36))</f>
        <v/>
      </c>
      <c r="E36" s="126"/>
      <c r="F36" s="126"/>
      <c r="G36" s="140"/>
      <c r="H36" s="149"/>
      <c r="I36" s="148"/>
      <c r="J36" s="148"/>
      <c r="K36" s="148"/>
      <c r="L36" s="148"/>
      <c r="M36" s="150"/>
      <c r="N36" s="290">
        <f t="shared" si="16"/>
        <v>0</v>
      </c>
      <c r="O36" s="291" t="str">
        <f t="shared" si="17"/>
        <v/>
      </c>
      <c r="P36" s="291" t="str">
        <f t="shared" si="0"/>
        <v/>
      </c>
      <c r="Q36" s="291" t="str">
        <f t="shared" si="1"/>
        <v/>
      </c>
      <c r="R36" s="291">
        <f t="shared" si="18"/>
        <v>0</v>
      </c>
      <c r="S36" s="94" t="str">
        <f t="shared" si="2"/>
        <v/>
      </c>
      <c r="T36" s="94" t="str">
        <f t="shared" si="3"/>
        <v/>
      </c>
      <c r="U36" s="94" t="str">
        <f t="shared" si="4"/>
        <v/>
      </c>
      <c r="V36" s="94" t="str">
        <f t="shared" si="19"/>
        <v/>
      </c>
      <c r="W36" s="94" t="str">
        <f t="shared" si="5"/>
        <v/>
      </c>
      <c r="X36" s="94" t="str">
        <f t="shared" si="6"/>
        <v/>
      </c>
      <c r="Y36" s="94">
        <f t="shared" si="7"/>
        <v>0</v>
      </c>
      <c r="Z36" s="141" t="b">
        <f t="shared" si="8"/>
        <v>0</v>
      </c>
      <c r="AA36" s="141" t="b">
        <f t="shared" si="9"/>
        <v>0</v>
      </c>
      <c r="AB36" s="141" t="b">
        <f t="shared" si="10"/>
        <v>0</v>
      </c>
      <c r="AC36" s="141" t="b">
        <f t="shared" si="11"/>
        <v>0</v>
      </c>
      <c r="AD36" s="141" t="b">
        <f t="shared" si="12"/>
        <v>0</v>
      </c>
      <c r="AE36" s="141" t="b">
        <f t="shared" si="20"/>
        <v>0</v>
      </c>
      <c r="AF36" s="141" t="b">
        <f t="shared" si="21"/>
        <v>0</v>
      </c>
      <c r="AG36" s="141" t="b">
        <f t="shared" si="22"/>
        <v>0</v>
      </c>
      <c r="AH36" s="141" t="b">
        <f t="shared" si="23"/>
        <v>0</v>
      </c>
      <c r="AI36" s="141" t="b">
        <f t="shared" si="24"/>
        <v>0</v>
      </c>
      <c r="AJ36" s="146" t="str">
        <f t="shared" si="13"/>
        <v/>
      </c>
      <c r="AK36" s="238" t="str">
        <f t="shared" si="14"/>
        <v/>
      </c>
      <c r="AL36" s="217" t="str">
        <f t="shared" si="25"/>
        <v/>
      </c>
      <c r="AM36" s="144" t="str">
        <f t="shared" si="26"/>
        <v/>
      </c>
      <c r="AN36" s="145">
        <f t="shared" si="27"/>
        <v>0</v>
      </c>
      <c r="AO36" s="135" t="str">
        <f t="shared" si="28"/>
        <v/>
      </c>
      <c r="AP36" s="136" t="str">
        <f t="shared" si="29"/>
        <v/>
      </c>
      <c r="AQ36" s="126"/>
      <c r="AR36" s="144" t="str">
        <f t="shared" si="30"/>
        <v/>
      </c>
      <c r="AS36" s="220" t="str">
        <f t="shared" si="31"/>
        <v/>
      </c>
      <c r="AT36" s="220" t="str">
        <f t="shared" si="32"/>
        <v/>
      </c>
      <c r="AU36" s="220" t="str">
        <f t="shared" si="33"/>
        <v/>
      </c>
      <c r="AV36" s="219"/>
      <c r="AW36" s="220" t="str">
        <f t="shared" si="35"/>
        <v/>
      </c>
      <c r="AX36" s="220">
        <f t="shared" si="36"/>
        <v>0</v>
      </c>
      <c r="AY36" s="219"/>
      <c r="AZ36" s="218" t="str">
        <f t="shared" si="34"/>
        <v/>
      </c>
      <c r="BA36" s="60">
        <f t="shared" si="15"/>
        <v>0</v>
      </c>
    </row>
    <row r="37" spans="1:53" ht="15" customHeight="1" x14ac:dyDescent="0.25">
      <c r="A37">
        <v>20</v>
      </c>
      <c r="B37" s="240">
        <f>'8E7'!B37</f>
        <v>0</v>
      </c>
      <c r="C37" s="235">
        <f>'8E7'!C37</f>
        <v>0</v>
      </c>
      <c r="D37" s="235" t="str">
        <f>IF('8E7'!D37="","",IF('8E7'!D37&gt;0,'8E7'!D37))</f>
        <v/>
      </c>
      <c r="E37" s="126"/>
      <c r="F37" s="126"/>
      <c r="G37" s="140"/>
      <c r="H37" s="149"/>
      <c r="I37" s="148"/>
      <c r="J37" s="148"/>
      <c r="K37" s="148"/>
      <c r="L37" s="148"/>
      <c r="M37" s="150"/>
      <c r="N37" s="290">
        <f t="shared" si="16"/>
        <v>0</v>
      </c>
      <c r="O37" s="291" t="str">
        <f t="shared" si="17"/>
        <v/>
      </c>
      <c r="P37" s="291" t="str">
        <f t="shared" si="0"/>
        <v/>
      </c>
      <c r="Q37" s="291" t="str">
        <f t="shared" si="1"/>
        <v/>
      </c>
      <c r="R37" s="291">
        <f t="shared" si="18"/>
        <v>0</v>
      </c>
      <c r="S37" s="94" t="str">
        <f t="shared" si="2"/>
        <v/>
      </c>
      <c r="T37" s="94" t="str">
        <f t="shared" si="3"/>
        <v/>
      </c>
      <c r="U37" s="94" t="str">
        <f t="shared" si="4"/>
        <v/>
      </c>
      <c r="V37" s="94" t="str">
        <f t="shared" si="19"/>
        <v/>
      </c>
      <c r="W37" s="94" t="str">
        <f t="shared" si="5"/>
        <v/>
      </c>
      <c r="X37" s="94" t="str">
        <f t="shared" si="6"/>
        <v/>
      </c>
      <c r="Y37" s="94">
        <f t="shared" si="7"/>
        <v>0</v>
      </c>
      <c r="Z37" s="141" t="b">
        <f t="shared" si="8"/>
        <v>0</v>
      </c>
      <c r="AA37" s="141" t="b">
        <f t="shared" si="9"/>
        <v>0</v>
      </c>
      <c r="AB37" s="141" t="b">
        <f t="shared" si="10"/>
        <v>0</v>
      </c>
      <c r="AC37" s="141" t="b">
        <f t="shared" si="11"/>
        <v>0</v>
      </c>
      <c r="AD37" s="141" t="b">
        <f t="shared" si="12"/>
        <v>0</v>
      </c>
      <c r="AE37" s="141" t="b">
        <f t="shared" si="20"/>
        <v>0</v>
      </c>
      <c r="AF37" s="141" t="b">
        <f t="shared" si="21"/>
        <v>0</v>
      </c>
      <c r="AG37" s="141" t="b">
        <f t="shared" si="22"/>
        <v>0</v>
      </c>
      <c r="AH37" s="141" t="b">
        <f t="shared" si="23"/>
        <v>0</v>
      </c>
      <c r="AI37" s="141" t="b">
        <f t="shared" si="24"/>
        <v>0</v>
      </c>
      <c r="AJ37" s="146" t="str">
        <f t="shared" si="13"/>
        <v/>
      </c>
      <c r="AK37" s="238" t="str">
        <f t="shared" si="14"/>
        <v/>
      </c>
      <c r="AL37" s="217" t="str">
        <f t="shared" si="25"/>
        <v/>
      </c>
      <c r="AM37" s="144" t="str">
        <f t="shared" si="26"/>
        <v/>
      </c>
      <c r="AN37" s="145">
        <f t="shared" si="27"/>
        <v>0</v>
      </c>
      <c r="AO37" s="135" t="str">
        <f t="shared" si="28"/>
        <v/>
      </c>
      <c r="AP37" s="136" t="str">
        <f t="shared" si="29"/>
        <v/>
      </c>
      <c r="AQ37" s="126"/>
      <c r="AR37" s="144" t="str">
        <f t="shared" si="30"/>
        <v/>
      </c>
      <c r="AS37" s="220" t="str">
        <f t="shared" si="31"/>
        <v/>
      </c>
      <c r="AT37" s="220" t="str">
        <f t="shared" si="32"/>
        <v/>
      </c>
      <c r="AU37" s="220" t="str">
        <f t="shared" si="33"/>
        <v/>
      </c>
      <c r="AV37" s="219"/>
      <c r="AW37" s="220" t="str">
        <f t="shared" si="35"/>
        <v/>
      </c>
      <c r="AX37" s="220">
        <f t="shared" si="36"/>
        <v>0</v>
      </c>
      <c r="AY37" s="219"/>
      <c r="AZ37" s="218" t="str">
        <f t="shared" si="34"/>
        <v/>
      </c>
      <c r="BA37" s="60">
        <f t="shared" si="15"/>
        <v>0</v>
      </c>
    </row>
    <row r="38" spans="1:53" ht="15" customHeight="1" x14ac:dyDescent="0.25">
      <c r="A38">
        <v>21</v>
      </c>
      <c r="B38" s="241">
        <f>'8E7'!B38</f>
        <v>0</v>
      </c>
      <c r="C38" s="275">
        <f>'8E7'!C38</f>
        <v>0</v>
      </c>
      <c r="D38" s="235" t="str">
        <f>IF('8E7'!D38="","",IF('8E7'!D38&gt;0,'8E7'!D38))</f>
        <v/>
      </c>
      <c r="E38" s="126"/>
      <c r="F38" s="126"/>
      <c r="G38" s="140"/>
      <c r="H38" s="149"/>
      <c r="I38" s="148"/>
      <c r="J38" s="148"/>
      <c r="K38" s="148"/>
      <c r="L38" s="148"/>
      <c r="M38" s="150"/>
      <c r="N38" s="290">
        <f t="shared" si="16"/>
        <v>0</v>
      </c>
      <c r="O38" s="291" t="str">
        <f t="shared" si="17"/>
        <v/>
      </c>
      <c r="P38" s="291" t="str">
        <f t="shared" si="0"/>
        <v/>
      </c>
      <c r="Q38" s="291" t="str">
        <f t="shared" si="1"/>
        <v/>
      </c>
      <c r="R38" s="291">
        <f t="shared" si="18"/>
        <v>0</v>
      </c>
      <c r="S38" s="94" t="str">
        <f t="shared" si="2"/>
        <v/>
      </c>
      <c r="T38" s="94" t="str">
        <f t="shared" si="3"/>
        <v/>
      </c>
      <c r="U38" s="94" t="str">
        <f t="shared" si="4"/>
        <v/>
      </c>
      <c r="V38" s="94" t="str">
        <f t="shared" si="19"/>
        <v/>
      </c>
      <c r="W38" s="94" t="str">
        <f t="shared" si="5"/>
        <v/>
      </c>
      <c r="X38" s="94" t="str">
        <f t="shared" si="6"/>
        <v/>
      </c>
      <c r="Y38" s="94">
        <f t="shared" si="7"/>
        <v>0</v>
      </c>
      <c r="Z38" s="141" t="b">
        <f t="shared" si="8"/>
        <v>0</v>
      </c>
      <c r="AA38" s="141" t="b">
        <f t="shared" si="9"/>
        <v>0</v>
      </c>
      <c r="AB38" s="141" t="b">
        <f t="shared" si="10"/>
        <v>0</v>
      </c>
      <c r="AC38" s="141" t="b">
        <f t="shared" si="11"/>
        <v>0</v>
      </c>
      <c r="AD38" s="141" t="b">
        <f t="shared" si="12"/>
        <v>0</v>
      </c>
      <c r="AE38" s="141" t="b">
        <f t="shared" si="20"/>
        <v>0</v>
      </c>
      <c r="AF38" s="141" t="b">
        <f t="shared" si="21"/>
        <v>0</v>
      </c>
      <c r="AG38" s="141" t="b">
        <f t="shared" si="22"/>
        <v>0</v>
      </c>
      <c r="AH38" s="141" t="b">
        <f t="shared" si="23"/>
        <v>0</v>
      </c>
      <c r="AI38" s="141" t="b">
        <f t="shared" si="24"/>
        <v>0</v>
      </c>
      <c r="AJ38" s="146" t="str">
        <f t="shared" si="13"/>
        <v/>
      </c>
      <c r="AK38" s="238" t="str">
        <f t="shared" si="14"/>
        <v/>
      </c>
      <c r="AL38" s="217" t="str">
        <f t="shared" si="25"/>
        <v/>
      </c>
      <c r="AM38" s="144" t="str">
        <f t="shared" si="26"/>
        <v/>
      </c>
      <c r="AN38" s="145">
        <f t="shared" si="27"/>
        <v>0</v>
      </c>
      <c r="AO38" s="135" t="str">
        <f t="shared" si="28"/>
        <v/>
      </c>
      <c r="AP38" s="136" t="str">
        <f t="shared" si="29"/>
        <v/>
      </c>
      <c r="AQ38" s="126"/>
      <c r="AR38" s="144" t="str">
        <f t="shared" si="30"/>
        <v/>
      </c>
      <c r="AS38" s="220" t="str">
        <f t="shared" si="31"/>
        <v/>
      </c>
      <c r="AT38" s="220" t="str">
        <f t="shared" si="32"/>
        <v/>
      </c>
      <c r="AU38" s="220" t="str">
        <f t="shared" si="33"/>
        <v/>
      </c>
      <c r="AV38" s="219"/>
      <c r="AW38" s="220" t="str">
        <f t="shared" si="35"/>
        <v/>
      </c>
      <c r="AX38" s="220">
        <f t="shared" si="36"/>
        <v>0</v>
      </c>
      <c r="AY38" s="219"/>
      <c r="AZ38" s="218" t="str">
        <f t="shared" si="34"/>
        <v/>
      </c>
      <c r="BA38" s="60">
        <f t="shared" si="15"/>
        <v>0</v>
      </c>
    </row>
    <row r="39" spans="1:53" ht="15" customHeight="1" x14ac:dyDescent="0.25">
      <c r="A39">
        <v>22</v>
      </c>
      <c r="B39" s="241">
        <f>'8E7'!B39</f>
        <v>0</v>
      </c>
      <c r="C39" s="275">
        <f>'8E7'!C39</f>
        <v>0</v>
      </c>
      <c r="D39" s="235" t="str">
        <f>IF('8E7'!D39="","",IF('8E7'!D39&gt;0,'8E7'!D39))</f>
        <v/>
      </c>
      <c r="E39" s="126"/>
      <c r="F39" s="126"/>
      <c r="G39" s="140"/>
      <c r="H39" s="149"/>
      <c r="I39" s="148"/>
      <c r="J39" s="148"/>
      <c r="K39" s="148"/>
      <c r="L39" s="148"/>
      <c r="M39" s="150"/>
      <c r="N39" s="290">
        <f t="shared" si="16"/>
        <v>0</v>
      </c>
      <c r="O39" s="291" t="str">
        <f t="shared" si="17"/>
        <v/>
      </c>
      <c r="P39" s="291" t="str">
        <f t="shared" si="0"/>
        <v/>
      </c>
      <c r="Q39" s="291" t="str">
        <f t="shared" si="1"/>
        <v/>
      </c>
      <c r="R39" s="291">
        <f t="shared" si="18"/>
        <v>0</v>
      </c>
      <c r="S39" s="94" t="str">
        <f t="shared" si="2"/>
        <v/>
      </c>
      <c r="T39" s="94" t="str">
        <f t="shared" si="3"/>
        <v/>
      </c>
      <c r="U39" s="94" t="str">
        <f t="shared" si="4"/>
        <v/>
      </c>
      <c r="V39" s="94" t="str">
        <f t="shared" si="19"/>
        <v/>
      </c>
      <c r="W39" s="94" t="str">
        <f t="shared" si="5"/>
        <v/>
      </c>
      <c r="X39" s="94" t="str">
        <f t="shared" si="6"/>
        <v/>
      </c>
      <c r="Y39" s="94">
        <f t="shared" si="7"/>
        <v>0</v>
      </c>
      <c r="Z39" s="141" t="b">
        <f t="shared" si="8"/>
        <v>0</v>
      </c>
      <c r="AA39" s="141" t="b">
        <f t="shared" si="9"/>
        <v>0</v>
      </c>
      <c r="AB39" s="141" t="b">
        <f t="shared" si="10"/>
        <v>0</v>
      </c>
      <c r="AC39" s="141" t="b">
        <f t="shared" si="11"/>
        <v>0</v>
      </c>
      <c r="AD39" s="141" t="b">
        <f t="shared" si="12"/>
        <v>0</v>
      </c>
      <c r="AE39" s="141" t="b">
        <f t="shared" si="20"/>
        <v>0</v>
      </c>
      <c r="AF39" s="141" t="b">
        <f t="shared" si="21"/>
        <v>0</v>
      </c>
      <c r="AG39" s="141" t="b">
        <f t="shared" si="22"/>
        <v>0</v>
      </c>
      <c r="AH39" s="141" t="b">
        <f t="shared" si="23"/>
        <v>0</v>
      </c>
      <c r="AI39" s="141" t="b">
        <f t="shared" si="24"/>
        <v>0</v>
      </c>
      <c r="AJ39" s="146" t="str">
        <f t="shared" si="13"/>
        <v/>
      </c>
      <c r="AK39" s="238" t="str">
        <f t="shared" si="14"/>
        <v/>
      </c>
      <c r="AL39" s="217" t="str">
        <f t="shared" si="25"/>
        <v/>
      </c>
      <c r="AM39" s="144" t="str">
        <f t="shared" si="26"/>
        <v/>
      </c>
      <c r="AN39" s="145">
        <f t="shared" si="27"/>
        <v>0</v>
      </c>
      <c r="AO39" s="135" t="str">
        <f t="shared" si="28"/>
        <v/>
      </c>
      <c r="AP39" s="136" t="str">
        <f t="shared" si="29"/>
        <v/>
      </c>
      <c r="AQ39" s="126"/>
      <c r="AR39" s="144" t="str">
        <f t="shared" si="30"/>
        <v/>
      </c>
      <c r="AS39" s="220" t="str">
        <f t="shared" si="31"/>
        <v/>
      </c>
      <c r="AT39" s="220" t="str">
        <f t="shared" si="32"/>
        <v/>
      </c>
      <c r="AU39" s="220" t="str">
        <f t="shared" si="33"/>
        <v/>
      </c>
      <c r="AV39" s="219"/>
      <c r="AW39" s="220" t="str">
        <f t="shared" si="35"/>
        <v/>
      </c>
      <c r="AX39" s="220">
        <f t="shared" si="36"/>
        <v>0</v>
      </c>
      <c r="AY39" s="219"/>
      <c r="AZ39" s="218" t="str">
        <f t="shared" si="34"/>
        <v/>
      </c>
      <c r="BA39" s="60">
        <f t="shared" si="15"/>
        <v>0</v>
      </c>
    </row>
    <row r="40" spans="1:53" ht="15" customHeight="1" x14ac:dyDescent="0.25">
      <c r="A40">
        <v>23</v>
      </c>
      <c r="B40" s="241">
        <f>'8E7'!B40</f>
        <v>0</v>
      </c>
      <c r="C40" s="275">
        <f>'8E7'!C40</f>
        <v>0</v>
      </c>
      <c r="D40" s="235" t="str">
        <f>IF('8E7'!D40="","",IF('8E7'!D40&gt;0,'8E7'!D40))</f>
        <v/>
      </c>
      <c r="E40" s="126"/>
      <c r="F40" s="126"/>
      <c r="G40" s="140"/>
      <c r="H40" s="149"/>
      <c r="I40" s="148"/>
      <c r="J40" s="148"/>
      <c r="K40" s="148"/>
      <c r="L40" s="148"/>
      <c r="M40" s="150"/>
      <c r="N40" s="290">
        <f t="shared" si="16"/>
        <v>0</v>
      </c>
      <c r="O40" s="291" t="str">
        <f t="shared" si="17"/>
        <v/>
      </c>
      <c r="P40" s="291" t="str">
        <f t="shared" si="0"/>
        <v/>
      </c>
      <c r="Q40" s="291" t="str">
        <f t="shared" si="1"/>
        <v/>
      </c>
      <c r="R40" s="291">
        <f t="shared" si="18"/>
        <v>0</v>
      </c>
      <c r="S40" s="94" t="str">
        <f t="shared" si="2"/>
        <v/>
      </c>
      <c r="T40" s="94" t="str">
        <f t="shared" si="3"/>
        <v/>
      </c>
      <c r="U40" s="94" t="str">
        <f t="shared" si="4"/>
        <v/>
      </c>
      <c r="V40" s="94" t="str">
        <f t="shared" si="19"/>
        <v/>
      </c>
      <c r="W40" s="94" t="str">
        <f t="shared" si="5"/>
        <v/>
      </c>
      <c r="X40" s="94" t="str">
        <f t="shared" si="6"/>
        <v/>
      </c>
      <c r="Y40" s="94">
        <f t="shared" si="7"/>
        <v>0</v>
      </c>
      <c r="Z40" s="141" t="b">
        <f t="shared" si="8"/>
        <v>0</v>
      </c>
      <c r="AA40" s="141" t="b">
        <f t="shared" si="9"/>
        <v>0</v>
      </c>
      <c r="AB40" s="141" t="b">
        <f t="shared" si="10"/>
        <v>0</v>
      </c>
      <c r="AC40" s="141" t="b">
        <f t="shared" si="11"/>
        <v>0</v>
      </c>
      <c r="AD40" s="141" t="b">
        <f t="shared" si="12"/>
        <v>0</v>
      </c>
      <c r="AE40" s="141" t="b">
        <f t="shared" si="20"/>
        <v>0</v>
      </c>
      <c r="AF40" s="141" t="b">
        <f t="shared" si="21"/>
        <v>0</v>
      </c>
      <c r="AG40" s="141" t="b">
        <f t="shared" si="22"/>
        <v>0</v>
      </c>
      <c r="AH40" s="141" t="b">
        <f t="shared" si="23"/>
        <v>0</v>
      </c>
      <c r="AI40" s="141" t="b">
        <f t="shared" si="24"/>
        <v>0</v>
      </c>
      <c r="AJ40" s="146" t="str">
        <f t="shared" si="13"/>
        <v/>
      </c>
      <c r="AK40" s="238" t="str">
        <f t="shared" si="14"/>
        <v/>
      </c>
      <c r="AL40" s="217" t="str">
        <f t="shared" si="25"/>
        <v/>
      </c>
      <c r="AM40" s="144" t="str">
        <f t="shared" si="26"/>
        <v/>
      </c>
      <c r="AN40" s="145">
        <f t="shared" si="27"/>
        <v>0</v>
      </c>
      <c r="AO40" s="135" t="str">
        <f t="shared" si="28"/>
        <v/>
      </c>
      <c r="AP40" s="136" t="str">
        <f t="shared" si="29"/>
        <v/>
      </c>
      <c r="AQ40" s="126"/>
      <c r="AR40" s="144" t="str">
        <f t="shared" si="30"/>
        <v/>
      </c>
      <c r="AS40" s="220" t="str">
        <f t="shared" si="31"/>
        <v/>
      </c>
      <c r="AT40" s="220" t="str">
        <f t="shared" si="32"/>
        <v/>
      </c>
      <c r="AU40" s="220" t="str">
        <f t="shared" si="33"/>
        <v/>
      </c>
      <c r="AV40" s="219"/>
      <c r="AW40" s="220" t="str">
        <f t="shared" si="35"/>
        <v/>
      </c>
      <c r="AX40" s="220">
        <f t="shared" si="36"/>
        <v>0</v>
      </c>
      <c r="AY40" s="219"/>
      <c r="AZ40" s="218" t="str">
        <f t="shared" si="34"/>
        <v/>
      </c>
      <c r="BA40" s="60">
        <f t="shared" si="15"/>
        <v>0</v>
      </c>
    </row>
    <row r="41" spans="1:53" ht="15" customHeight="1" x14ac:dyDescent="0.25">
      <c r="A41">
        <v>24</v>
      </c>
      <c r="B41" s="241">
        <f>'8E7'!B41</f>
        <v>0</v>
      </c>
      <c r="C41" s="275">
        <f>'8E7'!C41</f>
        <v>0</v>
      </c>
      <c r="D41" s="235" t="str">
        <f>IF('8E7'!D41="","",IF('8E7'!D41&gt;0,'8E7'!D41))</f>
        <v/>
      </c>
      <c r="E41" s="126"/>
      <c r="F41" s="126"/>
      <c r="G41" s="140"/>
      <c r="H41" s="149"/>
      <c r="I41" s="148"/>
      <c r="J41" s="148"/>
      <c r="K41" s="148"/>
      <c r="L41" s="148"/>
      <c r="M41" s="150"/>
      <c r="N41" s="290">
        <f t="shared" si="16"/>
        <v>0</v>
      </c>
      <c r="O41" s="291" t="str">
        <f t="shared" si="17"/>
        <v/>
      </c>
      <c r="P41" s="291" t="str">
        <f t="shared" si="0"/>
        <v/>
      </c>
      <c r="Q41" s="291" t="str">
        <f t="shared" si="1"/>
        <v/>
      </c>
      <c r="R41" s="291">
        <f t="shared" si="18"/>
        <v>0</v>
      </c>
      <c r="S41" s="94" t="str">
        <f t="shared" si="2"/>
        <v/>
      </c>
      <c r="T41" s="94" t="str">
        <f t="shared" si="3"/>
        <v/>
      </c>
      <c r="U41" s="94" t="str">
        <f t="shared" si="4"/>
        <v/>
      </c>
      <c r="V41" s="94" t="str">
        <f t="shared" si="19"/>
        <v/>
      </c>
      <c r="W41" s="94" t="str">
        <f t="shared" si="5"/>
        <v/>
      </c>
      <c r="X41" s="94" t="str">
        <f t="shared" si="6"/>
        <v/>
      </c>
      <c r="Y41" s="94">
        <f t="shared" si="7"/>
        <v>0</v>
      </c>
      <c r="Z41" s="141" t="b">
        <f t="shared" si="8"/>
        <v>0</v>
      </c>
      <c r="AA41" s="141" t="b">
        <f t="shared" si="9"/>
        <v>0</v>
      </c>
      <c r="AB41" s="141" t="b">
        <f t="shared" si="10"/>
        <v>0</v>
      </c>
      <c r="AC41" s="141" t="b">
        <f t="shared" si="11"/>
        <v>0</v>
      </c>
      <c r="AD41" s="141" t="b">
        <f t="shared" si="12"/>
        <v>0</v>
      </c>
      <c r="AE41" s="141" t="b">
        <f t="shared" si="20"/>
        <v>0</v>
      </c>
      <c r="AF41" s="141" t="b">
        <f t="shared" si="21"/>
        <v>0</v>
      </c>
      <c r="AG41" s="141" t="b">
        <f t="shared" si="22"/>
        <v>0</v>
      </c>
      <c r="AH41" s="141" t="b">
        <f t="shared" si="23"/>
        <v>0</v>
      </c>
      <c r="AI41" s="141" t="b">
        <f t="shared" si="24"/>
        <v>0</v>
      </c>
      <c r="AJ41" s="146" t="str">
        <f t="shared" si="13"/>
        <v/>
      </c>
      <c r="AK41" s="238" t="str">
        <f t="shared" si="14"/>
        <v/>
      </c>
      <c r="AL41" s="217" t="str">
        <f t="shared" si="25"/>
        <v/>
      </c>
      <c r="AM41" s="144" t="str">
        <f t="shared" si="26"/>
        <v/>
      </c>
      <c r="AN41" s="145">
        <f t="shared" si="27"/>
        <v>0</v>
      </c>
      <c r="AO41" s="135" t="str">
        <f t="shared" si="28"/>
        <v/>
      </c>
      <c r="AP41" s="136" t="str">
        <f t="shared" si="29"/>
        <v/>
      </c>
      <c r="AQ41" s="126"/>
      <c r="AR41" s="144" t="str">
        <f t="shared" si="30"/>
        <v/>
      </c>
      <c r="AS41" s="220" t="str">
        <f t="shared" si="31"/>
        <v/>
      </c>
      <c r="AT41" s="220" t="str">
        <f t="shared" si="32"/>
        <v/>
      </c>
      <c r="AU41" s="220" t="str">
        <f t="shared" si="33"/>
        <v/>
      </c>
      <c r="AV41" s="219"/>
      <c r="AW41" s="220" t="str">
        <f t="shared" si="35"/>
        <v/>
      </c>
      <c r="AX41" s="220">
        <f t="shared" si="36"/>
        <v>0</v>
      </c>
      <c r="AY41" s="219"/>
      <c r="AZ41" s="218" t="str">
        <f t="shared" si="34"/>
        <v/>
      </c>
      <c r="BA41" s="60">
        <f t="shared" si="15"/>
        <v>0</v>
      </c>
    </row>
    <row r="42" spans="1:53" ht="15" customHeight="1" x14ac:dyDescent="0.25">
      <c r="A42">
        <v>25</v>
      </c>
      <c r="B42" s="241">
        <f>'8E7'!B42</f>
        <v>0</v>
      </c>
      <c r="C42" s="275">
        <f>'8E7'!C42</f>
        <v>0</v>
      </c>
      <c r="D42" s="235" t="str">
        <f>IF('8E7'!D42="","",IF('8E7'!D42&gt;0,'8E7'!D42))</f>
        <v/>
      </c>
      <c r="E42" s="126"/>
      <c r="F42" s="126"/>
      <c r="G42" s="140"/>
      <c r="H42" s="149"/>
      <c r="I42" s="148"/>
      <c r="J42" s="148"/>
      <c r="K42" s="148"/>
      <c r="L42" s="148"/>
      <c r="M42" s="150"/>
      <c r="N42" s="290">
        <f t="shared" si="16"/>
        <v>0</v>
      </c>
      <c r="O42" s="291" t="str">
        <f t="shared" si="17"/>
        <v/>
      </c>
      <c r="P42" s="291" t="str">
        <f t="shared" si="0"/>
        <v/>
      </c>
      <c r="Q42" s="291" t="str">
        <f t="shared" si="1"/>
        <v/>
      </c>
      <c r="R42" s="291">
        <f t="shared" si="18"/>
        <v>0</v>
      </c>
      <c r="S42" s="94" t="str">
        <f t="shared" si="2"/>
        <v/>
      </c>
      <c r="T42" s="94" t="str">
        <f t="shared" si="3"/>
        <v/>
      </c>
      <c r="U42" s="94" t="str">
        <f t="shared" si="4"/>
        <v/>
      </c>
      <c r="V42" s="94" t="str">
        <f t="shared" si="19"/>
        <v/>
      </c>
      <c r="W42" s="94" t="str">
        <f t="shared" si="5"/>
        <v/>
      </c>
      <c r="X42" s="94" t="str">
        <f t="shared" si="6"/>
        <v/>
      </c>
      <c r="Y42" s="94">
        <f t="shared" si="7"/>
        <v>0</v>
      </c>
      <c r="Z42" s="141" t="b">
        <f t="shared" si="8"/>
        <v>0</v>
      </c>
      <c r="AA42" s="141" t="b">
        <f t="shared" si="9"/>
        <v>0</v>
      </c>
      <c r="AB42" s="141" t="b">
        <f t="shared" si="10"/>
        <v>0</v>
      </c>
      <c r="AC42" s="141" t="b">
        <f t="shared" si="11"/>
        <v>0</v>
      </c>
      <c r="AD42" s="141" t="b">
        <f t="shared" si="12"/>
        <v>0</v>
      </c>
      <c r="AE42" s="141" t="b">
        <f t="shared" si="20"/>
        <v>0</v>
      </c>
      <c r="AF42" s="141" t="b">
        <f t="shared" si="21"/>
        <v>0</v>
      </c>
      <c r="AG42" s="141" t="b">
        <f t="shared" si="22"/>
        <v>0</v>
      </c>
      <c r="AH42" s="141" t="b">
        <f t="shared" si="23"/>
        <v>0</v>
      </c>
      <c r="AI42" s="141" t="b">
        <f t="shared" si="24"/>
        <v>0</v>
      </c>
      <c r="AJ42" s="146" t="str">
        <f t="shared" si="13"/>
        <v/>
      </c>
      <c r="AK42" s="238" t="str">
        <f t="shared" si="14"/>
        <v/>
      </c>
      <c r="AL42" s="217" t="str">
        <f t="shared" si="25"/>
        <v/>
      </c>
      <c r="AM42" s="144" t="str">
        <f t="shared" si="26"/>
        <v/>
      </c>
      <c r="AN42" s="145">
        <f t="shared" si="27"/>
        <v>0</v>
      </c>
      <c r="AO42" s="135" t="str">
        <f t="shared" si="28"/>
        <v/>
      </c>
      <c r="AP42" s="136" t="str">
        <f t="shared" si="29"/>
        <v/>
      </c>
      <c r="AQ42" s="126"/>
      <c r="AR42" s="144" t="str">
        <f t="shared" si="30"/>
        <v/>
      </c>
      <c r="AS42" s="220" t="str">
        <f t="shared" si="31"/>
        <v/>
      </c>
      <c r="AT42" s="220" t="str">
        <f t="shared" si="32"/>
        <v/>
      </c>
      <c r="AU42" s="220" t="str">
        <f t="shared" si="33"/>
        <v/>
      </c>
      <c r="AV42" s="219"/>
      <c r="AW42" s="220" t="str">
        <f t="shared" si="35"/>
        <v/>
      </c>
      <c r="AX42" s="220">
        <f t="shared" si="36"/>
        <v>0</v>
      </c>
      <c r="AY42" s="219"/>
      <c r="AZ42" s="218" t="str">
        <f t="shared" si="34"/>
        <v/>
      </c>
      <c r="BA42" s="60">
        <f t="shared" si="15"/>
        <v>0</v>
      </c>
    </row>
    <row r="43" spans="1:53" ht="15" customHeight="1" x14ac:dyDescent="0.25">
      <c r="A43">
        <v>26</v>
      </c>
      <c r="B43" s="241">
        <f>'8E7'!B43</f>
        <v>0</v>
      </c>
      <c r="C43" s="275">
        <f>'8E7'!C43</f>
        <v>0</v>
      </c>
      <c r="D43" s="235" t="str">
        <f>IF('8E7'!D43="","",IF('8E7'!D43&gt;0,'8E7'!D43))</f>
        <v/>
      </c>
      <c r="E43" s="126"/>
      <c r="F43" s="126"/>
      <c r="G43" s="140"/>
      <c r="H43" s="149"/>
      <c r="I43" s="148"/>
      <c r="J43" s="148"/>
      <c r="K43" s="148"/>
      <c r="L43" s="148"/>
      <c r="M43" s="150"/>
      <c r="N43" s="290">
        <f t="shared" si="16"/>
        <v>0</v>
      </c>
      <c r="O43" s="291" t="str">
        <f t="shared" si="17"/>
        <v/>
      </c>
      <c r="P43" s="291" t="str">
        <f t="shared" si="0"/>
        <v/>
      </c>
      <c r="Q43" s="291" t="str">
        <f t="shared" si="1"/>
        <v/>
      </c>
      <c r="R43" s="291">
        <f t="shared" si="18"/>
        <v>0</v>
      </c>
      <c r="S43" s="94" t="str">
        <f t="shared" si="2"/>
        <v/>
      </c>
      <c r="T43" s="94" t="str">
        <f t="shared" si="3"/>
        <v/>
      </c>
      <c r="U43" s="94" t="str">
        <f t="shared" si="4"/>
        <v/>
      </c>
      <c r="V43" s="94" t="str">
        <f t="shared" si="19"/>
        <v/>
      </c>
      <c r="W43" s="94" t="str">
        <f t="shared" si="5"/>
        <v/>
      </c>
      <c r="X43" s="94" t="str">
        <f t="shared" si="6"/>
        <v/>
      </c>
      <c r="Y43" s="94">
        <f t="shared" si="7"/>
        <v>0</v>
      </c>
      <c r="Z43" s="141" t="b">
        <f t="shared" si="8"/>
        <v>0</v>
      </c>
      <c r="AA43" s="141" t="b">
        <f t="shared" si="9"/>
        <v>0</v>
      </c>
      <c r="AB43" s="141" t="b">
        <f t="shared" si="10"/>
        <v>0</v>
      </c>
      <c r="AC43" s="141" t="b">
        <f t="shared" si="11"/>
        <v>0</v>
      </c>
      <c r="AD43" s="141" t="b">
        <f t="shared" si="12"/>
        <v>0</v>
      </c>
      <c r="AE43" s="141" t="b">
        <f t="shared" si="20"/>
        <v>0</v>
      </c>
      <c r="AF43" s="141" t="b">
        <f t="shared" si="21"/>
        <v>0</v>
      </c>
      <c r="AG43" s="141" t="b">
        <f t="shared" si="22"/>
        <v>0</v>
      </c>
      <c r="AH43" s="141" t="b">
        <f t="shared" si="23"/>
        <v>0</v>
      </c>
      <c r="AI43" s="141" t="b">
        <f t="shared" si="24"/>
        <v>0</v>
      </c>
      <c r="AJ43" s="146" t="str">
        <f t="shared" si="13"/>
        <v/>
      </c>
      <c r="AK43" s="238" t="str">
        <f t="shared" si="14"/>
        <v/>
      </c>
      <c r="AL43" s="217" t="str">
        <f t="shared" si="25"/>
        <v/>
      </c>
      <c r="AM43" s="144" t="str">
        <f t="shared" si="26"/>
        <v/>
      </c>
      <c r="AN43" s="145">
        <f t="shared" si="27"/>
        <v>0</v>
      </c>
      <c r="AO43" s="135" t="str">
        <f t="shared" si="28"/>
        <v/>
      </c>
      <c r="AP43" s="136" t="str">
        <f t="shared" si="29"/>
        <v/>
      </c>
      <c r="AQ43" s="126"/>
      <c r="AR43" s="144" t="str">
        <f t="shared" si="30"/>
        <v/>
      </c>
      <c r="AS43" s="220" t="str">
        <f t="shared" si="31"/>
        <v/>
      </c>
      <c r="AT43" s="220" t="str">
        <f t="shared" si="32"/>
        <v/>
      </c>
      <c r="AU43" s="220" t="str">
        <f t="shared" si="33"/>
        <v/>
      </c>
      <c r="AV43" s="219"/>
      <c r="AW43" s="220" t="str">
        <f t="shared" si="35"/>
        <v/>
      </c>
      <c r="AX43" s="220">
        <f t="shared" si="36"/>
        <v>0</v>
      </c>
      <c r="AY43" s="219"/>
      <c r="AZ43" s="218" t="str">
        <f t="shared" si="34"/>
        <v/>
      </c>
      <c r="BA43" s="60">
        <f t="shared" si="15"/>
        <v>0</v>
      </c>
    </row>
    <row r="44" spans="1:53" ht="15" customHeight="1" x14ac:dyDescent="0.25">
      <c r="A44">
        <v>27</v>
      </c>
      <c r="B44" s="241">
        <f>'8E7'!B44</f>
        <v>0</v>
      </c>
      <c r="C44" s="275">
        <f>'8E7'!C44</f>
        <v>0</v>
      </c>
      <c r="D44" s="235" t="str">
        <f>IF('8E7'!D44="","",IF('8E7'!D44&gt;0,'8E7'!D44))</f>
        <v/>
      </c>
      <c r="E44" s="126"/>
      <c r="F44" s="126"/>
      <c r="G44" s="140"/>
      <c r="H44" s="149"/>
      <c r="I44" s="148"/>
      <c r="J44" s="148"/>
      <c r="K44" s="148"/>
      <c r="L44" s="148"/>
      <c r="M44" s="150"/>
      <c r="N44" s="290">
        <f t="shared" si="16"/>
        <v>0</v>
      </c>
      <c r="O44" s="291" t="str">
        <f t="shared" si="17"/>
        <v/>
      </c>
      <c r="P44" s="291" t="str">
        <f t="shared" si="0"/>
        <v/>
      </c>
      <c r="Q44" s="291" t="str">
        <f t="shared" si="1"/>
        <v/>
      </c>
      <c r="R44" s="291">
        <f t="shared" si="18"/>
        <v>0</v>
      </c>
      <c r="S44" s="94" t="str">
        <f t="shared" si="2"/>
        <v/>
      </c>
      <c r="T44" s="94" t="str">
        <f t="shared" si="3"/>
        <v/>
      </c>
      <c r="U44" s="94" t="str">
        <f t="shared" si="4"/>
        <v/>
      </c>
      <c r="V44" s="94" t="str">
        <f t="shared" si="19"/>
        <v/>
      </c>
      <c r="W44" s="94" t="str">
        <f t="shared" si="5"/>
        <v/>
      </c>
      <c r="X44" s="94" t="str">
        <f t="shared" si="6"/>
        <v/>
      </c>
      <c r="Y44" s="94">
        <f t="shared" si="7"/>
        <v>0</v>
      </c>
      <c r="Z44" s="141" t="b">
        <f t="shared" si="8"/>
        <v>0</v>
      </c>
      <c r="AA44" s="141" t="b">
        <f t="shared" si="9"/>
        <v>0</v>
      </c>
      <c r="AB44" s="141" t="b">
        <f t="shared" si="10"/>
        <v>0</v>
      </c>
      <c r="AC44" s="141" t="b">
        <f t="shared" si="11"/>
        <v>0</v>
      </c>
      <c r="AD44" s="141" t="b">
        <f t="shared" si="12"/>
        <v>0</v>
      </c>
      <c r="AE44" s="141" t="b">
        <f t="shared" si="20"/>
        <v>0</v>
      </c>
      <c r="AF44" s="141" t="b">
        <f t="shared" si="21"/>
        <v>0</v>
      </c>
      <c r="AG44" s="141" t="b">
        <f t="shared" si="22"/>
        <v>0</v>
      </c>
      <c r="AH44" s="141" t="b">
        <f t="shared" si="23"/>
        <v>0</v>
      </c>
      <c r="AI44" s="141" t="b">
        <f t="shared" si="24"/>
        <v>0</v>
      </c>
      <c r="AJ44" s="146" t="str">
        <f t="shared" si="13"/>
        <v/>
      </c>
      <c r="AK44" s="238" t="str">
        <f t="shared" si="14"/>
        <v/>
      </c>
      <c r="AL44" s="217" t="str">
        <f t="shared" si="25"/>
        <v/>
      </c>
      <c r="AM44" s="144" t="str">
        <f t="shared" si="26"/>
        <v/>
      </c>
      <c r="AN44" s="145">
        <f t="shared" si="27"/>
        <v>0</v>
      </c>
      <c r="AO44" s="135" t="str">
        <f t="shared" si="28"/>
        <v/>
      </c>
      <c r="AP44" s="136" t="str">
        <f t="shared" si="29"/>
        <v/>
      </c>
      <c r="AQ44" s="126"/>
      <c r="AR44" s="144" t="str">
        <f t="shared" si="30"/>
        <v/>
      </c>
      <c r="AS44" s="220" t="str">
        <f t="shared" si="31"/>
        <v/>
      </c>
      <c r="AT44" s="220" t="str">
        <f t="shared" si="32"/>
        <v/>
      </c>
      <c r="AU44" s="220" t="str">
        <f t="shared" si="33"/>
        <v/>
      </c>
      <c r="AV44" s="219"/>
      <c r="AW44" s="220" t="str">
        <f t="shared" si="35"/>
        <v/>
      </c>
      <c r="AX44" s="220">
        <f t="shared" si="36"/>
        <v>0</v>
      </c>
      <c r="AY44" s="219"/>
      <c r="AZ44" s="218" t="str">
        <f t="shared" si="34"/>
        <v/>
      </c>
      <c r="BA44" s="60">
        <f t="shared" si="15"/>
        <v>0</v>
      </c>
    </row>
    <row r="45" spans="1:53" ht="15" customHeight="1" x14ac:dyDescent="0.25">
      <c r="A45">
        <v>28</v>
      </c>
      <c r="B45" s="241">
        <f>'8E7'!B45</f>
        <v>0</v>
      </c>
      <c r="C45" s="275">
        <f>'8E7'!C45</f>
        <v>0</v>
      </c>
      <c r="D45" s="235" t="str">
        <f>IF('8E7'!D45="","",IF('8E7'!D45&gt;0,'8E7'!D45))</f>
        <v/>
      </c>
      <c r="E45" s="126"/>
      <c r="F45" s="126"/>
      <c r="G45" s="140"/>
      <c r="H45" s="149"/>
      <c r="I45" s="148"/>
      <c r="J45" s="148"/>
      <c r="K45" s="148"/>
      <c r="L45" s="148"/>
      <c r="M45" s="150"/>
      <c r="N45" s="290">
        <f t="shared" si="16"/>
        <v>0</v>
      </c>
      <c r="O45" s="291" t="str">
        <f t="shared" si="17"/>
        <v/>
      </c>
      <c r="P45" s="291" t="str">
        <f t="shared" si="0"/>
        <v/>
      </c>
      <c r="Q45" s="291" t="str">
        <f t="shared" si="1"/>
        <v/>
      </c>
      <c r="R45" s="291">
        <f t="shared" si="18"/>
        <v>0</v>
      </c>
      <c r="S45" s="94" t="str">
        <f t="shared" si="2"/>
        <v/>
      </c>
      <c r="T45" s="94" t="str">
        <f t="shared" si="3"/>
        <v/>
      </c>
      <c r="U45" s="94" t="str">
        <f t="shared" si="4"/>
        <v/>
      </c>
      <c r="V45" s="94" t="str">
        <f t="shared" si="19"/>
        <v/>
      </c>
      <c r="W45" s="94" t="str">
        <f t="shared" si="5"/>
        <v/>
      </c>
      <c r="X45" s="94" t="str">
        <f t="shared" si="6"/>
        <v/>
      </c>
      <c r="Y45" s="94">
        <f t="shared" si="7"/>
        <v>0</v>
      </c>
      <c r="Z45" s="141" t="b">
        <f t="shared" si="8"/>
        <v>0</v>
      </c>
      <c r="AA45" s="141" t="b">
        <f t="shared" si="9"/>
        <v>0</v>
      </c>
      <c r="AB45" s="141" t="b">
        <f t="shared" si="10"/>
        <v>0</v>
      </c>
      <c r="AC45" s="141" t="b">
        <f t="shared" si="11"/>
        <v>0</v>
      </c>
      <c r="AD45" s="141" t="b">
        <f t="shared" si="12"/>
        <v>0</v>
      </c>
      <c r="AE45" s="141" t="b">
        <f t="shared" si="20"/>
        <v>0</v>
      </c>
      <c r="AF45" s="141" t="b">
        <f t="shared" si="21"/>
        <v>0</v>
      </c>
      <c r="AG45" s="141" t="b">
        <f t="shared" si="22"/>
        <v>0</v>
      </c>
      <c r="AH45" s="141" t="b">
        <f t="shared" si="23"/>
        <v>0</v>
      </c>
      <c r="AI45" s="141" t="b">
        <f t="shared" si="24"/>
        <v>0</v>
      </c>
      <c r="AJ45" s="146" t="str">
        <f t="shared" si="13"/>
        <v/>
      </c>
      <c r="AK45" s="238" t="str">
        <f t="shared" si="14"/>
        <v/>
      </c>
      <c r="AL45" s="217" t="str">
        <f t="shared" si="25"/>
        <v/>
      </c>
      <c r="AM45" s="144" t="str">
        <f t="shared" si="26"/>
        <v/>
      </c>
      <c r="AN45" s="145">
        <f t="shared" si="27"/>
        <v>0</v>
      </c>
      <c r="AO45" s="135" t="str">
        <f t="shared" si="28"/>
        <v/>
      </c>
      <c r="AP45" s="136" t="str">
        <f t="shared" si="29"/>
        <v/>
      </c>
      <c r="AQ45" s="126"/>
      <c r="AR45" s="144" t="str">
        <f t="shared" si="30"/>
        <v/>
      </c>
      <c r="AS45" s="220" t="str">
        <f t="shared" si="31"/>
        <v/>
      </c>
      <c r="AT45" s="220" t="str">
        <f t="shared" si="32"/>
        <v/>
      </c>
      <c r="AU45" s="220" t="str">
        <f t="shared" si="33"/>
        <v/>
      </c>
      <c r="AV45" s="219"/>
      <c r="AW45" s="220" t="str">
        <f t="shared" si="35"/>
        <v/>
      </c>
      <c r="AX45" s="220">
        <f t="shared" si="36"/>
        <v>0</v>
      </c>
      <c r="AY45" s="219"/>
      <c r="AZ45" s="218" t="str">
        <f t="shared" si="34"/>
        <v/>
      </c>
      <c r="BA45" s="60">
        <f t="shared" si="15"/>
        <v>0</v>
      </c>
    </row>
    <row r="46" spans="1:53" ht="15" customHeight="1" x14ac:dyDescent="0.25">
      <c r="A46">
        <v>29</v>
      </c>
      <c r="B46" s="241">
        <f>'8E7'!B46</f>
        <v>0</v>
      </c>
      <c r="C46" s="275">
        <f>'8E7'!C46</f>
        <v>0</v>
      </c>
      <c r="D46" s="235" t="str">
        <f>IF('8E7'!D46="","",IF('8E7'!D46&gt;0,'8E7'!D46))</f>
        <v/>
      </c>
      <c r="E46" s="126"/>
      <c r="F46" s="126"/>
      <c r="G46" s="140"/>
      <c r="H46" s="149"/>
      <c r="I46" s="148"/>
      <c r="J46" s="148"/>
      <c r="K46" s="148"/>
      <c r="L46" s="148"/>
      <c r="M46" s="150"/>
      <c r="N46" s="290">
        <f t="shared" si="16"/>
        <v>0</v>
      </c>
      <c r="O46" s="291" t="str">
        <f t="shared" si="17"/>
        <v/>
      </c>
      <c r="P46" s="291" t="str">
        <f t="shared" si="0"/>
        <v/>
      </c>
      <c r="Q46" s="291" t="str">
        <f t="shared" si="1"/>
        <v/>
      </c>
      <c r="R46" s="291">
        <f t="shared" si="18"/>
        <v>0</v>
      </c>
      <c r="S46" s="94" t="str">
        <f t="shared" si="2"/>
        <v/>
      </c>
      <c r="T46" s="94" t="str">
        <f t="shared" si="3"/>
        <v/>
      </c>
      <c r="U46" s="94" t="str">
        <f t="shared" si="4"/>
        <v/>
      </c>
      <c r="V46" s="94" t="str">
        <f t="shared" si="19"/>
        <v/>
      </c>
      <c r="W46" s="94" t="str">
        <f t="shared" si="5"/>
        <v/>
      </c>
      <c r="X46" s="94" t="str">
        <f t="shared" si="6"/>
        <v/>
      </c>
      <c r="Y46" s="94">
        <f t="shared" si="7"/>
        <v>0</v>
      </c>
      <c r="Z46" s="141" t="b">
        <f t="shared" si="8"/>
        <v>0</v>
      </c>
      <c r="AA46" s="141" t="b">
        <f t="shared" si="9"/>
        <v>0</v>
      </c>
      <c r="AB46" s="141" t="b">
        <f t="shared" si="10"/>
        <v>0</v>
      </c>
      <c r="AC46" s="141" t="b">
        <f t="shared" si="11"/>
        <v>0</v>
      </c>
      <c r="AD46" s="141" t="b">
        <f t="shared" si="12"/>
        <v>0</v>
      </c>
      <c r="AE46" s="141" t="b">
        <f t="shared" si="20"/>
        <v>0</v>
      </c>
      <c r="AF46" s="141" t="b">
        <f t="shared" si="21"/>
        <v>0</v>
      </c>
      <c r="AG46" s="141" t="b">
        <f t="shared" si="22"/>
        <v>0</v>
      </c>
      <c r="AH46" s="141" t="b">
        <f t="shared" si="23"/>
        <v>0</v>
      </c>
      <c r="AI46" s="141" t="b">
        <f t="shared" si="24"/>
        <v>0</v>
      </c>
      <c r="AJ46" s="146" t="str">
        <f t="shared" si="13"/>
        <v/>
      </c>
      <c r="AK46" s="238" t="str">
        <f t="shared" si="14"/>
        <v/>
      </c>
      <c r="AL46" s="217" t="str">
        <f t="shared" si="25"/>
        <v/>
      </c>
      <c r="AM46" s="144" t="str">
        <f t="shared" si="26"/>
        <v/>
      </c>
      <c r="AN46" s="145">
        <f t="shared" si="27"/>
        <v>0</v>
      </c>
      <c r="AO46" s="135" t="str">
        <f t="shared" si="28"/>
        <v/>
      </c>
      <c r="AP46" s="136" t="str">
        <f t="shared" si="29"/>
        <v/>
      </c>
      <c r="AQ46" s="126"/>
      <c r="AR46" s="144" t="str">
        <f t="shared" si="30"/>
        <v/>
      </c>
      <c r="AS46" s="220" t="str">
        <f t="shared" si="31"/>
        <v/>
      </c>
      <c r="AT46" s="220" t="str">
        <f t="shared" si="32"/>
        <v/>
      </c>
      <c r="AU46" s="220" t="str">
        <f t="shared" si="33"/>
        <v/>
      </c>
      <c r="AV46" s="219"/>
      <c r="AW46" s="220" t="str">
        <f t="shared" si="35"/>
        <v/>
      </c>
      <c r="AX46" s="220">
        <f t="shared" si="36"/>
        <v>0</v>
      </c>
      <c r="AY46" s="219"/>
      <c r="AZ46" s="218" t="str">
        <f t="shared" si="34"/>
        <v/>
      </c>
      <c r="BA46" s="60">
        <f t="shared" si="15"/>
        <v>0</v>
      </c>
    </row>
    <row r="47" spans="1:53" ht="15" customHeight="1" x14ac:dyDescent="0.25">
      <c r="A47">
        <v>30</v>
      </c>
      <c r="B47" s="241">
        <f>'8E7'!B47</f>
        <v>0</v>
      </c>
      <c r="C47" s="275">
        <f>'8E7'!C47</f>
        <v>0</v>
      </c>
      <c r="D47" s="235" t="str">
        <f>IF('8E7'!D47="","",IF('8E7'!D47&gt;0,'8E7'!D47))</f>
        <v/>
      </c>
      <c r="E47" s="126"/>
      <c r="F47" s="126"/>
      <c r="G47" s="140"/>
      <c r="H47" s="149"/>
      <c r="I47" s="148"/>
      <c r="J47" s="148"/>
      <c r="K47" s="148"/>
      <c r="L47" s="148"/>
      <c r="M47" s="150"/>
      <c r="N47" s="290">
        <f t="shared" si="16"/>
        <v>0</v>
      </c>
      <c r="O47" s="291" t="str">
        <f t="shared" si="17"/>
        <v/>
      </c>
      <c r="P47" s="291" t="str">
        <f t="shared" si="0"/>
        <v/>
      </c>
      <c r="Q47" s="291" t="str">
        <f t="shared" si="1"/>
        <v/>
      </c>
      <c r="R47" s="291">
        <f t="shared" si="18"/>
        <v>0</v>
      </c>
      <c r="S47" s="94" t="str">
        <f t="shared" si="2"/>
        <v/>
      </c>
      <c r="T47" s="94" t="str">
        <f t="shared" si="3"/>
        <v/>
      </c>
      <c r="U47" s="94" t="str">
        <f t="shared" si="4"/>
        <v/>
      </c>
      <c r="V47" s="94" t="str">
        <f t="shared" si="19"/>
        <v/>
      </c>
      <c r="W47" s="94" t="str">
        <f t="shared" si="5"/>
        <v/>
      </c>
      <c r="X47" s="94" t="str">
        <f t="shared" si="6"/>
        <v/>
      </c>
      <c r="Y47" s="94">
        <f t="shared" si="7"/>
        <v>0</v>
      </c>
      <c r="Z47" s="141" t="b">
        <f t="shared" si="8"/>
        <v>0</v>
      </c>
      <c r="AA47" s="141" t="b">
        <f t="shared" si="9"/>
        <v>0</v>
      </c>
      <c r="AB47" s="141" t="b">
        <f t="shared" si="10"/>
        <v>0</v>
      </c>
      <c r="AC47" s="141" t="b">
        <f t="shared" si="11"/>
        <v>0</v>
      </c>
      <c r="AD47" s="141" t="b">
        <f t="shared" si="12"/>
        <v>0</v>
      </c>
      <c r="AE47" s="141" t="b">
        <f t="shared" si="20"/>
        <v>0</v>
      </c>
      <c r="AF47" s="141" t="b">
        <f t="shared" si="21"/>
        <v>0</v>
      </c>
      <c r="AG47" s="141" t="b">
        <f t="shared" si="22"/>
        <v>0</v>
      </c>
      <c r="AH47" s="141" t="b">
        <f t="shared" si="23"/>
        <v>0</v>
      </c>
      <c r="AI47" s="141" t="b">
        <f t="shared" si="24"/>
        <v>0</v>
      </c>
      <c r="AJ47" s="146" t="str">
        <f t="shared" si="13"/>
        <v/>
      </c>
      <c r="AK47" s="238" t="str">
        <f t="shared" si="14"/>
        <v/>
      </c>
      <c r="AL47" s="217" t="str">
        <f t="shared" si="25"/>
        <v/>
      </c>
      <c r="AM47" s="144" t="str">
        <f t="shared" si="26"/>
        <v/>
      </c>
      <c r="AN47" s="145">
        <f t="shared" si="27"/>
        <v>0</v>
      </c>
      <c r="AO47" s="135" t="str">
        <f t="shared" si="28"/>
        <v/>
      </c>
      <c r="AP47" s="136" t="str">
        <f t="shared" si="29"/>
        <v/>
      </c>
      <c r="AQ47" s="126"/>
      <c r="AR47" s="144" t="str">
        <f t="shared" si="30"/>
        <v/>
      </c>
      <c r="AS47" s="220" t="str">
        <f t="shared" si="31"/>
        <v/>
      </c>
      <c r="AT47" s="220" t="str">
        <f t="shared" si="32"/>
        <v/>
      </c>
      <c r="AU47" s="220" t="str">
        <f t="shared" si="33"/>
        <v/>
      </c>
      <c r="AV47" s="219"/>
      <c r="AW47" s="220" t="str">
        <f t="shared" si="35"/>
        <v/>
      </c>
      <c r="AX47" s="220">
        <f t="shared" si="36"/>
        <v>0</v>
      </c>
      <c r="AY47" s="219"/>
      <c r="AZ47" s="218" t="str">
        <f t="shared" si="34"/>
        <v/>
      </c>
      <c r="BA47" s="60">
        <f t="shared" si="15"/>
        <v>0</v>
      </c>
    </row>
    <row r="48" spans="1:53" ht="15" customHeight="1" x14ac:dyDescent="0.25">
      <c r="A48">
        <v>31</v>
      </c>
      <c r="B48" s="241">
        <f>'8E7'!B48</f>
        <v>0</v>
      </c>
      <c r="C48" s="275">
        <f>'8E7'!C48</f>
        <v>0</v>
      </c>
      <c r="D48" s="235" t="str">
        <f>IF('8E7'!D48="","",IF('8E7'!D48&gt;0,'8E7'!D48))</f>
        <v/>
      </c>
      <c r="E48" s="126"/>
      <c r="F48" s="126"/>
      <c r="G48" s="140"/>
      <c r="H48" s="149"/>
      <c r="I48" s="148"/>
      <c r="J48" s="148"/>
      <c r="K48" s="148"/>
      <c r="L48" s="148"/>
      <c r="M48" s="150"/>
      <c r="N48" s="290">
        <f t="shared" si="16"/>
        <v>0</v>
      </c>
      <c r="O48" s="291" t="str">
        <f t="shared" si="17"/>
        <v/>
      </c>
      <c r="P48" s="291" t="str">
        <f t="shared" si="0"/>
        <v/>
      </c>
      <c r="Q48" s="291" t="str">
        <f t="shared" si="1"/>
        <v/>
      </c>
      <c r="R48" s="291">
        <f t="shared" si="18"/>
        <v>0</v>
      </c>
      <c r="S48" s="94" t="str">
        <f t="shared" si="2"/>
        <v/>
      </c>
      <c r="T48" s="94" t="str">
        <f t="shared" si="3"/>
        <v/>
      </c>
      <c r="U48" s="94" t="str">
        <f t="shared" si="4"/>
        <v/>
      </c>
      <c r="V48" s="94" t="str">
        <f t="shared" si="19"/>
        <v/>
      </c>
      <c r="W48" s="94" t="str">
        <f t="shared" si="5"/>
        <v/>
      </c>
      <c r="X48" s="94" t="str">
        <f t="shared" si="6"/>
        <v/>
      </c>
      <c r="Y48" s="94">
        <f t="shared" si="7"/>
        <v>0</v>
      </c>
      <c r="Z48" s="141" t="b">
        <f t="shared" si="8"/>
        <v>0</v>
      </c>
      <c r="AA48" s="141" t="b">
        <f t="shared" si="9"/>
        <v>0</v>
      </c>
      <c r="AB48" s="141" t="b">
        <f t="shared" si="10"/>
        <v>0</v>
      </c>
      <c r="AC48" s="141" t="b">
        <f t="shared" si="11"/>
        <v>0</v>
      </c>
      <c r="AD48" s="141" t="b">
        <f t="shared" si="12"/>
        <v>0</v>
      </c>
      <c r="AE48" s="141" t="b">
        <f t="shared" si="20"/>
        <v>0</v>
      </c>
      <c r="AF48" s="141" t="b">
        <f t="shared" si="21"/>
        <v>0</v>
      </c>
      <c r="AG48" s="141" t="b">
        <f t="shared" si="22"/>
        <v>0</v>
      </c>
      <c r="AH48" s="141" t="b">
        <f t="shared" si="23"/>
        <v>0</v>
      </c>
      <c r="AI48" s="141" t="b">
        <f t="shared" si="24"/>
        <v>0</v>
      </c>
      <c r="AJ48" s="146" t="str">
        <f t="shared" si="13"/>
        <v/>
      </c>
      <c r="AK48" s="238" t="str">
        <f t="shared" si="14"/>
        <v/>
      </c>
      <c r="AL48" s="217" t="str">
        <f t="shared" si="25"/>
        <v/>
      </c>
      <c r="AM48" s="144" t="str">
        <f t="shared" si="26"/>
        <v/>
      </c>
      <c r="AN48" s="145">
        <f t="shared" si="27"/>
        <v>0</v>
      </c>
      <c r="AO48" s="135" t="str">
        <f t="shared" si="28"/>
        <v/>
      </c>
      <c r="AP48" s="136" t="str">
        <f t="shared" si="29"/>
        <v/>
      </c>
      <c r="AQ48" s="126"/>
      <c r="AR48" s="144" t="str">
        <f t="shared" si="30"/>
        <v/>
      </c>
      <c r="AS48" s="220" t="str">
        <f t="shared" si="31"/>
        <v/>
      </c>
      <c r="AT48" s="220" t="str">
        <f t="shared" si="32"/>
        <v/>
      </c>
      <c r="AU48" s="220" t="str">
        <f t="shared" si="33"/>
        <v/>
      </c>
      <c r="AV48" s="219"/>
      <c r="AW48" s="220" t="str">
        <f t="shared" si="35"/>
        <v/>
      </c>
      <c r="AX48" s="220">
        <f t="shared" si="36"/>
        <v>0</v>
      </c>
      <c r="AY48" s="219"/>
      <c r="AZ48" s="218" t="str">
        <f t="shared" si="34"/>
        <v/>
      </c>
      <c r="BA48" s="60">
        <f t="shared" si="15"/>
        <v>0</v>
      </c>
    </row>
    <row r="49" spans="1:53" ht="15" customHeight="1" x14ac:dyDescent="0.25">
      <c r="A49">
        <v>32</v>
      </c>
      <c r="B49" s="241">
        <f>'8E7'!B49</f>
        <v>0</v>
      </c>
      <c r="C49" s="275">
        <f>'8E7'!C49</f>
        <v>0</v>
      </c>
      <c r="D49" s="235" t="str">
        <f>IF('8E7'!D49="","",IF('8E7'!D49&gt;0,'8E7'!D49))</f>
        <v/>
      </c>
      <c r="E49" s="126"/>
      <c r="F49" s="126"/>
      <c r="G49" s="140"/>
      <c r="H49" s="149"/>
      <c r="I49" s="148"/>
      <c r="J49" s="148"/>
      <c r="K49" s="148"/>
      <c r="L49" s="148"/>
      <c r="M49" s="150"/>
      <c r="N49" s="290">
        <f t="shared" si="16"/>
        <v>0</v>
      </c>
      <c r="O49" s="291" t="str">
        <f t="shared" si="17"/>
        <v/>
      </c>
      <c r="P49" s="291" t="str">
        <f t="shared" si="0"/>
        <v/>
      </c>
      <c r="Q49" s="291" t="str">
        <f t="shared" si="1"/>
        <v/>
      </c>
      <c r="R49" s="291">
        <f t="shared" si="18"/>
        <v>0</v>
      </c>
      <c r="S49" s="94" t="str">
        <f t="shared" si="2"/>
        <v/>
      </c>
      <c r="T49" s="94" t="str">
        <f t="shared" si="3"/>
        <v/>
      </c>
      <c r="U49" s="94" t="str">
        <f t="shared" si="4"/>
        <v/>
      </c>
      <c r="V49" s="94" t="str">
        <f t="shared" si="19"/>
        <v/>
      </c>
      <c r="W49" s="94" t="str">
        <f t="shared" si="5"/>
        <v/>
      </c>
      <c r="X49" s="94" t="str">
        <f t="shared" si="6"/>
        <v/>
      </c>
      <c r="Y49" s="94">
        <f t="shared" si="7"/>
        <v>0</v>
      </c>
      <c r="Z49" s="141" t="b">
        <f t="shared" si="8"/>
        <v>0</v>
      </c>
      <c r="AA49" s="141" t="b">
        <f t="shared" si="9"/>
        <v>0</v>
      </c>
      <c r="AB49" s="141" t="b">
        <f t="shared" si="10"/>
        <v>0</v>
      </c>
      <c r="AC49" s="141" t="b">
        <f t="shared" si="11"/>
        <v>0</v>
      </c>
      <c r="AD49" s="141" t="b">
        <f t="shared" si="12"/>
        <v>0</v>
      </c>
      <c r="AE49" s="141" t="b">
        <f t="shared" si="20"/>
        <v>0</v>
      </c>
      <c r="AF49" s="141" t="b">
        <f t="shared" si="21"/>
        <v>0</v>
      </c>
      <c r="AG49" s="141" t="b">
        <f t="shared" si="22"/>
        <v>0</v>
      </c>
      <c r="AH49" s="141" t="b">
        <f t="shared" si="23"/>
        <v>0</v>
      </c>
      <c r="AI49" s="141" t="b">
        <f t="shared" si="24"/>
        <v>0</v>
      </c>
      <c r="AJ49" s="146" t="str">
        <f t="shared" si="13"/>
        <v/>
      </c>
      <c r="AK49" s="238" t="str">
        <f t="shared" si="14"/>
        <v/>
      </c>
      <c r="AL49" s="217" t="str">
        <f t="shared" si="25"/>
        <v/>
      </c>
      <c r="AM49" s="144" t="str">
        <f t="shared" si="26"/>
        <v/>
      </c>
      <c r="AN49" s="145">
        <f t="shared" si="27"/>
        <v>0</v>
      </c>
      <c r="AO49" s="135" t="str">
        <f t="shared" si="28"/>
        <v/>
      </c>
      <c r="AP49" s="136" t="str">
        <f t="shared" si="29"/>
        <v/>
      </c>
      <c r="AQ49" s="126"/>
      <c r="AR49" s="144" t="str">
        <f t="shared" si="30"/>
        <v/>
      </c>
      <c r="AS49" s="220" t="str">
        <f t="shared" si="31"/>
        <v/>
      </c>
      <c r="AT49" s="220" t="str">
        <f t="shared" si="32"/>
        <v/>
      </c>
      <c r="AU49" s="220" t="str">
        <f t="shared" si="33"/>
        <v/>
      </c>
      <c r="AV49" s="219"/>
      <c r="AW49" s="220" t="str">
        <f t="shared" si="35"/>
        <v/>
      </c>
      <c r="AX49" s="220">
        <f t="shared" si="36"/>
        <v>0</v>
      </c>
      <c r="AY49" s="219"/>
      <c r="AZ49" s="218" t="str">
        <f t="shared" si="34"/>
        <v/>
      </c>
      <c r="BA49" s="60">
        <f t="shared" si="15"/>
        <v>0</v>
      </c>
    </row>
    <row r="50" spans="1:53" ht="15" customHeight="1" x14ac:dyDescent="0.25">
      <c r="A50">
        <v>33</v>
      </c>
      <c r="B50" s="241">
        <f>'8E7'!B50</f>
        <v>0</v>
      </c>
      <c r="C50" s="275">
        <f>'8E7'!C50</f>
        <v>0</v>
      </c>
      <c r="D50" s="235" t="str">
        <f>IF('8E7'!D50="","",IF('8E7'!D50&gt;0,'8E7'!D50))</f>
        <v/>
      </c>
      <c r="E50" s="126"/>
      <c r="F50" s="126"/>
      <c r="G50" s="140"/>
      <c r="H50" s="149"/>
      <c r="I50" s="148"/>
      <c r="J50" s="148"/>
      <c r="K50" s="148"/>
      <c r="L50" s="148"/>
      <c r="M50" s="150"/>
      <c r="N50" s="290">
        <f t="shared" si="16"/>
        <v>0</v>
      </c>
      <c r="O50" s="291" t="str">
        <f t="shared" si="17"/>
        <v/>
      </c>
      <c r="P50" s="291" t="str">
        <f t="shared" si="0"/>
        <v/>
      </c>
      <c r="Q50" s="291" t="str">
        <f t="shared" si="1"/>
        <v/>
      </c>
      <c r="R50" s="291">
        <f t="shared" si="18"/>
        <v>0</v>
      </c>
      <c r="S50" s="94" t="str">
        <f t="shared" si="2"/>
        <v/>
      </c>
      <c r="T50" s="94" t="str">
        <f t="shared" si="3"/>
        <v/>
      </c>
      <c r="U50" s="94" t="str">
        <f t="shared" si="4"/>
        <v/>
      </c>
      <c r="V50" s="94" t="str">
        <f t="shared" si="19"/>
        <v/>
      </c>
      <c r="W50" s="94" t="str">
        <f t="shared" si="5"/>
        <v/>
      </c>
      <c r="X50" s="94" t="str">
        <f t="shared" si="6"/>
        <v/>
      </c>
      <c r="Y50" s="94">
        <f t="shared" si="7"/>
        <v>0</v>
      </c>
      <c r="Z50" s="141" t="b">
        <f t="shared" si="8"/>
        <v>0</v>
      </c>
      <c r="AA50" s="141" t="b">
        <f t="shared" si="9"/>
        <v>0</v>
      </c>
      <c r="AB50" s="141" t="b">
        <f t="shared" si="10"/>
        <v>0</v>
      </c>
      <c r="AC50" s="141" t="b">
        <f t="shared" si="11"/>
        <v>0</v>
      </c>
      <c r="AD50" s="141" t="b">
        <f t="shared" si="12"/>
        <v>0</v>
      </c>
      <c r="AE50" s="141" t="b">
        <f t="shared" si="20"/>
        <v>0</v>
      </c>
      <c r="AF50" s="141" t="b">
        <f t="shared" si="21"/>
        <v>0</v>
      </c>
      <c r="AG50" s="141" t="b">
        <f t="shared" si="22"/>
        <v>0</v>
      </c>
      <c r="AH50" s="141" t="b">
        <f t="shared" si="23"/>
        <v>0</v>
      </c>
      <c r="AI50" s="141" t="b">
        <f t="shared" si="24"/>
        <v>0</v>
      </c>
      <c r="AJ50" s="146" t="str">
        <f t="shared" si="13"/>
        <v/>
      </c>
      <c r="AK50" s="238" t="str">
        <f t="shared" si="14"/>
        <v/>
      </c>
      <c r="AL50" s="217" t="str">
        <f t="shared" si="25"/>
        <v/>
      </c>
      <c r="AM50" s="144" t="str">
        <f t="shared" si="26"/>
        <v/>
      </c>
      <c r="AN50" s="145">
        <f t="shared" si="27"/>
        <v>0</v>
      </c>
      <c r="AO50" s="135" t="str">
        <f t="shared" si="28"/>
        <v/>
      </c>
      <c r="AP50" s="136" t="str">
        <f t="shared" si="29"/>
        <v/>
      </c>
      <c r="AQ50" s="126"/>
      <c r="AR50" s="144" t="str">
        <f t="shared" si="30"/>
        <v/>
      </c>
      <c r="AS50" s="220" t="str">
        <f t="shared" si="31"/>
        <v/>
      </c>
      <c r="AT50" s="220" t="str">
        <f t="shared" si="32"/>
        <v/>
      </c>
      <c r="AU50" s="220" t="str">
        <f t="shared" si="33"/>
        <v/>
      </c>
      <c r="AV50" s="219"/>
      <c r="AW50" s="220" t="str">
        <f t="shared" si="35"/>
        <v/>
      </c>
      <c r="AX50" s="220">
        <f t="shared" si="36"/>
        <v>0</v>
      </c>
      <c r="AY50" s="219"/>
      <c r="AZ50" s="218" t="str">
        <f t="shared" si="34"/>
        <v/>
      </c>
      <c r="BA50" s="60">
        <f t="shared" si="15"/>
        <v>0</v>
      </c>
    </row>
    <row r="51" spans="1:53" ht="15" customHeight="1" x14ac:dyDescent="0.25">
      <c r="A51">
        <v>34</v>
      </c>
      <c r="B51" s="241">
        <f>'8E7'!B51</f>
        <v>0</v>
      </c>
      <c r="C51" s="275">
        <f>'8E7'!C51</f>
        <v>0</v>
      </c>
      <c r="D51" s="235" t="str">
        <f>IF('8E7'!D51="","",IF('8E7'!D51&gt;0,'8E7'!D51))</f>
        <v/>
      </c>
      <c r="E51" s="126"/>
      <c r="F51" s="151"/>
      <c r="G51" s="140"/>
      <c r="H51" s="149"/>
      <c r="I51" s="148"/>
      <c r="J51" s="148"/>
      <c r="K51" s="148"/>
      <c r="L51" s="148"/>
      <c r="M51" s="150"/>
      <c r="N51" s="290">
        <f t="shared" si="16"/>
        <v>0</v>
      </c>
      <c r="O51" s="291" t="str">
        <f t="shared" si="17"/>
        <v/>
      </c>
      <c r="P51" s="291" t="str">
        <f t="shared" si="0"/>
        <v/>
      </c>
      <c r="Q51" s="291" t="str">
        <f t="shared" si="1"/>
        <v/>
      </c>
      <c r="R51" s="291">
        <f t="shared" si="18"/>
        <v>0</v>
      </c>
      <c r="S51" s="94" t="str">
        <f t="shared" si="2"/>
        <v/>
      </c>
      <c r="T51" s="94" t="str">
        <f t="shared" si="3"/>
        <v/>
      </c>
      <c r="U51" s="94" t="str">
        <f t="shared" si="4"/>
        <v/>
      </c>
      <c r="V51" s="94" t="str">
        <f t="shared" si="19"/>
        <v/>
      </c>
      <c r="W51" s="94" t="str">
        <f t="shared" si="5"/>
        <v/>
      </c>
      <c r="X51" s="94" t="str">
        <f t="shared" si="6"/>
        <v/>
      </c>
      <c r="Y51" s="94">
        <f t="shared" si="7"/>
        <v>0</v>
      </c>
      <c r="Z51" s="141" t="b">
        <f t="shared" si="8"/>
        <v>0</v>
      </c>
      <c r="AA51" s="141" t="b">
        <f t="shared" si="9"/>
        <v>0</v>
      </c>
      <c r="AB51" s="141" t="b">
        <f t="shared" si="10"/>
        <v>0</v>
      </c>
      <c r="AC51" s="141" t="b">
        <f t="shared" si="11"/>
        <v>0</v>
      </c>
      <c r="AD51" s="141" t="b">
        <f t="shared" si="12"/>
        <v>0</v>
      </c>
      <c r="AE51" s="141" t="b">
        <f t="shared" si="20"/>
        <v>0</v>
      </c>
      <c r="AF51" s="141" t="b">
        <f t="shared" si="21"/>
        <v>0</v>
      </c>
      <c r="AG51" s="141" t="b">
        <f t="shared" si="22"/>
        <v>0</v>
      </c>
      <c r="AH51" s="141" t="b">
        <f t="shared" si="23"/>
        <v>0</v>
      </c>
      <c r="AI51" s="141" t="b">
        <f t="shared" si="24"/>
        <v>0</v>
      </c>
      <c r="AJ51" s="146" t="str">
        <f t="shared" si="13"/>
        <v/>
      </c>
      <c r="AK51" s="238" t="str">
        <f t="shared" si="14"/>
        <v/>
      </c>
      <c r="AL51" s="217" t="str">
        <f t="shared" si="25"/>
        <v/>
      </c>
      <c r="AM51" s="144" t="str">
        <f t="shared" si="26"/>
        <v/>
      </c>
      <c r="AN51" s="145">
        <f t="shared" si="27"/>
        <v>0</v>
      </c>
      <c r="AO51" s="135" t="str">
        <f t="shared" si="28"/>
        <v/>
      </c>
      <c r="AP51" s="136" t="str">
        <f t="shared" si="29"/>
        <v/>
      </c>
      <c r="AQ51" s="126"/>
      <c r="AR51" s="144" t="str">
        <f t="shared" si="30"/>
        <v/>
      </c>
      <c r="AS51" s="220" t="str">
        <f t="shared" si="31"/>
        <v/>
      </c>
      <c r="AT51" s="220" t="str">
        <f t="shared" si="32"/>
        <v/>
      </c>
      <c r="AU51" s="220" t="str">
        <f t="shared" si="33"/>
        <v/>
      </c>
      <c r="AV51" s="219"/>
      <c r="AW51" s="220" t="str">
        <f t="shared" si="35"/>
        <v/>
      </c>
      <c r="AX51" s="220">
        <f t="shared" si="36"/>
        <v>0</v>
      </c>
      <c r="AY51" s="219"/>
      <c r="AZ51" s="218" t="str">
        <f t="shared" si="34"/>
        <v/>
      </c>
      <c r="BA51" s="60">
        <f t="shared" si="15"/>
        <v>0</v>
      </c>
    </row>
    <row r="52" spans="1:53" ht="15" customHeight="1" x14ac:dyDescent="0.25">
      <c r="A52">
        <v>35</v>
      </c>
      <c r="B52" s="241">
        <f>'8E7'!B52</f>
        <v>0</v>
      </c>
      <c r="C52" s="275">
        <f>'8E7'!C52</f>
        <v>0</v>
      </c>
      <c r="D52" s="235" t="str">
        <f>IF('8E7'!D52="","",IF('8E7'!D52&gt;0,'8E7'!D52))</f>
        <v/>
      </c>
      <c r="E52" s="126"/>
      <c r="F52" s="151"/>
      <c r="G52" s="140"/>
      <c r="H52" s="149"/>
      <c r="I52" s="148"/>
      <c r="J52" s="148"/>
      <c r="K52" s="148"/>
      <c r="L52" s="148"/>
      <c r="M52" s="150"/>
      <c r="N52" s="290">
        <f t="shared" si="16"/>
        <v>0</v>
      </c>
      <c r="O52" s="291" t="str">
        <f t="shared" si="17"/>
        <v/>
      </c>
      <c r="P52" s="291" t="str">
        <f t="shared" si="0"/>
        <v/>
      </c>
      <c r="Q52" s="291" t="str">
        <f t="shared" si="1"/>
        <v/>
      </c>
      <c r="R52" s="291">
        <f t="shared" si="18"/>
        <v>0</v>
      </c>
      <c r="S52" s="94" t="str">
        <f t="shared" si="2"/>
        <v/>
      </c>
      <c r="T52" s="94" t="str">
        <f t="shared" si="3"/>
        <v/>
      </c>
      <c r="U52" s="94" t="str">
        <f t="shared" si="4"/>
        <v/>
      </c>
      <c r="V52" s="94" t="str">
        <f t="shared" si="19"/>
        <v/>
      </c>
      <c r="W52" s="94" t="str">
        <f t="shared" si="5"/>
        <v/>
      </c>
      <c r="X52" s="94" t="str">
        <f t="shared" si="6"/>
        <v/>
      </c>
      <c r="Y52" s="94">
        <f t="shared" si="7"/>
        <v>0</v>
      </c>
      <c r="Z52" s="141" t="b">
        <f t="shared" si="8"/>
        <v>0</v>
      </c>
      <c r="AA52" s="141" t="b">
        <f t="shared" si="9"/>
        <v>0</v>
      </c>
      <c r="AB52" s="141" t="b">
        <f t="shared" si="10"/>
        <v>0</v>
      </c>
      <c r="AC52" s="141" t="b">
        <f t="shared" si="11"/>
        <v>0</v>
      </c>
      <c r="AD52" s="141" t="b">
        <f t="shared" si="12"/>
        <v>0</v>
      </c>
      <c r="AE52" s="141" t="b">
        <f t="shared" si="20"/>
        <v>0</v>
      </c>
      <c r="AF52" s="141" t="b">
        <f t="shared" si="21"/>
        <v>0</v>
      </c>
      <c r="AG52" s="141" t="b">
        <f t="shared" si="22"/>
        <v>0</v>
      </c>
      <c r="AH52" s="141" t="b">
        <f t="shared" si="23"/>
        <v>0</v>
      </c>
      <c r="AI52" s="141" t="b">
        <f t="shared" si="24"/>
        <v>0</v>
      </c>
      <c r="AJ52" s="146" t="str">
        <f t="shared" si="13"/>
        <v/>
      </c>
      <c r="AK52" s="238" t="str">
        <f t="shared" si="14"/>
        <v/>
      </c>
      <c r="AL52" s="217" t="str">
        <f t="shared" si="25"/>
        <v/>
      </c>
      <c r="AM52" s="144" t="str">
        <f t="shared" si="26"/>
        <v/>
      </c>
      <c r="AN52" s="145">
        <f t="shared" si="27"/>
        <v>0</v>
      </c>
      <c r="AO52" s="135" t="str">
        <f t="shared" si="28"/>
        <v/>
      </c>
      <c r="AP52" s="136" t="str">
        <f t="shared" si="29"/>
        <v/>
      </c>
      <c r="AQ52" s="126"/>
      <c r="AR52" s="144" t="str">
        <f t="shared" si="30"/>
        <v/>
      </c>
      <c r="AS52" s="220" t="str">
        <f t="shared" si="31"/>
        <v/>
      </c>
      <c r="AT52" s="220" t="str">
        <f t="shared" si="32"/>
        <v/>
      </c>
      <c r="AU52" s="220" t="str">
        <f t="shared" si="33"/>
        <v/>
      </c>
      <c r="AV52" s="219"/>
      <c r="AW52" s="220" t="str">
        <f t="shared" si="35"/>
        <v/>
      </c>
      <c r="AX52" s="220">
        <f t="shared" si="36"/>
        <v>0</v>
      </c>
      <c r="AY52" s="219"/>
      <c r="AZ52" s="218" t="str">
        <f t="shared" si="34"/>
        <v/>
      </c>
      <c r="BA52" s="60">
        <f t="shared" si="15"/>
        <v>0</v>
      </c>
    </row>
    <row r="53" spans="1:53" ht="15" customHeight="1" thickBot="1" x14ac:dyDescent="0.3">
      <c r="A53">
        <v>36</v>
      </c>
      <c r="B53" s="241">
        <f>'8E7'!B53</f>
        <v>0</v>
      </c>
      <c r="C53" s="275">
        <f>'8E7'!C53</f>
        <v>0</v>
      </c>
      <c r="D53" s="235" t="str">
        <f>IF('8E7'!D53="","",IF('8E7'!D53&gt;0,'8E7'!D53))</f>
        <v/>
      </c>
      <c r="E53" s="152"/>
      <c r="F53" s="153"/>
      <c r="G53" s="140"/>
      <c r="H53" s="149"/>
      <c r="I53" s="148"/>
      <c r="J53" s="148"/>
      <c r="K53" s="148"/>
      <c r="L53" s="148"/>
      <c r="M53" s="150"/>
      <c r="N53" s="290">
        <f t="shared" si="16"/>
        <v>0</v>
      </c>
      <c r="O53" s="291" t="str">
        <f t="shared" si="17"/>
        <v/>
      </c>
      <c r="P53" s="291" t="str">
        <f t="shared" si="0"/>
        <v/>
      </c>
      <c r="Q53" s="291" t="str">
        <f t="shared" si="1"/>
        <v/>
      </c>
      <c r="R53" s="291">
        <f t="shared" si="18"/>
        <v>0</v>
      </c>
      <c r="S53" s="94" t="str">
        <f t="shared" si="2"/>
        <v/>
      </c>
      <c r="T53" s="94" t="str">
        <f t="shared" si="3"/>
        <v/>
      </c>
      <c r="U53" s="94" t="str">
        <f t="shared" si="4"/>
        <v/>
      </c>
      <c r="V53" s="94" t="str">
        <f t="shared" si="19"/>
        <v/>
      </c>
      <c r="W53" s="94" t="str">
        <f t="shared" si="5"/>
        <v/>
      </c>
      <c r="X53" s="94" t="str">
        <f t="shared" si="6"/>
        <v/>
      </c>
      <c r="Y53" s="94">
        <f t="shared" si="7"/>
        <v>0</v>
      </c>
      <c r="Z53" s="141" t="b">
        <f t="shared" si="8"/>
        <v>0</v>
      </c>
      <c r="AA53" s="141" t="b">
        <f t="shared" si="9"/>
        <v>0</v>
      </c>
      <c r="AB53" s="141" t="b">
        <f t="shared" si="10"/>
        <v>0</v>
      </c>
      <c r="AC53" s="141" t="b">
        <f t="shared" si="11"/>
        <v>0</v>
      </c>
      <c r="AD53" s="141" t="b">
        <f t="shared" si="12"/>
        <v>0</v>
      </c>
      <c r="AE53" s="141" t="b">
        <f t="shared" si="20"/>
        <v>0</v>
      </c>
      <c r="AF53" s="141" t="b">
        <f t="shared" si="21"/>
        <v>0</v>
      </c>
      <c r="AG53" s="141" t="b">
        <f t="shared" si="22"/>
        <v>0</v>
      </c>
      <c r="AH53" s="141" t="b">
        <f t="shared" si="23"/>
        <v>0</v>
      </c>
      <c r="AI53" s="141" t="b">
        <f t="shared" si="24"/>
        <v>0</v>
      </c>
      <c r="AJ53" s="154" t="str">
        <f t="shared" si="13"/>
        <v/>
      </c>
      <c r="AK53" s="238" t="str">
        <f t="shared" si="14"/>
        <v/>
      </c>
      <c r="AL53" s="217" t="str">
        <f t="shared" si="25"/>
        <v/>
      </c>
      <c r="AM53" s="144" t="str">
        <f t="shared" si="26"/>
        <v/>
      </c>
      <c r="AN53" s="145">
        <f t="shared" si="27"/>
        <v>0</v>
      </c>
      <c r="AO53" s="135" t="str">
        <f t="shared" si="28"/>
        <v/>
      </c>
      <c r="AP53" s="136" t="str">
        <f t="shared" si="29"/>
        <v/>
      </c>
      <c r="AQ53" s="126"/>
      <c r="AR53" s="144" t="str">
        <f t="shared" si="30"/>
        <v/>
      </c>
      <c r="AS53" s="220" t="str">
        <f t="shared" si="31"/>
        <v/>
      </c>
      <c r="AT53" s="220" t="str">
        <f t="shared" si="32"/>
        <v/>
      </c>
      <c r="AU53" s="220" t="str">
        <f t="shared" si="33"/>
        <v/>
      </c>
      <c r="AV53" s="219"/>
      <c r="AW53" s="220" t="str">
        <f t="shared" si="35"/>
        <v/>
      </c>
      <c r="AX53" s="220">
        <f t="shared" si="36"/>
        <v>0</v>
      </c>
      <c r="AY53" s="219"/>
      <c r="AZ53" s="218" t="str">
        <f t="shared" si="34"/>
        <v/>
      </c>
      <c r="BA53" s="60">
        <f t="shared" si="15"/>
        <v>0</v>
      </c>
    </row>
    <row r="54" spans="1:53" ht="15" customHeight="1" thickBot="1" x14ac:dyDescent="0.3">
      <c r="A54" t="s">
        <v>105</v>
      </c>
      <c r="B54" s="64">
        <f>COUNTA(B18:B53)</f>
        <v>36</v>
      </c>
      <c r="C54" s="64"/>
      <c r="D54" s="324" t="s">
        <v>106</v>
      </c>
      <c r="E54" s="324"/>
      <c r="F54" s="324"/>
      <c r="G54" s="324"/>
      <c r="H54" s="155" t="str">
        <f t="shared" ref="H54:M54" si="37">IF(S56=0,"",IF(S56&gt;0,S55))</f>
        <v/>
      </c>
      <c r="I54" s="156">
        <f t="shared" si="37"/>
        <v>0.6</v>
      </c>
      <c r="J54" s="156">
        <f t="shared" si="37"/>
        <v>0.5</v>
      </c>
      <c r="K54" s="156" t="str">
        <f t="shared" si="37"/>
        <v/>
      </c>
      <c r="L54" s="156" t="str">
        <f t="shared" si="37"/>
        <v/>
      </c>
      <c r="M54" s="156">
        <f t="shared" si="37"/>
        <v>0.8</v>
      </c>
      <c r="N54" s="156"/>
      <c r="O54" s="156"/>
      <c r="P54" s="156"/>
      <c r="Q54" s="156"/>
      <c r="R54" s="156"/>
      <c r="S54" s="157">
        <f t="shared" ref="S54:X54" si="38">SUM(S18:S53)</f>
        <v>0</v>
      </c>
      <c r="T54" s="157">
        <f t="shared" si="38"/>
        <v>6</v>
      </c>
      <c r="U54" s="157">
        <f t="shared" si="38"/>
        <v>5</v>
      </c>
      <c r="V54" s="157">
        <f t="shared" si="38"/>
        <v>0</v>
      </c>
      <c r="W54" s="157">
        <f t="shared" si="38"/>
        <v>0</v>
      </c>
      <c r="X54" s="157">
        <f t="shared" si="38"/>
        <v>8</v>
      </c>
      <c r="Y54" s="158">
        <f>SUM(AK18:AK53)</f>
        <v>6.3333333333333339</v>
      </c>
      <c r="Z54" s="158">
        <f t="shared" ref="Z54:AI54" si="39">SUM(Z18:Z53)</f>
        <v>0</v>
      </c>
      <c r="AA54" s="158">
        <f t="shared" si="39"/>
        <v>1.6666666666666665</v>
      </c>
      <c r="AB54" s="158">
        <f t="shared" si="39"/>
        <v>3.6666666666666665</v>
      </c>
      <c r="AC54" s="158">
        <f t="shared" si="39"/>
        <v>1</v>
      </c>
      <c r="AD54" s="158">
        <f t="shared" si="39"/>
        <v>0</v>
      </c>
      <c r="AE54" s="158">
        <f t="shared" si="39"/>
        <v>0</v>
      </c>
      <c r="AF54" s="158">
        <f t="shared" si="39"/>
        <v>0</v>
      </c>
      <c r="AG54" s="158">
        <f t="shared" si="39"/>
        <v>0</v>
      </c>
      <c r="AH54" s="158">
        <f t="shared" si="39"/>
        <v>0</v>
      </c>
      <c r="AI54" s="158">
        <f t="shared" si="39"/>
        <v>0</v>
      </c>
      <c r="AJ54" s="159"/>
      <c r="AK54" s="221">
        <f>IF(Y57=0,"",IF(Y57&gt;0,$Y$55))</f>
        <v>0.79166666666666674</v>
      </c>
      <c r="AL54" s="221" t="str">
        <f>IF(Z57=0,"",IF(Z57&gt;0,$Y$55))</f>
        <v/>
      </c>
      <c r="AM54" s="160"/>
      <c r="AN54" s="160"/>
      <c r="AO54" s="161">
        <f>IF(B54=0,"",IF(B54&gt;0,AO55/B54))</f>
        <v>0</v>
      </c>
      <c r="AP54" s="161">
        <f>IF(B54=0,"",IF(B54&gt;0,AP55/B54))</f>
        <v>0</v>
      </c>
      <c r="AQ54" s="162">
        <f>IF(B54=0,"",IF(B54&gt;0,AQ56/B54))</f>
        <v>1</v>
      </c>
      <c r="AR54" s="163"/>
      <c r="AS54" s="223" t="s">
        <v>107</v>
      </c>
      <c r="AT54" s="223" t="s">
        <v>107</v>
      </c>
      <c r="AU54" s="223" t="s">
        <v>108</v>
      </c>
      <c r="AV54" s="224" t="str">
        <f>IF(AX54=0,"",IF(AX54&gt;0,AX54/AV55))</f>
        <v/>
      </c>
      <c r="AW54" s="225"/>
      <c r="AX54" s="225">
        <f>SUM(AX18:AX53)</f>
        <v>0</v>
      </c>
      <c r="AY54" s="224" t="str">
        <f>IF(BA54=0,"",IF(BA54&gt;0,BA54/AY55))</f>
        <v/>
      </c>
      <c r="AZ54" s="11"/>
      <c r="BA54" s="12">
        <f>SUM(BA18:BA53)</f>
        <v>0</v>
      </c>
    </row>
    <row r="55" spans="1:53" x14ac:dyDescent="0.25">
      <c r="D55" s="94"/>
      <c r="E55" s="164">
        <f>COUNTA(E18:E53)</f>
        <v>0</v>
      </c>
      <c r="F55" s="164">
        <f>COUNTA(F18:F53)</f>
        <v>0</v>
      </c>
      <c r="G55" s="94"/>
      <c r="H55" s="331" t="s">
        <v>34</v>
      </c>
      <c r="I55" s="325"/>
      <c r="J55" s="331" t="s">
        <v>35</v>
      </c>
      <c r="K55" s="325"/>
      <c r="L55" s="325" t="s">
        <v>36</v>
      </c>
      <c r="M55" s="325"/>
      <c r="N55" s="94"/>
      <c r="O55" s="94"/>
      <c r="P55" s="94"/>
      <c r="Q55" s="94"/>
      <c r="R55" s="94"/>
      <c r="S55" s="165" t="e">
        <f t="shared" ref="S55:X55" si="40">S54/S56</f>
        <v>#DIV/0!</v>
      </c>
      <c r="T55" s="165">
        <f t="shared" si="40"/>
        <v>0.6</v>
      </c>
      <c r="U55" s="165">
        <f t="shared" si="40"/>
        <v>0.5</v>
      </c>
      <c r="V55" s="165" t="e">
        <f t="shared" si="40"/>
        <v>#DIV/0!</v>
      </c>
      <c r="W55" s="165" t="e">
        <f t="shared" si="40"/>
        <v>#DIV/0!</v>
      </c>
      <c r="X55" s="165">
        <f t="shared" si="40"/>
        <v>0.8</v>
      </c>
      <c r="Y55" s="165">
        <f>Y54/Y57</f>
        <v>0.79166666666666674</v>
      </c>
      <c r="Z55" s="141">
        <f>Z54/10</f>
        <v>0</v>
      </c>
      <c r="AA55" s="141">
        <f t="shared" ref="AA55:AI55" si="41">AA54/10</f>
        <v>0.16666666666666666</v>
      </c>
      <c r="AB55" s="141">
        <f t="shared" si="41"/>
        <v>0.36666666666666664</v>
      </c>
      <c r="AC55" s="141">
        <f t="shared" si="41"/>
        <v>0.1</v>
      </c>
      <c r="AD55" s="141">
        <f t="shared" si="41"/>
        <v>0</v>
      </c>
      <c r="AE55" s="141">
        <f t="shared" si="41"/>
        <v>0</v>
      </c>
      <c r="AF55" s="141">
        <f t="shared" si="41"/>
        <v>0</v>
      </c>
      <c r="AG55" s="141">
        <f t="shared" si="41"/>
        <v>0</v>
      </c>
      <c r="AH55" s="141">
        <f t="shared" si="41"/>
        <v>0</v>
      </c>
      <c r="AI55" s="141">
        <f t="shared" si="41"/>
        <v>0</v>
      </c>
      <c r="AJ55" s="141"/>
      <c r="AK55" s="98"/>
      <c r="AL55" s="98"/>
      <c r="AM55" s="98"/>
      <c r="AN55" s="98"/>
      <c r="AO55" s="166">
        <f>COUNTIF(AO18:AO53,1)</f>
        <v>0</v>
      </c>
      <c r="AP55" s="166">
        <f>SUM(AP18:AP52)</f>
        <v>0</v>
      </c>
      <c r="AQ55" s="164">
        <f>COUNTA(AQ18:AQ53)</f>
        <v>0</v>
      </c>
      <c r="AR55" s="98"/>
      <c r="AS55" s="119">
        <f>IF($AS$57=0,"",IF($D$2&lt;6,"",IF($D$2&gt;=6,(AS58+AS59)/AS57)))</f>
        <v>1</v>
      </c>
      <c r="AT55" s="119">
        <f t="shared" ref="AT55:AU55" si="42">IF($AS$57=0,"",IF($D$2&lt;6,"",IF($D$2&gt;=6,(AT58+AT59)/AT57)))</f>
        <v>1</v>
      </c>
      <c r="AU55" s="119">
        <f t="shared" si="42"/>
        <v>0.9</v>
      </c>
      <c r="AV55" s="164">
        <f>COUNTA(AV18:AV53)</f>
        <v>0</v>
      </c>
      <c r="AW55" s="164"/>
      <c r="AX55" s="164"/>
      <c r="AY55" s="164">
        <f>COUNTA(AY18:AY53)</f>
        <v>0</v>
      </c>
      <c r="AZ55" s="3"/>
      <c r="BA55" s="3"/>
    </row>
    <row r="56" spans="1:53" ht="13.8" thickBot="1" x14ac:dyDescent="0.3">
      <c r="E56" s="3"/>
      <c r="F56" s="3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3">
        <f t="shared" ref="S56:X56" si="43">COUNTA(H18:H53)</f>
        <v>0</v>
      </c>
      <c r="T56" s="3">
        <f t="shared" si="43"/>
        <v>10</v>
      </c>
      <c r="U56" s="3">
        <f t="shared" si="43"/>
        <v>10</v>
      </c>
      <c r="V56" s="3">
        <f t="shared" si="43"/>
        <v>0</v>
      </c>
      <c r="W56" s="3">
        <f t="shared" si="43"/>
        <v>0</v>
      </c>
      <c r="X56" s="3">
        <f t="shared" si="43"/>
        <v>10</v>
      </c>
      <c r="Y56" s="3">
        <f>COUNTIF(Y18:Y53,0)</f>
        <v>28</v>
      </c>
      <c r="Z56" s="10">
        <f>Z54/D68*D70</f>
        <v>0</v>
      </c>
      <c r="AA56" s="10">
        <f>AA54/E68*E70</f>
        <v>4.6296296296296287E-2</v>
      </c>
      <c r="AB56" s="10">
        <f>AB54/F68*F70</f>
        <v>0.10185185185185185</v>
      </c>
      <c r="AC56" s="10">
        <f>AC54/G68*G70</f>
        <v>2.7777777777777776E-2</v>
      </c>
      <c r="AD56" s="10" t="e">
        <f>AD54/H68*H70</f>
        <v>#DIV/0!</v>
      </c>
      <c r="AE56" s="10" t="e">
        <f>AE54/D69*D72</f>
        <v>#DIV/0!</v>
      </c>
      <c r="AF56" s="10" t="e">
        <f>AF54/E69*E72</f>
        <v>#DIV/0!</v>
      </c>
      <c r="AG56" s="10" t="e">
        <f>AG54/F69*F72</f>
        <v>#DIV/0!</v>
      </c>
      <c r="AH56" s="10" t="e">
        <f>AH54/G69*G72</f>
        <v>#DIV/0!</v>
      </c>
      <c r="AI56" s="10" t="e">
        <f>AI54/H69*H72</f>
        <v>#DIV/0!</v>
      </c>
      <c r="AO56" s="3"/>
      <c r="AP56" s="3"/>
      <c r="AQ56" s="2">
        <f>(B54-AQ55)</f>
        <v>36</v>
      </c>
      <c r="AR56" s="3"/>
      <c r="AS56" s="119">
        <f>IF($AS$57=0,"",IF($D$2&lt;6,"",IF($D$2&gt;=6,(AS59/AS57))))</f>
        <v>0.2</v>
      </c>
      <c r="AT56" s="119">
        <f t="shared" ref="AT56:AU56" si="44">IF($AS$57=0,"",IF($D$2&lt;6,"",IF($D$2&gt;=6,(AT59/AT57))))</f>
        <v>0.4</v>
      </c>
      <c r="AU56" s="119">
        <f t="shared" si="44"/>
        <v>0.5</v>
      </c>
      <c r="AV56" s="2"/>
      <c r="AW56" s="2"/>
      <c r="AX56" s="2"/>
      <c r="AY56" s="2"/>
      <c r="AZ56" s="3"/>
      <c r="BA56" s="3"/>
    </row>
    <row r="57" spans="1:53" ht="20.399999999999999" thickBot="1" x14ac:dyDescent="0.55000000000000004">
      <c r="B57" s="54" t="s">
        <v>26</v>
      </c>
      <c r="C57" s="54"/>
      <c r="D57" s="53">
        <f>D2</f>
        <v>8</v>
      </c>
      <c r="E57" s="86">
        <f>E2</f>
        <v>0</v>
      </c>
      <c r="F57" s="13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3"/>
      <c r="U57" s="3"/>
      <c r="V57" s="3"/>
      <c r="W57" s="3"/>
      <c r="X57" s="3"/>
      <c r="Y57" s="3">
        <f>36-Y56</f>
        <v>8</v>
      </c>
      <c r="AE57" s="3"/>
      <c r="AO57" s="3"/>
      <c r="AP57" s="3"/>
      <c r="AQ57" s="2"/>
      <c r="AR57" s="3"/>
      <c r="AS57" s="72">
        <f t="shared" ref="AS57:AT57" si="45">COUNTIF(AS18:AS53,"&gt;""")</f>
        <v>10</v>
      </c>
      <c r="AT57" s="72">
        <f t="shared" si="45"/>
        <v>10</v>
      </c>
      <c r="AU57" s="72">
        <f>COUNTIF(AU18:AU53,"&gt;""")</f>
        <v>10</v>
      </c>
      <c r="AV57" s="2"/>
      <c r="AW57" s="2"/>
      <c r="AX57" s="2"/>
      <c r="AY57" s="2"/>
      <c r="AZ57" s="3"/>
      <c r="BA57" s="3"/>
    </row>
    <row r="58" spans="1:53" ht="20.399999999999999" thickBot="1" x14ac:dyDescent="0.55000000000000004">
      <c r="B58" s="54" t="s">
        <v>27</v>
      </c>
      <c r="C58" s="54"/>
      <c r="D58" s="320">
        <f>D3</f>
        <v>45692</v>
      </c>
      <c r="E58" s="321"/>
      <c r="F58" s="1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3"/>
      <c r="T58" s="3"/>
      <c r="U58" s="3"/>
      <c r="V58" s="3"/>
      <c r="W58" s="3"/>
      <c r="X58" s="3"/>
      <c r="Y58" s="3"/>
      <c r="AE58" s="3"/>
      <c r="AO58" s="3"/>
      <c r="AP58" s="3"/>
      <c r="AQ58" s="2"/>
      <c r="AR58" s="3"/>
      <c r="AS58" s="93">
        <f>COUNTIF(AS18:AS53,"1F")</f>
        <v>8</v>
      </c>
      <c r="AT58" s="93">
        <f t="shared" ref="AT58:AU58" si="46">COUNTIF(AT18:AT53,"1F")</f>
        <v>6</v>
      </c>
      <c r="AU58" s="93">
        <f t="shared" si="46"/>
        <v>4</v>
      </c>
      <c r="AV58" s="2"/>
      <c r="AW58" s="2"/>
      <c r="AX58" s="2"/>
      <c r="AY58" s="2"/>
      <c r="AZ58" s="3"/>
      <c r="BA58" s="3"/>
    </row>
    <row r="59" spans="1:53" ht="19.8" x14ac:dyDescent="0.5">
      <c r="B59" s="54"/>
      <c r="C59" s="54"/>
      <c r="D59" s="69"/>
      <c r="E59" s="69"/>
      <c r="F59" s="13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3"/>
      <c r="T59" s="3"/>
      <c r="U59" s="3"/>
      <c r="V59" s="3"/>
      <c r="W59" s="3"/>
      <c r="X59" s="3"/>
      <c r="Y59" s="3"/>
      <c r="AE59" s="3"/>
      <c r="AO59" s="3"/>
      <c r="AP59" s="3"/>
      <c r="AQ59" s="2"/>
      <c r="AR59" s="3"/>
      <c r="AS59" s="93">
        <f>COUNTIF(AS18:AS53,"2F")</f>
        <v>2</v>
      </c>
      <c r="AT59" s="93">
        <f t="shared" ref="AT59" si="47">COUNTIF(AT18:AT53,"2F")</f>
        <v>4</v>
      </c>
      <c r="AU59" s="93">
        <f>COUNTIF(AU18:AU53,"1S")</f>
        <v>5</v>
      </c>
      <c r="AV59" s="2"/>
      <c r="AW59" s="2"/>
      <c r="AX59" s="2"/>
      <c r="AY59" s="2"/>
      <c r="AZ59" s="3"/>
      <c r="BA59" s="3"/>
    </row>
    <row r="60" spans="1:53" ht="19.8" x14ac:dyDescent="0.5">
      <c r="B60" s="54"/>
      <c r="C60" s="54"/>
      <c r="D60" s="69"/>
      <c r="E60" s="69"/>
      <c r="F60" s="13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3"/>
      <c r="T60" s="3"/>
      <c r="U60" s="3"/>
      <c r="V60" s="3"/>
      <c r="W60" s="3"/>
      <c r="X60" s="3"/>
      <c r="Y60" s="3"/>
      <c r="AE60" s="3"/>
      <c r="AO60" s="3"/>
      <c r="AP60" s="3"/>
      <c r="AQ60" s="2"/>
      <c r="AR60" s="3"/>
      <c r="AS60" s="3"/>
      <c r="AT60" s="3"/>
      <c r="AU60" s="3"/>
      <c r="AV60" s="2"/>
      <c r="AW60" s="2"/>
      <c r="AX60" s="2"/>
      <c r="AY60" s="2"/>
      <c r="AZ60" s="3"/>
      <c r="BA60" s="3"/>
    </row>
    <row r="61" spans="1:53" x14ac:dyDescent="0.25">
      <c r="E61" s="13"/>
      <c r="F61" s="13"/>
      <c r="Z61" s="3"/>
      <c r="AE61" s="3"/>
      <c r="AO61" s="13"/>
      <c r="AP61" s="13"/>
    </row>
    <row r="62" spans="1:53" x14ac:dyDescent="0.25">
      <c r="D62" s="4" t="s">
        <v>54</v>
      </c>
      <c r="E62" s="4" t="s">
        <v>55</v>
      </c>
      <c r="F62" s="4" t="s">
        <v>56</v>
      </c>
      <c r="G62" s="3" t="s">
        <v>109</v>
      </c>
      <c r="H62" s="4" t="s">
        <v>58</v>
      </c>
      <c r="I62" s="4" t="s">
        <v>59</v>
      </c>
      <c r="J62" s="4" t="s">
        <v>110</v>
      </c>
      <c r="K62" s="4" t="s">
        <v>111</v>
      </c>
      <c r="L62" s="4" t="s">
        <v>112</v>
      </c>
      <c r="M62" s="4" t="s">
        <v>113</v>
      </c>
      <c r="AE62" s="3"/>
      <c r="AJ62" s="4" t="s">
        <v>114</v>
      </c>
      <c r="AK62" s="4" t="s">
        <v>114</v>
      </c>
      <c r="AL62" s="4" t="s">
        <v>114</v>
      </c>
      <c r="AO62" s="4" t="s">
        <v>115</v>
      </c>
      <c r="AQ62" s="4"/>
    </row>
    <row r="63" spans="1:53" x14ac:dyDescent="0.25">
      <c r="D63" s="10" t="e">
        <f t="shared" ref="D63:I63" si="48">S55</f>
        <v>#DIV/0!</v>
      </c>
      <c r="E63" s="10">
        <f t="shared" si="48"/>
        <v>0.6</v>
      </c>
      <c r="F63" s="10">
        <f t="shared" si="48"/>
        <v>0.5</v>
      </c>
      <c r="G63" s="10" t="e">
        <f t="shared" si="48"/>
        <v>#DIV/0!</v>
      </c>
      <c r="H63" s="10" t="e">
        <f t="shared" si="48"/>
        <v>#DIV/0!</v>
      </c>
      <c r="I63" s="10">
        <f t="shared" si="48"/>
        <v>0.8</v>
      </c>
      <c r="J63" s="10">
        <f>$AK$54</f>
        <v>0.79166666666666674</v>
      </c>
      <c r="K63" s="14">
        <f>$AO$54</f>
        <v>0</v>
      </c>
      <c r="L63" s="10">
        <f>$AP$54</f>
        <v>0</v>
      </c>
      <c r="M63" s="10">
        <f>$AQ$54</f>
        <v>1</v>
      </c>
      <c r="N63" s="10"/>
      <c r="O63" s="10"/>
      <c r="P63" s="10"/>
      <c r="Q63" s="10"/>
      <c r="R63" s="10"/>
      <c r="AJ63" s="10" t="str">
        <f>$AV$54</f>
        <v/>
      </c>
      <c r="AK63" s="10" t="str">
        <f>$AV$54</f>
        <v/>
      </c>
      <c r="AL63" s="10" t="str">
        <f>$AV$54</f>
        <v/>
      </c>
      <c r="AM63" s="10"/>
      <c r="AN63" s="10"/>
      <c r="AO63" s="10" t="str">
        <f>$AY$54</f>
        <v/>
      </c>
      <c r="AQ63" s="13"/>
    </row>
    <row r="64" spans="1:53" x14ac:dyDescent="0.25">
      <c r="E64" s="13"/>
      <c r="F64" s="13"/>
      <c r="AO64" s="13"/>
      <c r="AP64" s="13"/>
    </row>
    <row r="65" spans="1:43" x14ac:dyDescent="0.25">
      <c r="E65" s="13"/>
      <c r="F65" s="13"/>
      <c r="AO65" s="13"/>
      <c r="AP65" s="13"/>
    </row>
    <row r="66" spans="1:43" x14ac:dyDescent="0.25">
      <c r="B66" s="5"/>
      <c r="C66" s="5"/>
      <c r="D66" s="4" t="str">
        <f>IF($E$7="ja","A",IF($E$7="nee",1))</f>
        <v>A</v>
      </c>
      <c r="E66" s="4" t="str">
        <f>IF($E$7="ja","B",IF($E$7="nee",2))</f>
        <v>B</v>
      </c>
      <c r="F66" s="4" t="str">
        <f>IF($E$7="ja","C",IF($E$7="nee",3))</f>
        <v>C</v>
      </c>
      <c r="G66" s="4" t="str">
        <f>IF($E$7="ja","D",IF($E$7="nee",4))</f>
        <v>D</v>
      </c>
      <c r="H66" s="4" t="str">
        <f>IF($E$7="ja","E",IF($E$7="nee",5))</f>
        <v>E</v>
      </c>
    </row>
    <row r="67" spans="1:43" s="4" customFormat="1" x14ac:dyDescent="0.25">
      <c r="A67"/>
      <c r="B67" s="5" t="s">
        <v>116</v>
      </c>
      <c r="C67" s="5"/>
      <c r="D67" s="10">
        <f>IF($E$7="ja",0.25,IF($E$7="nee",0.2))</f>
        <v>0.25</v>
      </c>
      <c r="E67" s="10">
        <f>IF($E$7="ja",0.25,IF($E$7="nee",0.2))</f>
        <v>0.25</v>
      </c>
      <c r="F67" s="10">
        <f>IF($E$7="ja",0.25,IF($E$7="nee",0.2))</f>
        <v>0.25</v>
      </c>
      <c r="G67" s="10">
        <f>IF($E$7="ja",0.15,IF($E$7="nee",0.2))</f>
        <v>0.15</v>
      </c>
      <c r="H67" s="10">
        <f>IF($E$7="ja",0.1,IF($E$7="nee",0.2))</f>
        <v>0.1</v>
      </c>
      <c r="AO67"/>
      <c r="AP67"/>
      <c r="AQ67"/>
    </row>
    <row r="68" spans="1:43" s="4" customFormat="1" x14ac:dyDescent="0.25">
      <c r="A68"/>
      <c r="B68" s="5"/>
      <c r="C68" s="5"/>
      <c r="D68" s="4">
        <f>COUNTIF($D$18:$D$53,"A")</f>
        <v>2</v>
      </c>
      <c r="E68" s="4">
        <f>COUNTIF($D$18:$D$53,"B")</f>
        <v>3</v>
      </c>
      <c r="F68" s="4">
        <f>COUNTIF($D$18:$D$53,"C")</f>
        <v>4</v>
      </c>
      <c r="G68" s="4">
        <f>COUNTIF($D$18:$D$53,"D")</f>
        <v>1</v>
      </c>
      <c r="H68" s="4">
        <f>COUNTIF($D$18:$D$53,"E")</f>
        <v>0</v>
      </c>
      <c r="AO68"/>
      <c r="AP68"/>
      <c r="AQ68"/>
    </row>
    <row r="69" spans="1:43" s="4" customFormat="1" x14ac:dyDescent="0.25">
      <c r="A69"/>
      <c r="B69" s="5"/>
      <c r="C69" s="5"/>
      <c r="D69" s="4">
        <f>COUNTIF($D$18:$D$53,1)</f>
        <v>0</v>
      </c>
      <c r="E69" s="4">
        <f>COUNTIF($D$18:$D$53,2)</f>
        <v>0</v>
      </c>
      <c r="F69" s="4">
        <f>COUNTIF($D$18:$D$53,3)</f>
        <v>0</v>
      </c>
      <c r="G69" s="4">
        <f>COUNTIF($D$18:$D$53,4)</f>
        <v>0</v>
      </c>
      <c r="H69" s="4">
        <f>COUNTIF($D$18:$D$53,5)</f>
        <v>0</v>
      </c>
      <c r="AO69"/>
      <c r="AP69"/>
      <c r="AQ69"/>
    </row>
    <row r="70" spans="1:43" s="4" customFormat="1" x14ac:dyDescent="0.25">
      <c r="A70"/>
      <c r="B70" s="5" t="s">
        <v>117</v>
      </c>
      <c r="C70" s="5"/>
      <c r="D70" s="10">
        <f>D68/$B$54</f>
        <v>5.5555555555555552E-2</v>
      </c>
      <c r="E70" s="10">
        <f>E68/$B$54</f>
        <v>8.3333333333333329E-2</v>
      </c>
      <c r="F70" s="10">
        <f>F68/$B$54</f>
        <v>0.1111111111111111</v>
      </c>
      <c r="G70" s="10">
        <f>G68/$B$54</f>
        <v>2.7777777777777776E-2</v>
      </c>
      <c r="H70" s="10">
        <f>H68/$B$54</f>
        <v>0</v>
      </c>
      <c r="AO70"/>
      <c r="AP70"/>
      <c r="AQ70"/>
    </row>
    <row r="71" spans="1:43" s="4" customFormat="1" x14ac:dyDescent="0.25">
      <c r="A71"/>
      <c r="B71" s="5" t="s">
        <v>118</v>
      </c>
      <c r="C71" s="5"/>
      <c r="D71" s="10">
        <f>Z56</f>
        <v>0</v>
      </c>
      <c r="E71" s="10">
        <f>AA56</f>
        <v>4.6296296296296287E-2</v>
      </c>
      <c r="F71" s="10">
        <f>AB56</f>
        <v>0.10185185185185185</v>
      </c>
      <c r="G71" s="10">
        <f>AC56</f>
        <v>2.7777777777777776E-2</v>
      </c>
      <c r="H71" s="10" t="e">
        <f>AD56</f>
        <v>#DIV/0!</v>
      </c>
      <c r="AO71"/>
      <c r="AP71"/>
      <c r="AQ71"/>
    </row>
    <row r="72" spans="1:43" s="4" customFormat="1" x14ac:dyDescent="0.25">
      <c r="A72"/>
      <c r="B72" s="5" t="s">
        <v>119</v>
      </c>
      <c r="C72" s="5"/>
      <c r="D72" s="10">
        <f>D69/$B$54</f>
        <v>0</v>
      </c>
      <c r="E72" s="10">
        <f>E69/$B$54</f>
        <v>0</v>
      </c>
      <c r="F72" s="10">
        <f>F69/$B$54</f>
        <v>0</v>
      </c>
      <c r="G72" s="10">
        <f>G69/$B$54</f>
        <v>0</v>
      </c>
      <c r="H72" s="10">
        <f>H69/$B$54</f>
        <v>0</v>
      </c>
      <c r="AO72"/>
      <c r="AP72"/>
      <c r="AQ72"/>
    </row>
    <row r="73" spans="1:43" s="4" customFormat="1" x14ac:dyDescent="0.25">
      <c r="A73"/>
      <c r="B73" s="5" t="s">
        <v>120</v>
      </c>
      <c r="C73" s="5"/>
      <c r="D73" s="10" t="e">
        <f>AE56</f>
        <v>#DIV/0!</v>
      </c>
      <c r="E73" s="10" t="e">
        <f>AF56</f>
        <v>#DIV/0!</v>
      </c>
      <c r="F73" s="10" t="e">
        <f>AG56</f>
        <v>#DIV/0!</v>
      </c>
      <c r="G73" s="10" t="e">
        <f>AH56</f>
        <v>#DIV/0!</v>
      </c>
      <c r="H73" s="10" t="e">
        <f>AI56</f>
        <v>#DIV/0!</v>
      </c>
      <c r="AO73"/>
      <c r="AP73"/>
      <c r="AQ73"/>
    </row>
    <row r="74" spans="1:43" s="4" customFormat="1" x14ac:dyDescent="0.25">
      <c r="A74"/>
      <c r="B74" s="5" t="s">
        <v>121</v>
      </c>
      <c r="C74" s="5"/>
      <c r="D74" s="10">
        <f>IF($E$7="ja",D70,IF($E7="nee",D72))</f>
        <v>5.5555555555555552E-2</v>
      </c>
      <c r="E74" s="10">
        <f>IF($E$7="ja",E70,IF($E7="nee",E72))</f>
        <v>8.3333333333333329E-2</v>
      </c>
      <c r="F74" s="10">
        <f>IF($E$7="ja",F70,IF($E7="nee",F72))</f>
        <v>0.1111111111111111</v>
      </c>
      <c r="G74" s="10">
        <f>IF($E$7="ja",G70,IF($E7="nee",G72))</f>
        <v>2.7777777777777776E-2</v>
      </c>
      <c r="H74" s="10">
        <f>IF($E$7="ja",H70,IF($E7="nee",H72))</f>
        <v>0</v>
      </c>
      <c r="AO74"/>
      <c r="AP74"/>
      <c r="AQ74"/>
    </row>
    <row r="75" spans="1:43" s="4" customFormat="1" x14ac:dyDescent="0.25">
      <c r="A75"/>
      <c r="B75" s="5" t="s">
        <v>122</v>
      </c>
      <c r="C75" s="5"/>
      <c r="D75" s="10">
        <f>IF($E$7="ja",D71,IF($E$7="nee",D73))</f>
        <v>0</v>
      </c>
      <c r="E75" s="10">
        <f>IF($E$7="ja",E71,IF($E$7="nee",E73))</f>
        <v>4.6296296296296287E-2</v>
      </c>
      <c r="F75" s="10">
        <f>IF($E$7="ja",F71,IF($E$7="nee",F73))</f>
        <v>0.10185185185185185</v>
      </c>
      <c r="G75" s="10">
        <f>IF($E$7="ja",G71,IF($E$7="nee",G73))</f>
        <v>2.7777777777777776E-2</v>
      </c>
      <c r="H75" s="10" t="e">
        <f>IF($E$7="ja",H71,IF($E$7="nee",H73))</f>
        <v>#DIV/0!</v>
      </c>
      <c r="AO75"/>
      <c r="AP75"/>
      <c r="AQ75"/>
    </row>
  </sheetData>
  <sheetProtection sheet="1" objects="1" scenarios="1"/>
  <mergeCells count="14">
    <mergeCell ref="D58:E58"/>
    <mergeCell ref="L10:M10"/>
    <mergeCell ref="D54:G54"/>
    <mergeCell ref="L55:M55"/>
    <mergeCell ref="D3:E3"/>
    <mergeCell ref="B5:AY5"/>
    <mergeCell ref="B7:D7"/>
    <mergeCell ref="B8:D8"/>
    <mergeCell ref="H10:I10"/>
    <mergeCell ref="J10:K10"/>
    <mergeCell ref="H55:I55"/>
    <mergeCell ref="J55:K55"/>
    <mergeCell ref="AS10:AU10"/>
    <mergeCell ref="C11:C13"/>
  </mergeCells>
  <phoneticPr fontId="24" type="noConversion"/>
  <conditionalFormatting sqref="B18:C53">
    <cfRule type="cellIs" dxfId="257" priority="110" stopIfTrue="1" operator="equal">
      <formula>0</formula>
    </cfRule>
  </conditionalFormatting>
  <conditionalFormatting sqref="D18:D53">
    <cfRule type="cellIs" dxfId="256" priority="33" stopIfTrue="1" operator="equal">
      <formula>""</formula>
    </cfRule>
  </conditionalFormatting>
  <conditionalFormatting sqref="E7:E8 D9">
    <cfRule type="cellIs" dxfId="255" priority="233" stopIfTrue="1" operator="equal">
      <formula>"ja"</formula>
    </cfRule>
    <cfRule type="cellIs" dxfId="254" priority="234" stopIfTrue="1" operator="equal">
      <formula>"nee"</formula>
    </cfRule>
  </conditionalFormatting>
  <conditionalFormatting sqref="E18:E53">
    <cfRule type="cellIs" dxfId="253" priority="252" stopIfTrue="1" operator="equal">
      <formula>""</formula>
    </cfRule>
  </conditionalFormatting>
  <conditionalFormatting sqref="E18:F53">
    <cfRule type="cellIs" dxfId="252" priority="250" stopIfTrue="1" operator="equal">
      <formula>"x"</formula>
    </cfRule>
  </conditionalFormatting>
  <conditionalFormatting sqref="F18:F53">
    <cfRule type="cellIs" dxfId="251" priority="251" stopIfTrue="1" operator="equal">
      <formula>""</formula>
    </cfRule>
  </conditionalFormatting>
  <conditionalFormatting sqref="G11:G13">
    <cfRule type="expression" dxfId="250" priority="28" stopIfTrue="1">
      <formula>$J$3="ja"</formula>
    </cfRule>
    <cfRule type="expression" dxfId="249" priority="29" stopIfTrue="1">
      <formula>$L$3="ja"</formula>
    </cfRule>
  </conditionalFormatting>
  <conditionalFormatting sqref="G18:G53">
    <cfRule type="cellIs" dxfId="248" priority="1" stopIfTrue="1" operator="equal">
      <formula>""</formula>
    </cfRule>
    <cfRule type="cellIs" dxfId="247" priority="2" stopIfTrue="1" operator="greaterThan">
      <formula>""</formula>
    </cfRule>
  </conditionalFormatting>
  <conditionalFormatting sqref="H11:H13">
    <cfRule type="expression" dxfId="246" priority="26">
      <formula>$K$2="ja"</formula>
    </cfRule>
    <cfRule type="expression" dxfId="245" priority="30" stopIfTrue="1">
      <formula>$J$2="ja"</formula>
    </cfRule>
    <cfRule type="expression" dxfId="244" priority="31" stopIfTrue="1">
      <formula>$L$2="ja"</formula>
    </cfRule>
  </conditionalFormatting>
  <conditionalFormatting sqref="H18:M53">
    <cfRule type="cellIs" dxfId="243" priority="3" stopIfTrue="1" operator="equal">
      <formula>0</formula>
    </cfRule>
    <cfRule type="cellIs" dxfId="242" priority="4" stopIfTrue="1" operator="lessThanOrEqual">
      <formula>$D18</formula>
    </cfRule>
    <cfRule type="cellIs" dxfId="241" priority="5" stopIfTrue="1" operator="notEqual">
      <formula>$D18</formula>
    </cfRule>
  </conditionalFormatting>
  <conditionalFormatting sqref="I11:I13">
    <cfRule type="expression" dxfId="240" priority="32" stopIfTrue="1">
      <formula>$J$3="ja"</formula>
    </cfRule>
  </conditionalFormatting>
  <conditionalFormatting sqref="I11:J13">
    <cfRule type="expression" dxfId="239" priority="24">
      <formula>$M$2="ja"</formula>
    </cfRule>
  </conditionalFormatting>
  <conditionalFormatting sqref="I11:K13">
    <cfRule type="expression" dxfId="238" priority="23">
      <formula>$L$3="ja"</formula>
    </cfRule>
  </conditionalFormatting>
  <conditionalFormatting sqref="J11:J13">
    <cfRule type="expression" dxfId="237" priority="25">
      <formula>$K$2="ja"</formula>
    </cfRule>
    <cfRule type="expression" dxfId="236" priority="27">
      <formula>$L$2="ja"</formula>
    </cfRule>
  </conditionalFormatting>
  <conditionalFormatting sqref="J11:R13">
    <cfRule type="expression" dxfId="235" priority="19">
      <formula>$J$3="ja"</formula>
    </cfRule>
  </conditionalFormatting>
  <conditionalFormatting sqref="L11:R13">
    <cfRule type="expression" dxfId="234" priority="18">
      <formula>$K$2="ja"</formula>
    </cfRule>
    <cfRule type="expression" dxfId="233" priority="20" stopIfTrue="1">
      <formula>$L$2="ja"</formula>
    </cfRule>
    <cfRule type="expression" dxfId="232" priority="21" stopIfTrue="1">
      <formula>$M$2="ja"</formula>
    </cfRule>
    <cfRule type="expression" dxfId="231" priority="22" stopIfTrue="1">
      <formula>$S$2="ja"</formula>
    </cfRule>
  </conditionalFormatting>
  <conditionalFormatting sqref="AJ18:AJ53">
    <cfRule type="cellIs" dxfId="230" priority="247" stopIfTrue="1" operator="notEqual">
      <formula>""</formula>
    </cfRule>
  </conditionalFormatting>
  <conditionalFormatting sqref="AK18:AK53">
    <cfRule type="cellIs" dxfId="229" priority="34" stopIfTrue="1" operator="equal">
      <formula>1</formula>
    </cfRule>
    <cfRule type="cellIs" dxfId="228" priority="35" stopIfTrue="1" operator="lessThan">
      <formula>1</formula>
    </cfRule>
  </conditionalFormatting>
  <conditionalFormatting sqref="AK11:AL13">
    <cfRule type="cellIs" dxfId="227" priority="15" stopIfTrue="1" operator="equal">
      <formula>1</formula>
    </cfRule>
    <cfRule type="cellIs" dxfId="226" priority="16" stopIfTrue="1" operator="lessThan">
      <formula>1</formula>
    </cfRule>
  </conditionalFormatting>
  <conditionalFormatting sqref="AL18:AL53">
    <cfRule type="expression" dxfId="225" priority="106">
      <formula>$G18=""</formula>
    </cfRule>
    <cfRule type="expression" dxfId="224" priority="107">
      <formula>$AM18=""</formula>
    </cfRule>
    <cfRule type="expression" dxfId="223" priority="108">
      <formula>$AM18&lt;$AR18</formula>
    </cfRule>
    <cfRule type="expression" dxfId="222" priority="109">
      <formula>$AM18&gt;=$AR18</formula>
    </cfRule>
  </conditionalFormatting>
  <conditionalFormatting sqref="AL18:AL54">
    <cfRule type="expression" dxfId="221" priority="103">
      <formula>$B18&gt;0</formula>
    </cfRule>
  </conditionalFormatting>
  <conditionalFormatting sqref="AM18:AN53 AZ18:BA53">
    <cfRule type="expression" dxfId="220" priority="175" stopIfTrue="1">
      <formula>$L$3="ja"</formula>
    </cfRule>
  </conditionalFormatting>
  <conditionalFormatting sqref="AO18:AO53">
    <cfRule type="cellIs" dxfId="219" priority="199" stopIfTrue="1" operator="equal">
      <formula>1</formula>
    </cfRule>
    <cfRule type="cellIs" dxfId="218" priority="200" stopIfTrue="1" operator="equal">
      <formula>""</formula>
    </cfRule>
  </conditionalFormatting>
  <conditionalFormatting sqref="AP18:AP53">
    <cfRule type="cellIs" dxfId="217" priority="201" stopIfTrue="1" operator="equal">
      <formula>1</formula>
    </cfRule>
    <cfRule type="cellIs" dxfId="216" priority="202" stopIfTrue="1" operator="equal">
      <formula>""</formula>
    </cfRule>
  </conditionalFormatting>
  <conditionalFormatting sqref="AQ18:AQ53">
    <cfRule type="cellIs" dxfId="215" priority="87" stopIfTrue="1" operator="equal">
      <formula>"x"</formula>
    </cfRule>
    <cfRule type="expression" dxfId="214" priority="88" stopIfTrue="1">
      <formula>$B18&gt;0</formula>
    </cfRule>
    <cfRule type="cellIs" dxfId="213" priority="89" stopIfTrue="1" operator="equal">
      <formula>""</formula>
    </cfRule>
  </conditionalFormatting>
  <conditionalFormatting sqref="AR18:AR54">
    <cfRule type="expression" dxfId="212" priority="86" stopIfTrue="1">
      <formula>$L$3="ja"</formula>
    </cfRule>
  </conditionalFormatting>
  <conditionalFormatting sqref="AR54">
    <cfRule type="expression" dxfId="211" priority="74" stopIfTrue="1">
      <formula>$J$3="ja"</formula>
    </cfRule>
  </conditionalFormatting>
  <conditionalFormatting sqref="AS11:AS13">
    <cfRule type="expression" dxfId="210" priority="11" stopIfTrue="1">
      <formula>$J$3="ja"</formula>
    </cfRule>
  </conditionalFormatting>
  <conditionalFormatting sqref="AS11:AT13">
    <cfRule type="expression" dxfId="209" priority="13">
      <formula>$M$2="ja"</formula>
    </cfRule>
    <cfRule type="expression" dxfId="208" priority="14">
      <formula>$L$3="ja"</formula>
    </cfRule>
  </conditionalFormatting>
  <conditionalFormatting sqref="AS18:AT53">
    <cfRule type="cellIs" dxfId="207" priority="36" operator="equal">
      <formula>"2F"</formula>
    </cfRule>
  </conditionalFormatting>
  <conditionalFormatting sqref="AS18:AU53">
    <cfRule type="cellIs" dxfId="206" priority="38" operator="equal">
      <formula>"&lt;1F"</formula>
    </cfRule>
    <cfRule type="cellIs" dxfId="205" priority="39" operator="equal">
      <formula>"1F"</formula>
    </cfRule>
    <cfRule type="expression" dxfId="204" priority="40" stopIfTrue="1">
      <formula>$L$3="ja"</formula>
    </cfRule>
  </conditionalFormatting>
  <conditionalFormatting sqref="AS54:AU54">
    <cfRule type="expression" dxfId="203" priority="48" stopIfTrue="1">
      <formula>$L$3="ja"</formula>
    </cfRule>
  </conditionalFormatting>
  <conditionalFormatting sqref="AS54:AY54">
    <cfRule type="expression" dxfId="202" priority="49" stopIfTrue="1">
      <formula>$J$3="ja"</formula>
    </cfRule>
  </conditionalFormatting>
  <conditionalFormatting sqref="AT11:AT13">
    <cfRule type="expression" dxfId="201" priority="12">
      <formula>$L$2="ja"</formula>
    </cfRule>
  </conditionalFormatting>
  <conditionalFormatting sqref="AT11:AU13">
    <cfRule type="expression" dxfId="200" priority="6">
      <formula>$K$2="ja"</formula>
    </cfRule>
  </conditionalFormatting>
  <conditionalFormatting sqref="AT11:AV13">
    <cfRule type="expression" dxfId="199" priority="7">
      <formula>$J$3="ja"</formula>
    </cfRule>
  </conditionalFormatting>
  <conditionalFormatting sqref="AU11:AU13">
    <cfRule type="expression" dxfId="198" priority="8" stopIfTrue="1">
      <formula>$L$2="ja"</formula>
    </cfRule>
    <cfRule type="expression" dxfId="197" priority="9" stopIfTrue="1">
      <formula>$M$2="ja"</formula>
    </cfRule>
    <cfRule type="expression" dxfId="196" priority="10" stopIfTrue="1">
      <formula>$S$2="ja"</formula>
    </cfRule>
  </conditionalFormatting>
  <conditionalFormatting sqref="AU18:AU53">
    <cfRule type="cellIs" dxfId="195" priority="37" operator="equal">
      <formula>"1S"</formula>
    </cfRule>
  </conditionalFormatting>
  <conditionalFormatting sqref="AV11:AV13 AY11:AY13">
    <cfRule type="expression" dxfId="194" priority="17" stopIfTrue="1">
      <formula>$L$3="ja"</formula>
    </cfRule>
  </conditionalFormatting>
  <conditionalFormatting sqref="AV18:AV53">
    <cfRule type="expression" dxfId="193" priority="44">
      <formula>$AW18=""</formula>
    </cfRule>
    <cfRule type="expression" dxfId="192" priority="45">
      <formula>$AW18&lt;$AR18</formula>
    </cfRule>
    <cfRule type="expression" dxfId="191" priority="46">
      <formula>$AW18&gt;=$AR18</formula>
    </cfRule>
  </conditionalFormatting>
  <conditionalFormatting sqref="AV54:AY54">
    <cfRule type="expression" dxfId="190" priority="59" stopIfTrue="1">
      <formula>$L$3="ja"</formula>
    </cfRule>
  </conditionalFormatting>
  <conditionalFormatting sqref="AW18:AX53">
    <cfRule type="expression" dxfId="189" priority="47" stopIfTrue="1">
      <formula>$L$3="ja"</formula>
    </cfRule>
  </conditionalFormatting>
  <conditionalFormatting sqref="AY18:AY53">
    <cfRule type="expression" dxfId="188" priority="41">
      <formula>$AZ18=""</formula>
    </cfRule>
    <cfRule type="expression" dxfId="187" priority="42">
      <formula>$AZ18&lt;$AW18</formula>
    </cfRule>
    <cfRule type="expression" dxfId="186" priority="43">
      <formula>$AZ18&gt;=$AW18</formula>
    </cfRule>
  </conditionalFormatting>
  <conditionalFormatting sqref="BA54">
    <cfRule type="expression" dxfId="185" priority="235" stopIfTrue="1">
      <formula>$J$3="ja"</formula>
    </cfRule>
    <cfRule type="expression" dxfId="184" priority="236" stopIfTrue="1">
      <formula>$L$3="ja"</formula>
    </cfRule>
  </conditionalFormatting>
  <dataValidations xWindow="798" yWindow="483" count="5">
    <dataValidation type="list" allowBlank="1" showInputMessage="1" showErrorMessage="1" sqref="E2" xr:uid="{2476A929-F9D9-49F1-9B5A-FF6919857CB0}">
      <formula1>"--,A,B,C,D,E,F,G,H,I,J,"</formula1>
    </dataValidation>
    <dataValidation type="list" allowBlank="1" showInputMessage="1" showErrorMessage="1" sqref="D2" xr:uid="{957510AC-6018-47FE-B26C-CD8E63CF1545}">
      <formula1>"3,4,5,6,7,8,"</formula1>
    </dataValidation>
    <dataValidation type="list" allowBlank="1" showInputMessage="1" showErrorMessage="1" sqref="E7" xr:uid="{DDD7460A-DA1C-4217-9395-0AAD3D9E5807}">
      <formula1>"ja,nee,"</formula1>
    </dataValidation>
    <dataValidation type="list" allowBlank="1" showInputMessage="1" showErrorMessage="1" sqref="AY18:AY53 AV18:AV53" xr:uid="{FB6D6E81-3633-442D-A35F-911567472D97}">
      <formula1>"PRO,LWOO,BBL,BBL/Kader,Kader,Kader/TL,TL,TL/Havo,Havo,Havo/Vwo,Vwo,"</formula1>
    </dataValidation>
    <dataValidation type="list" allowBlank="1" showInputMessage="1" showErrorMessage="1" sqref="G18:G53" xr:uid="{3492DF56-BE97-4C8D-B3E2-58A87A6F64C3}">
      <formula1>"PRO,BBL,BBL/Kader,Kader,Kader/TL,TL,TL/Havo,Havo,Havo/Vwo,Vwo,"</formula1>
    </dataValidation>
  </dataValidations>
  <pageMargins left="0.9055118110236221" right="0.27559055118110237" top="0.59055118110236227" bottom="0.23622047244094491" header="0.11811023622047245" footer="0.15748031496062992"/>
  <pageSetup paperSize="9" scale="56" orientation="landscape" r:id="rId1"/>
  <headerFooter alignWithMargins="0">
    <oddFooter>&amp;L&amp;8© Meesterwerk</oddFooter>
  </headerFooter>
  <colBreaks count="1" manualBreakCount="1">
    <brk id="51" min="1" max="55" man="1"/>
  </colBreaks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25EDC-FD70-4831-8C20-36DE3A1949F5}">
  <sheetPr>
    <tabColor rgb="FFCC00FF"/>
    <pageSetUpPr fitToPage="1"/>
  </sheetPr>
  <dimension ref="A1:AN82"/>
  <sheetViews>
    <sheetView showGridLines="0" showRowColHeaders="0" zoomScale="58" zoomScaleNormal="58" zoomScaleSheetLayoutView="50" workbookViewId="0">
      <selection activeCell="H47" sqref="H4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6.44140625" style="243" bestFit="1" customWidth="1"/>
    <col min="2" max="2" width="41.33203125" style="247" customWidth="1"/>
    <col min="3" max="3" width="4" style="183" customWidth="1"/>
    <col min="4" max="4" width="9.33203125" style="183" customWidth="1"/>
    <col min="5" max="5" width="18" style="183" customWidth="1"/>
    <col min="6" max="6" width="8.44140625" style="183" customWidth="1"/>
    <col min="7" max="7" width="8.6640625" style="183" customWidth="1"/>
    <col min="8" max="8" width="12.77734375" style="183" customWidth="1"/>
    <col min="9" max="10" width="9.44140625" style="183" bestFit="1" customWidth="1"/>
    <col min="11" max="31" width="9.5546875" style="183" customWidth="1"/>
    <col min="32" max="32" width="9.33203125" style="183" bestFit="1" customWidth="1"/>
    <col min="33" max="34" width="9.33203125" style="183" customWidth="1"/>
    <col min="35" max="35" width="3.88671875" style="183" customWidth="1"/>
    <col min="36" max="36" width="8.88671875" style="183" customWidth="1"/>
    <col min="37" max="37" width="9.33203125" style="183"/>
    <col min="38" max="39" width="9.33203125" style="183" bestFit="1" customWidth="1"/>
    <col min="40" max="16384" width="9.33203125" style="183"/>
  </cols>
  <sheetData>
    <row r="1" spans="1:40" ht="100.2" customHeight="1" x14ac:dyDescent="0.45"/>
    <row r="2" spans="1:40" ht="18.600000000000001" customHeight="1" x14ac:dyDescent="0.45">
      <c r="D2" s="358" t="s">
        <v>123</v>
      </c>
      <c r="E2" s="358"/>
      <c r="F2" s="358"/>
      <c r="G2" s="358"/>
      <c r="H2" s="359">
        <v>6</v>
      </c>
      <c r="I2" s="358" t="str">
        <f>VLOOKUP($H$2,'8E7'!A18:B53,2)</f>
        <v>leerling 6</v>
      </c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60" t="s">
        <v>124</v>
      </c>
      <c r="AF2" s="361"/>
      <c r="AG2" s="361"/>
      <c r="AH2" s="361">
        <f>'8E7'!$D$2</f>
        <v>8</v>
      </c>
      <c r="AI2" s="364"/>
    </row>
    <row r="3" spans="1:40" s="191" customFormat="1" ht="55.2" customHeight="1" x14ac:dyDescent="0.7">
      <c r="A3" s="243"/>
      <c r="B3" s="243"/>
      <c r="D3" s="358"/>
      <c r="E3" s="358"/>
      <c r="F3" s="358"/>
      <c r="G3" s="358"/>
      <c r="H3" s="359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62"/>
      <c r="AF3" s="363"/>
      <c r="AG3" s="363"/>
      <c r="AH3" s="363"/>
      <c r="AI3" s="365"/>
      <c r="AM3" s="204"/>
      <c r="AN3" s="204"/>
    </row>
    <row r="4" spans="1:40" ht="28.2" customHeight="1" x14ac:dyDescent="0.45">
      <c r="B4" s="248"/>
      <c r="C4" s="21"/>
      <c r="D4" s="21"/>
      <c r="E4" s="21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</row>
    <row r="5" spans="1:40" ht="19.5" customHeight="1" x14ac:dyDescent="0.45">
      <c r="B5" s="249"/>
      <c r="C5" s="4"/>
      <c r="D5" s="4"/>
      <c r="E5" s="3"/>
    </row>
    <row r="6" spans="1:40" x14ac:dyDescent="0.45">
      <c r="B6" s="249"/>
      <c r="C6" s="4"/>
      <c r="D6" s="4"/>
      <c r="E6" s="4"/>
    </row>
    <row r="7" spans="1:40" ht="18.600000000000001" x14ac:dyDescent="0.45">
      <c r="A7" s="245">
        <v>1</v>
      </c>
      <c r="B7" s="246" t="str">
        <f>'8E7'!B18</f>
        <v>leerling 1</v>
      </c>
      <c r="C7" s="4"/>
      <c r="D7" s="4"/>
      <c r="E7" s="4"/>
    </row>
    <row r="8" spans="1:40" ht="18.600000000000001" x14ac:dyDescent="0.45">
      <c r="A8" s="245">
        <v>2</v>
      </c>
      <c r="B8" s="246" t="str">
        <f>'8E7'!B19</f>
        <v>leerling 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</row>
    <row r="9" spans="1:40" ht="18.600000000000001" x14ac:dyDescent="0.45">
      <c r="A9" s="245">
        <v>3</v>
      </c>
      <c r="B9" s="246" t="str">
        <f>'8E7'!B20</f>
        <v>leerling 3</v>
      </c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</row>
    <row r="10" spans="1:40" ht="18.600000000000001" x14ac:dyDescent="0.45">
      <c r="A10" s="245">
        <v>4</v>
      </c>
      <c r="B10" s="246" t="str">
        <f>'8E7'!B21</f>
        <v>leerling 4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</row>
    <row r="11" spans="1:40" ht="18.600000000000001" x14ac:dyDescent="0.45">
      <c r="A11" s="245">
        <v>5</v>
      </c>
      <c r="B11" s="246" t="str">
        <f>'8E7'!B22</f>
        <v>leerling 5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</row>
    <row r="12" spans="1:40" ht="18.600000000000001" x14ac:dyDescent="0.45">
      <c r="A12" s="245">
        <v>6</v>
      </c>
      <c r="B12" s="246" t="str">
        <f>'8E7'!B23</f>
        <v>leerling 6</v>
      </c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</row>
    <row r="13" spans="1:40" ht="18.600000000000001" x14ac:dyDescent="0.45">
      <c r="A13" s="245">
        <v>7</v>
      </c>
      <c r="B13" s="246" t="str">
        <f>'8E7'!B24</f>
        <v>leerling 7</v>
      </c>
      <c r="H13" s="187"/>
      <c r="I13" s="187"/>
      <c r="J13" s="187"/>
      <c r="K13" s="193" t="s">
        <v>125</v>
      </c>
      <c r="L13" s="193" t="s">
        <v>126</v>
      </c>
      <c r="M13" s="198" t="s">
        <v>127</v>
      </c>
      <c r="N13" s="198" t="s">
        <v>128</v>
      </c>
      <c r="O13" s="199" t="s">
        <v>129</v>
      </c>
      <c r="P13" s="199" t="s">
        <v>130</v>
      </c>
      <c r="Q13" s="194" t="s">
        <v>131</v>
      </c>
      <c r="R13" s="194" t="s">
        <v>132</v>
      </c>
      <c r="S13" s="194"/>
      <c r="T13" s="200" t="s">
        <v>133</v>
      </c>
      <c r="U13" s="200" t="s">
        <v>134</v>
      </c>
      <c r="V13" s="195" t="s">
        <v>135</v>
      </c>
      <c r="W13" s="195" t="s">
        <v>136</v>
      </c>
      <c r="X13" s="201" t="s">
        <v>137</v>
      </c>
      <c r="Y13" s="202" t="s">
        <v>138</v>
      </c>
      <c r="Z13" s="206" t="s">
        <v>139</v>
      </c>
      <c r="AA13" s="273" t="s">
        <v>140</v>
      </c>
      <c r="AB13" s="273" t="s">
        <v>177</v>
      </c>
      <c r="AC13" s="208" t="s">
        <v>141</v>
      </c>
      <c r="AD13" s="208"/>
      <c r="AE13" s="209" t="s">
        <v>142</v>
      </c>
      <c r="AF13" s="186"/>
      <c r="AG13" s="186"/>
      <c r="AH13" s="186"/>
      <c r="AI13" s="186"/>
    </row>
    <row r="14" spans="1:40" ht="18.600000000000001" x14ac:dyDescent="0.45">
      <c r="A14" s="245">
        <v>8</v>
      </c>
      <c r="B14" s="246" t="str">
        <f>'8E7'!B25</f>
        <v>leerling 8</v>
      </c>
      <c r="H14" s="190"/>
      <c r="I14" s="190"/>
      <c r="J14" s="190"/>
      <c r="K14" s="197">
        <f>VLOOKUP($H$2,'8E7'!$A$18:$M$53,8)</f>
        <v>0</v>
      </c>
      <c r="L14" s="197">
        <f>VLOOKUP($H$2,'B8'!$A$18:$M$53,8)</f>
        <v>0</v>
      </c>
      <c r="M14" s="197" t="str">
        <f>VLOOKUP($H$2,'8E7'!$A$18:$M$53,9)</f>
        <v>C</v>
      </c>
      <c r="N14" s="197" t="str">
        <f>VLOOKUP($H$2,'B8'!$A$18:$M$53,9)</f>
        <v>C</v>
      </c>
      <c r="O14" s="197" t="str">
        <f>VLOOKUP($H$2,'8E7'!$A$18:$M$53,10)</f>
        <v>B</v>
      </c>
      <c r="P14" s="197" t="str">
        <f>VLOOKUP($H$2,'B8'!$A$18:$M$53,10)</f>
        <v>C</v>
      </c>
      <c r="Q14" s="197" t="str">
        <f>VLOOKUP($H$2,'8E7'!$A$18:$M$53,11)</f>
        <v>C</v>
      </c>
      <c r="R14" s="197">
        <f>VLOOKUP($H$2,'B8'!$A$18:$M$53,11)</f>
        <v>0</v>
      </c>
      <c r="S14" s="197"/>
      <c r="T14" s="197" t="str">
        <f>VLOOKUP($H$2,'8E7'!$A$18:$M$53,12)</f>
        <v>D</v>
      </c>
      <c r="U14" s="197">
        <f>VLOOKUP($H$2,'B8'!$A$18:$M$53,12)</f>
        <v>0</v>
      </c>
      <c r="V14" s="197" t="str">
        <f>VLOOKUP($H$2,'8E7'!$A$18:$M$53,13)</f>
        <v>B</v>
      </c>
      <c r="W14" s="197" t="str">
        <f>VLOOKUP($H$2,'B8'!$A$18:$M$53,13)</f>
        <v>D</v>
      </c>
      <c r="X14" s="197"/>
      <c r="Y14" s="197" t="str">
        <f>VLOOKUP($H$2,'8E7'!$A$18:$M$53,4)</f>
        <v>D</v>
      </c>
      <c r="Z14" s="196">
        <f>'TOTAAL M-TOETSEN'!$AB$5*5</f>
        <v>2.1749999999999998</v>
      </c>
      <c r="AA14" s="197">
        <f>VLOOKUP($H$2,'8E7'!$A$18:$M$53,3)</f>
        <v>6</v>
      </c>
      <c r="AB14" s="197"/>
      <c r="AC14" s="210"/>
      <c r="AD14" s="210"/>
      <c r="AE14" s="197"/>
      <c r="AF14" s="185"/>
      <c r="AG14" s="185"/>
      <c r="AH14" s="185"/>
      <c r="AI14" s="185"/>
    </row>
    <row r="15" spans="1:40" ht="18.600000000000001" x14ac:dyDescent="0.45">
      <c r="A15" s="245">
        <v>9</v>
      </c>
      <c r="B15" s="246" t="str">
        <f>'8E7'!B26</f>
        <v>leerling 9</v>
      </c>
      <c r="K15" s="196" t="str">
        <f>IF(K14="E",1,IF(K14="D",2,IF(K14="C",3,IF(K14="B",4,IF(K14="A",5,IF(K14=5,1,IF(K14=4,2,IF(K14=3,3,IF(K14=2,4,IF(K14=1,5,IF(K14=0,"")))))))))))</f>
        <v/>
      </c>
      <c r="L15" s="196" t="str">
        <f t="shared" ref="L15:W15" si="0">IF(L14="E",1,IF(L14="D",2,IF(L14="C",3,IF(L14="B",4,IF(L14="A",5,IF(L14=5,1,IF(L14=4,2,IF(L14=3,3,IF(L14=2,4,IF(L14=1,5,IF(L14=0,"")))))))))))</f>
        <v/>
      </c>
      <c r="M15" s="196">
        <f t="shared" si="0"/>
        <v>3</v>
      </c>
      <c r="N15" s="196">
        <f t="shared" si="0"/>
        <v>3</v>
      </c>
      <c r="O15" s="196">
        <f t="shared" si="0"/>
        <v>4</v>
      </c>
      <c r="P15" s="196">
        <f t="shared" si="0"/>
        <v>3</v>
      </c>
      <c r="Q15" s="196">
        <f t="shared" si="0"/>
        <v>3</v>
      </c>
      <c r="R15" s="196" t="str">
        <f t="shared" si="0"/>
        <v/>
      </c>
      <c r="S15" s="196"/>
      <c r="T15" s="196">
        <f t="shared" si="0"/>
        <v>2</v>
      </c>
      <c r="U15" s="196" t="str">
        <f t="shared" si="0"/>
        <v/>
      </c>
      <c r="V15" s="196">
        <f t="shared" si="0"/>
        <v>4</v>
      </c>
      <c r="W15" s="196">
        <f t="shared" si="0"/>
        <v>2</v>
      </c>
      <c r="X15" s="207">
        <f>AE15/AC15</f>
        <v>3</v>
      </c>
      <c r="Y15" s="207">
        <f>IF(Y14="E",1,IF(Y14="D",2,IF(Y14="C",3,IF(Y14="B",4,IF(Y14="A",5,IF(Y14=5,1,IF(Y14=4,2,IF(Y14=3,3,IF(Y14=2,4,IF(Y14=1,5,IF(Y14=0,"")))))))))))</f>
        <v>2</v>
      </c>
      <c r="Z15" s="207">
        <f>Z14</f>
        <v>2.1749999999999998</v>
      </c>
      <c r="AA15" s="196">
        <f>IF(AA14="E",1,IF(AA14="D",2,IF(AA14="C",3,IF(AA14="B",4,IF(AA14="A",5,IF(AA14=0,"",IF(AA14&lt;3,1,IF(AA14&lt;5,2,IF(AA14&lt;7,3,IF(AA14&lt;9,4,IF(AA14&lt;11,5,IF(AA14=0,""))))))))))))</f>
        <v>3</v>
      </c>
      <c r="AB15" s="207">
        <f>X15-1</f>
        <v>2</v>
      </c>
      <c r="AC15" s="211">
        <f>COUNTIF(K15:W15,"&gt;0")</f>
        <v>8</v>
      </c>
      <c r="AD15" s="211"/>
      <c r="AE15" s="211">
        <f>SUM(K15:W15)</f>
        <v>24</v>
      </c>
    </row>
    <row r="16" spans="1:40" ht="18.600000000000001" x14ac:dyDescent="0.45">
      <c r="A16" s="245">
        <v>10</v>
      </c>
      <c r="B16" s="246" t="str">
        <f>'8E7'!B27</f>
        <v>leerling 10</v>
      </c>
    </row>
    <row r="17" spans="1:31" ht="18.600000000000001" x14ac:dyDescent="0.45">
      <c r="A17" s="245">
        <v>11</v>
      </c>
      <c r="B17" s="246">
        <f>'8E7'!B28</f>
        <v>0</v>
      </c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</row>
    <row r="18" spans="1:31" ht="18.600000000000001" x14ac:dyDescent="0.45">
      <c r="A18" s="245">
        <v>12</v>
      </c>
      <c r="B18" s="246">
        <f>'8E7'!B29</f>
        <v>0</v>
      </c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</row>
    <row r="19" spans="1:31" ht="18.600000000000001" x14ac:dyDescent="0.45">
      <c r="A19" s="245">
        <v>13</v>
      </c>
      <c r="B19" s="246">
        <f>'8E7'!B30</f>
        <v>0</v>
      </c>
      <c r="H19" s="190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</row>
    <row r="20" spans="1:31" ht="18.600000000000001" x14ac:dyDescent="0.45">
      <c r="A20" s="245">
        <v>14</v>
      </c>
      <c r="B20" s="246">
        <f>'8E7'!B31</f>
        <v>0</v>
      </c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90"/>
      <c r="W20" s="190"/>
      <c r="X20" s="187"/>
      <c r="Y20" s="187"/>
      <c r="Z20" s="187"/>
      <c r="AA20" s="187"/>
      <c r="AB20" s="187"/>
      <c r="AC20" s="187"/>
      <c r="AD20" s="187"/>
      <c r="AE20" s="187"/>
    </row>
    <row r="21" spans="1:31" ht="18.600000000000001" x14ac:dyDescent="0.45">
      <c r="A21" s="245">
        <v>15</v>
      </c>
      <c r="B21" s="246">
        <f>'8E7'!B32</f>
        <v>0</v>
      </c>
      <c r="H21" s="189"/>
      <c r="I21" s="189"/>
      <c r="J21" s="188"/>
      <c r="K21" s="188"/>
      <c r="L21" s="188"/>
      <c r="M21" s="187"/>
      <c r="N21" s="187"/>
      <c r="O21" s="189"/>
      <c r="P21" s="189"/>
      <c r="Q21" s="187"/>
      <c r="R21" s="187"/>
      <c r="S21" s="187"/>
      <c r="T21" s="187"/>
      <c r="U21" s="187"/>
      <c r="V21" s="188"/>
      <c r="W21" s="188"/>
      <c r="X21" s="187"/>
      <c r="Y21" s="187"/>
      <c r="Z21" s="187"/>
      <c r="AA21" s="187"/>
      <c r="AB21" s="187"/>
      <c r="AC21" s="187"/>
      <c r="AD21" s="187"/>
      <c r="AE21" s="187"/>
    </row>
    <row r="22" spans="1:31" ht="18.600000000000001" x14ac:dyDescent="0.45">
      <c r="A22" s="245">
        <v>16</v>
      </c>
      <c r="B22" s="246">
        <f>'8E7'!B33</f>
        <v>0</v>
      </c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</row>
    <row r="23" spans="1:31" ht="18.600000000000001" x14ac:dyDescent="0.45">
      <c r="A23" s="245">
        <v>17</v>
      </c>
      <c r="B23" s="246">
        <f>'8E7'!B34</f>
        <v>0</v>
      </c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</row>
    <row r="24" spans="1:31" ht="15" customHeight="1" x14ac:dyDescent="0.45">
      <c r="A24" s="245">
        <v>18</v>
      </c>
      <c r="B24" s="246">
        <f>'8E7'!B35</f>
        <v>0</v>
      </c>
    </row>
    <row r="25" spans="1:31" ht="18.600000000000001" x14ac:dyDescent="0.45">
      <c r="A25" s="245">
        <v>19</v>
      </c>
      <c r="B25" s="246">
        <f>'8E7'!B36</f>
        <v>0</v>
      </c>
    </row>
    <row r="26" spans="1:31" ht="18.600000000000001" x14ac:dyDescent="0.45">
      <c r="A26" s="245">
        <v>20</v>
      </c>
      <c r="B26" s="246">
        <f>'8E7'!B37</f>
        <v>0</v>
      </c>
    </row>
    <row r="27" spans="1:31" ht="18.600000000000001" x14ac:dyDescent="0.45">
      <c r="A27" s="245">
        <v>21</v>
      </c>
      <c r="B27" s="246">
        <f>'8E7'!B38</f>
        <v>0</v>
      </c>
    </row>
    <row r="28" spans="1:31" ht="18.600000000000001" x14ac:dyDescent="0.45">
      <c r="A28" s="245">
        <v>22</v>
      </c>
      <c r="B28" s="246">
        <f>'8E7'!B39</f>
        <v>0</v>
      </c>
    </row>
    <row r="29" spans="1:31" ht="15.75" customHeight="1" x14ac:dyDescent="0.45">
      <c r="A29" s="245">
        <v>23</v>
      </c>
      <c r="B29" s="246">
        <f>'8E7'!B40</f>
        <v>0</v>
      </c>
    </row>
    <row r="30" spans="1:31" ht="18.600000000000001" x14ac:dyDescent="0.45">
      <c r="A30" s="245">
        <v>24</v>
      </c>
      <c r="B30" s="246">
        <f>'8E7'!B41</f>
        <v>0</v>
      </c>
    </row>
    <row r="31" spans="1:31" ht="18.600000000000001" x14ac:dyDescent="0.45">
      <c r="A31" s="245">
        <v>25</v>
      </c>
      <c r="B31" s="246">
        <f>'8E7'!B42</f>
        <v>0</v>
      </c>
    </row>
    <row r="32" spans="1:31" ht="18.600000000000001" x14ac:dyDescent="0.45">
      <c r="A32" s="245">
        <v>26</v>
      </c>
      <c r="B32" s="246">
        <f>'8E7'!B43</f>
        <v>0</v>
      </c>
    </row>
    <row r="33" spans="1:35" ht="18.600000000000001" x14ac:dyDescent="0.45">
      <c r="A33" s="245">
        <v>27</v>
      </c>
      <c r="B33" s="246">
        <f>'8E7'!B44</f>
        <v>0</v>
      </c>
    </row>
    <row r="34" spans="1:35" ht="18.600000000000001" x14ac:dyDescent="0.45">
      <c r="A34" s="245">
        <v>28</v>
      </c>
      <c r="B34" s="246">
        <f>'8E7'!B45</f>
        <v>0</v>
      </c>
    </row>
    <row r="35" spans="1:35" ht="18.600000000000001" x14ac:dyDescent="0.45">
      <c r="A35" s="245">
        <v>29</v>
      </c>
      <c r="B35" s="246">
        <f>'8E7'!B46</f>
        <v>0</v>
      </c>
    </row>
    <row r="36" spans="1:35" ht="18.600000000000001" x14ac:dyDescent="0.45">
      <c r="A36" s="245">
        <v>30</v>
      </c>
      <c r="B36" s="246">
        <f>'8E7'!B47</f>
        <v>0</v>
      </c>
    </row>
    <row r="37" spans="1:35" ht="18.600000000000001" x14ac:dyDescent="0.45">
      <c r="A37" s="245">
        <v>31</v>
      </c>
      <c r="B37" s="246">
        <f>'8E7'!B48</f>
        <v>0</v>
      </c>
    </row>
    <row r="38" spans="1:35" ht="18.600000000000001" x14ac:dyDescent="0.45">
      <c r="A38" s="245">
        <v>32</v>
      </c>
      <c r="B38" s="246">
        <f>'8E7'!B49</f>
        <v>0</v>
      </c>
    </row>
    <row r="39" spans="1:35" ht="18.600000000000001" x14ac:dyDescent="0.45">
      <c r="A39" s="245">
        <v>33</v>
      </c>
      <c r="B39" s="246">
        <f>'8E7'!B50</f>
        <v>0</v>
      </c>
    </row>
    <row r="40" spans="1:35" ht="18.600000000000001" x14ac:dyDescent="0.45">
      <c r="A40" s="245">
        <v>34</v>
      </c>
      <c r="B40" s="246">
        <f>'8E7'!B51</f>
        <v>0</v>
      </c>
    </row>
    <row r="41" spans="1:35" ht="18.600000000000001" x14ac:dyDescent="0.45">
      <c r="A41" s="245">
        <v>35</v>
      </c>
      <c r="B41" s="246">
        <f>'8E7'!B52</f>
        <v>0</v>
      </c>
    </row>
    <row r="42" spans="1:35" ht="18.600000000000001" x14ac:dyDescent="0.45">
      <c r="A42" s="245">
        <v>36</v>
      </c>
      <c r="B42" s="246">
        <f>'8E7'!B53</f>
        <v>0</v>
      </c>
    </row>
    <row r="44" spans="1:35" ht="106.2" customHeight="1" x14ac:dyDescent="0.45"/>
    <row r="45" spans="1:35" ht="63.6" customHeight="1" x14ac:dyDescent="0.45">
      <c r="C45" s="357" t="s">
        <v>207</v>
      </c>
      <c r="D45" s="357"/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  <c r="V45" s="357"/>
      <c r="W45" s="357"/>
      <c r="X45" s="357"/>
      <c r="Y45" s="357"/>
      <c r="Z45" s="357"/>
      <c r="AA45" s="357"/>
      <c r="AB45" s="357"/>
      <c r="AC45" s="357"/>
      <c r="AD45" s="357"/>
      <c r="AE45" s="357"/>
      <c r="AF45" s="357"/>
      <c r="AG45" s="357"/>
      <c r="AH45" s="357"/>
      <c r="AI45" s="357"/>
    </row>
    <row r="46" spans="1:35" ht="36.6" x14ac:dyDescent="0.45">
      <c r="D46" s="356" t="s">
        <v>224</v>
      </c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</row>
    <row r="47" spans="1:35" ht="113.4" customHeight="1" x14ac:dyDescent="0.6">
      <c r="E47" s="306"/>
      <c r="F47" s="203"/>
      <c r="G47" s="203"/>
      <c r="H47" s="203"/>
      <c r="I47" s="304"/>
      <c r="J47" s="304"/>
    </row>
    <row r="48" spans="1:35" ht="36" x14ac:dyDescent="0.8">
      <c r="D48" s="314" t="s">
        <v>178</v>
      </c>
      <c r="E48" s="315"/>
      <c r="F48" s="316"/>
      <c r="G48" s="316"/>
      <c r="H48" s="316"/>
      <c r="I48" s="317"/>
      <c r="J48" s="317"/>
      <c r="K48" s="313"/>
      <c r="L48" s="313"/>
      <c r="N48" s="314" t="s">
        <v>190</v>
      </c>
      <c r="O48" s="313"/>
      <c r="P48" s="313"/>
      <c r="Q48" s="313"/>
      <c r="R48" s="313"/>
      <c r="S48" s="313"/>
      <c r="T48" s="313"/>
      <c r="U48" s="313"/>
      <c r="V48" s="313"/>
      <c r="W48" s="313"/>
      <c r="Y48" s="314" t="s">
        <v>202</v>
      </c>
      <c r="Z48" s="313"/>
      <c r="AA48" s="313"/>
      <c r="AB48" s="313"/>
      <c r="AC48" s="313"/>
      <c r="AD48" s="313"/>
      <c r="AE48" s="313"/>
      <c r="AF48" s="313"/>
      <c r="AG48" s="313"/>
      <c r="AH48" s="313"/>
    </row>
    <row r="49" spans="4:34" ht="163.19999999999999" x14ac:dyDescent="0.85">
      <c r="D49" s="305"/>
      <c r="E49" s="306"/>
      <c r="F49" s="203"/>
      <c r="G49" s="203"/>
      <c r="H49" s="203"/>
      <c r="I49" s="304"/>
      <c r="J49" s="304"/>
      <c r="K49" s="318" t="s">
        <v>187</v>
      </c>
      <c r="L49" s="318" t="s">
        <v>188</v>
      </c>
      <c r="V49" s="318" t="s">
        <v>187</v>
      </c>
      <c r="W49" s="318" t="s">
        <v>188</v>
      </c>
      <c r="Y49" s="305"/>
      <c r="AG49" s="318" t="s">
        <v>187</v>
      </c>
      <c r="AH49" s="318" t="s">
        <v>188</v>
      </c>
    </row>
    <row r="50" spans="4:34" ht="36.6" x14ac:dyDescent="0.85">
      <c r="D50" s="350" t="s">
        <v>186</v>
      </c>
      <c r="E50" s="350"/>
      <c r="F50" s="350"/>
      <c r="G50" s="350"/>
      <c r="H50" s="350"/>
      <c r="I50" s="350"/>
      <c r="J50" s="350"/>
      <c r="K50" s="442" t="s">
        <v>159</v>
      </c>
      <c r="L50" s="441"/>
      <c r="N50" s="355" t="s">
        <v>191</v>
      </c>
      <c r="O50" s="355"/>
      <c r="P50" s="355"/>
      <c r="Q50" s="355"/>
      <c r="R50" s="355"/>
      <c r="S50" s="355"/>
      <c r="T50" s="355"/>
      <c r="U50" s="355"/>
      <c r="V50" s="442"/>
      <c r="W50" s="441" t="s">
        <v>159</v>
      </c>
      <c r="Y50" s="355" t="s">
        <v>203</v>
      </c>
      <c r="Z50" s="355"/>
      <c r="AA50" s="355"/>
      <c r="AB50" s="355"/>
      <c r="AC50" s="355"/>
      <c r="AD50" s="355"/>
      <c r="AE50" s="355"/>
      <c r="AF50" s="355"/>
      <c r="AG50" s="442" t="s">
        <v>159</v>
      </c>
      <c r="AH50" s="441"/>
    </row>
    <row r="51" spans="4:34" ht="36.6" x14ac:dyDescent="0.85">
      <c r="D51" s="350" t="s">
        <v>179</v>
      </c>
      <c r="E51" s="350"/>
      <c r="F51" s="350"/>
      <c r="G51" s="350"/>
      <c r="H51" s="350"/>
      <c r="I51" s="350"/>
      <c r="J51" s="350"/>
      <c r="K51" s="442"/>
      <c r="L51" s="441" t="s">
        <v>159</v>
      </c>
      <c r="N51" s="355" t="s">
        <v>192</v>
      </c>
      <c r="O51" s="355"/>
      <c r="P51" s="355"/>
      <c r="Q51" s="355"/>
      <c r="R51" s="355"/>
      <c r="S51" s="355"/>
      <c r="T51" s="355"/>
      <c r="U51" s="355"/>
      <c r="V51" s="442"/>
      <c r="W51" s="441"/>
      <c r="Y51" s="355" t="s">
        <v>204</v>
      </c>
      <c r="Z51" s="355"/>
      <c r="AA51" s="355"/>
      <c r="AB51" s="355"/>
      <c r="AC51" s="355"/>
      <c r="AD51" s="355"/>
      <c r="AE51" s="355"/>
      <c r="AF51" s="355"/>
      <c r="AG51" s="442" t="s">
        <v>159</v>
      </c>
      <c r="AH51" s="441"/>
    </row>
    <row r="52" spans="4:34" ht="36.6" x14ac:dyDescent="0.85">
      <c r="D52" s="350" t="s">
        <v>180</v>
      </c>
      <c r="E52" s="350"/>
      <c r="F52" s="350"/>
      <c r="G52" s="350"/>
      <c r="H52" s="350"/>
      <c r="I52" s="350"/>
      <c r="J52" s="350"/>
      <c r="K52" s="442"/>
      <c r="L52" s="441"/>
      <c r="N52" s="355" t="s">
        <v>193</v>
      </c>
      <c r="O52" s="355"/>
      <c r="P52" s="355"/>
      <c r="Q52" s="355"/>
      <c r="R52" s="355"/>
      <c r="S52" s="355"/>
      <c r="T52" s="355"/>
      <c r="U52" s="355"/>
      <c r="V52" s="442" t="s">
        <v>159</v>
      </c>
      <c r="W52" s="441"/>
      <c r="Y52" s="355" t="s">
        <v>205</v>
      </c>
      <c r="Z52" s="355"/>
      <c r="AA52" s="355"/>
      <c r="AB52" s="355"/>
      <c r="AC52" s="355"/>
      <c r="AD52" s="355"/>
      <c r="AE52" s="355"/>
      <c r="AF52" s="355"/>
      <c r="AG52" s="442" t="s">
        <v>159</v>
      </c>
      <c r="AH52" s="441"/>
    </row>
    <row r="53" spans="4:34" ht="36.6" x14ac:dyDescent="0.85">
      <c r="D53" s="350" t="s">
        <v>181</v>
      </c>
      <c r="E53" s="350"/>
      <c r="F53" s="350"/>
      <c r="G53" s="350"/>
      <c r="H53" s="350"/>
      <c r="I53" s="350"/>
      <c r="J53" s="350"/>
      <c r="K53" s="442"/>
      <c r="L53" s="441"/>
      <c r="N53" s="355" t="s">
        <v>194</v>
      </c>
      <c r="O53" s="355"/>
      <c r="P53" s="355"/>
      <c r="Q53" s="355"/>
      <c r="R53" s="355"/>
      <c r="S53" s="355"/>
      <c r="T53" s="355"/>
      <c r="U53" s="355"/>
      <c r="V53" s="442"/>
      <c r="W53" s="441" t="s">
        <v>159</v>
      </c>
      <c r="Y53" s="355" t="s">
        <v>206</v>
      </c>
      <c r="Z53" s="355"/>
      <c r="AA53" s="355"/>
      <c r="AB53" s="355"/>
      <c r="AC53" s="355"/>
      <c r="AD53" s="355"/>
      <c r="AE53" s="355"/>
      <c r="AF53" s="355"/>
      <c r="AG53" s="442"/>
      <c r="AH53" s="441" t="s">
        <v>159</v>
      </c>
    </row>
    <row r="54" spans="4:34" ht="36.6" x14ac:dyDescent="0.85">
      <c r="D54" s="350" t="s">
        <v>182</v>
      </c>
      <c r="E54" s="350"/>
      <c r="F54" s="350"/>
      <c r="G54" s="350"/>
      <c r="H54" s="350"/>
      <c r="I54" s="350"/>
      <c r="J54" s="350"/>
      <c r="K54" s="442"/>
      <c r="L54" s="441"/>
      <c r="N54" s="355" t="s">
        <v>195</v>
      </c>
      <c r="O54" s="355"/>
      <c r="P54" s="355"/>
      <c r="Q54" s="355"/>
      <c r="R54" s="355"/>
      <c r="S54" s="355"/>
      <c r="T54" s="355"/>
      <c r="U54" s="355"/>
      <c r="V54" s="442"/>
      <c r="W54" s="441" t="s">
        <v>159</v>
      </c>
      <c r="Y54" s="355" t="s">
        <v>209</v>
      </c>
      <c r="Z54" s="355"/>
      <c r="AA54" s="355"/>
      <c r="AB54" s="355"/>
      <c r="AC54" s="355"/>
      <c r="AD54" s="355"/>
      <c r="AE54" s="355"/>
      <c r="AF54" s="355"/>
      <c r="AG54" s="442" t="s">
        <v>159</v>
      </c>
      <c r="AH54" s="441"/>
    </row>
    <row r="55" spans="4:34" ht="36.6" x14ac:dyDescent="0.85">
      <c r="D55" s="350" t="s">
        <v>185</v>
      </c>
      <c r="E55" s="350"/>
      <c r="F55" s="350"/>
      <c r="G55" s="350"/>
      <c r="H55" s="350"/>
      <c r="I55" s="350"/>
      <c r="J55" s="350"/>
      <c r="K55" s="442"/>
      <c r="L55" s="441"/>
      <c r="N55" s="355" t="s">
        <v>196</v>
      </c>
      <c r="O55" s="355"/>
      <c r="P55" s="355"/>
      <c r="Q55" s="355"/>
      <c r="R55" s="355"/>
      <c r="S55" s="355"/>
      <c r="T55" s="355"/>
      <c r="U55" s="355"/>
      <c r="V55" s="442" t="s">
        <v>159</v>
      </c>
      <c r="W55" s="441"/>
      <c r="Y55" s="337" t="s">
        <v>189</v>
      </c>
      <c r="Z55" s="338"/>
      <c r="AA55" s="338"/>
      <c r="AB55" s="343"/>
      <c r="AC55" s="343"/>
      <c r="AD55" s="343"/>
      <c r="AE55" s="343"/>
      <c r="AF55" s="344"/>
      <c r="AG55" s="443"/>
      <c r="AH55" s="446"/>
    </row>
    <row r="56" spans="4:34" ht="36.6" x14ac:dyDescent="0.85">
      <c r="D56" s="350" t="s">
        <v>183</v>
      </c>
      <c r="E56" s="350"/>
      <c r="F56" s="350"/>
      <c r="G56" s="350"/>
      <c r="H56" s="350"/>
      <c r="I56" s="350"/>
      <c r="J56" s="350"/>
      <c r="K56" s="442"/>
      <c r="L56" s="441"/>
      <c r="N56" s="355" t="s">
        <v>197</v>
      </c>
      <c r="O56" s="355"/>
      <c r="P56" s="355"/>
      <c r="Q56" s="355"/>
      <c r="R56" s="355"/>
      <c r="S56" s="355"/>
      <c r="T56" s="355"/>
      <c r="U56" s="355"/>
      <c r="V56" s="442" t="s">
        <v>159</v>
      </c>
      <c r="W56" s="441"/>
      <c r="Y56" s="339"/>
      <c r="Z56" s="340"/>
      <c r="AA56" s="340"/>
      <c r="AB56" s="345"/>
      <c r="AC56" s="345"/>
      <c r="AD56" s="345"/>
      <c r="AE56" s="345"/>
      <c r="AF56" s="346"/>
      <c r="AG56" s="444"/>
      <c r="AH56" s="447"/>
    </row>
    <row r="57" spans="4:34" ht="36.6" x14ac:dyDescent="0.45">
      <c r="D57" s="350" t="s">
        <v>184</v>
      </c>
      <c r="E57" s="350"/>
      <c r="F57" s="350"/>
      <c r="G57" s="350"/>
      <c r="H57" s="350"/>
      <c r="I57" s="350"/>
      <c r="J57" s="350"/>
      <c r="K57" s="442"/>
      <c r="L57" s="441"/>
      <c r="M57" s="192"/>
      <c r="N57" s="349" t="s">
        <v>198</v>
      </c>
      <c r="O57" s="349"/>
      <c r="P57" s="349"/>
      <c r="Q57" s="349"/>
      <c r="R57" s="349"/>
      <c r="S57" s="349"/>
      <c r="T57" s="349"/>
      <c r="U57" s="349"/>
      <c r="V57" s="442" t="s">
        <v>159</v>
      </c>
      <c r="W57" s="441"/>
      <c r="X57" s="192"/>
      <c r="Y57" s="341"/>
      <c r="Z57" s="342"/>
      <c r="AA57" s="342"/>
      <c r="AB57" s="347"/>
      <c r="AC57" s="347"/>
      <c r="AD57" s="347"/>
      <c r="AE57" s="347"/>
      <c r="AF57" s="348"/>
      <c r="AG57" s="445"/>
      <c r="AH57" s="448"/>
    </row>
    <row r="58" spans="4:34" ht="36.6" customHeight="1" x14ac:dyDescent="0.45">
      <c r="D58" s="350" t="s">
        <v>189</v>
      </c>
      <c r="E58" s="351"/>
      <c r="F58" s="352"/>
      <c r="G58" s="353"/>
      <c r="H58" s="353"/>
      <c r="I58" s="353"/>
      <c r="J58" s="353"/>
      <c r="K58" s="443"/>
      <c r="L58" s="446"/>
      <c r="M58" s="185"/>
      <c r="N58" s="354" t="s">
        <v>199</v>
      </c>
      <c r="O58" s="354"/>
      <c r="P58" s="354"/>
      <c r="Q58" s="354"/>
      <c r="R58" s="354"/>
      <c r="S58" s="354"/>
      <c r="T58" s="354"/>
      <c r="U58" s="354"/>
      <c r="V58" s="442"/>
      <c r="W58" s="441" t="s">
        <v>159</v>
      </c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</row>
    <row r="59" spans="4:34" ht="36.6" x14ac:dyDescent="0.85">
      <c r="D59" s="350"/>
      <c r="E59" s="351"/>
      <c r="F59" s="352"/>
      <c r="G59" s="353"/>
      <c r="H59" s="353"/>
      <c r="I59" s="353"/>
      <c r="J59" s="353"/>
      <c r="K59" s="444"/>
      <c r="L59" s="447"/>
      <c r="N59" s="355" t="s">
        <v>200</v>
      </c>
      <c r="O59" s="355"/>
      <c r="P59" s="355"/>
      <c r="Q59" s="355"/>
      <c r="R59" s="355"/>
      <c r="S59" s="355"/>
      <c r="T59" s="355"/>
      <c r="U59" s="355"/>
      <c r="V59" s="442" t="s">
        <v>159</v>
      </c>
      <c r="W59" s="441"/>
    </row>
    <row r="60" spans="4:34" ht="36.6" x14ac:dyDescent="0.85">
      <c r="D60" s="350"/>
      <c r="E60" s="351"/>
      <c r="F60" s="352"/>
      <c r="G60" s="353"/>
      <c r="H60" s="353"/>
      <c r="I60" s="353"/>
      <c r="J60" s="353"/>
      <c r="K60" s="445"/>
      <c r="L60" s="448"/>
      <c r="N60" s="355" t="s">
        <v>201</v>
      </c>
      <c r="O60" s="355"/>
      <c r="P60" s="355"/>
      <c r="Q60" s="355"/>
      <c r="R60" s="355"/>
      <c r="S60" s="355"/>
      <c r="T60" s="355"/>
      <c r="U60" s="355"/>
      <c r="V60" s="442" t="s">
        <v>159</v>
      </c>
      <c r="W60" s="441"/>
      <c r="X60" s="192"/>
    </row>
    <row r="61" spans="4:34" ht="36.6" customHeight="1" x14ac:dyDescent="0.7">
      <c r="D61" s="231"/>
      <c r="E61" s="231"/>
      <c r="F61" s="231"/>
      <c r="G61" s="231"/>
      <c r="H61" s="231"/>
      <c r="K61" s="309"/>
      <c r="N61" s="337" t="s">
        <v>189</v>
      </c>
      <c r="O61" s="338"/>
      <c r="P61" s="338"/>
      <c r="Q61" s="343" t="s">
        <v>223</v>
      </c>
      <c r="R61" s="343"/>
      <c r="S61" s="343"/>
      <c r="T61" s="343"/>
      <c r="U61" s="344"/>
      <c r="V61" s="443" t="s">
        <v>159</v>
      </c>
      <c r="W61" s="446"/>
      <c r="X61" s="185"/>
    </row>
    <row r="62" spans="4:34" ht="30" x14ac:dyDescent="0.7">
      <c r="D62" s="231"/>
      <c r="E62" s="231"/>
      <c r="F62" s="231"/>
      <c r="G62" s="231"/>
      <c r="H62" s="231"/>
      <c r="K62" s="309"/>
      <c r="N62" s="339"/>
      <c r="O62" s="340"/>
      <c r="P62" s="340"/>
      <c r="Q62" s="345"/>
      <c r="R62" s="345"/>
      <c r="S62" s="345"/>
      <c r="T62" s="345"/>
      <c r="U62" s="346"/>
      <c r="V62" s="444"/>
      <c r="W62" s="447"/>
      <c r="X62" s="185"/>
    </row>
    <row r="63" spans="4:34" ht="30" x14ac:dyDescent="0.7">
      <c r="D63" s="231"/>
      <c r="E63" s="231"/>
      <c r="F63" s="231"/>
      <c r="G63" s="231"/>
      <c r="H63" s="231"/>
      <c r="K63" s="309"/>
      <c r="N63" s="341"/>
      <c r="O63" s="342"/>
      <c r="P63" s="342"/>
      <c r="Q63" s="347"/>
      <c r="R63" s="347"/>
      <c r="S63" s="347"/>
      <c r="T63" s="347"/>
      <c r="U63" s="348"/>
      <c r="V63" s="445"/>
      <c r="W63" s="448"/>
      <c r="X63" s="185"/>
    </row>
    <row r="64" spans="4:34" ht="30" customHeight="1" x14ac:dyDescent="0.7">
      <c r="D64" s="231"/>
      <c r="E64" s="231"/>
      <c r="F64" s="231"/>
      <c r="G64" s="231"/>
      <c r="H64" s="310"/>
    </row>
    <row r="65" spans="4:34" ht="30" customHeight="1" x14ac:dyDescent="0.45">
      <c r="D65" s="312" t="s">
        <v>208</v>
      </c>
      <c r="E65" s="313"/>
      <c r="F65" s="313"/>
      <c r="G65" s="313"/>
      <c r="H65" s="313"/>
      <c r="I65" s="313"/>
      <c r="J65" s="313"/>
      <c r="K65" s="313"/>
      <c r="L65" s="313"/>
      <c r="N65" s="312" t="s">
        <v>208</v>
      </c>
      <c r="O65" s="313"/>
      <c r="P65" s="313"/>
      <c r="Q65" s="313"/>
      <c r="R65" s="313"/>
      <c r="S65" s="313"/>
      <c r="T65" s="313"/>
      <c r="U65" s="313"/>
      <c r="V65" s="313"/>
      <c r="W65" s="313"/>
      <c r="Y65" s="312" t="s">
        <v>208</v>
      </c>
      <c r="Z65" s="313"/>
      <c r="AA65" s="313"/>
      <c r="AB65" s="313"/>
      <c r="AC65" s="313"/>
      <c r="AD65" s="313"/>
      <c r="AE65" s="313"/>
      <c r="AF65" s="313"/>
      <c r="AG65" s="313"/>
      <c r="AH65" s="313"/>
    </row>
    <row r="66" spans="4:34" ht="30" customHeight="1" x14ac:dyDescent="0.45">
      <c r="D66" s="311"/>
      <c r="E66" s="311"/>
      <c r="F66" s="311"/>
      <c r="G66" s="311"/>
      <c r="H66" s="311"/>
      <c r="I66" s="311"/>
      <c r="J66" s="311"/>
      <c r="K66" s="311"/>
      <c r="L66" s="311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</row>
    <row r="67" spans="4:34" ht="30" customHeight="1" x14ac:dyDescent="0.45">
      <c r="D67" s="311"/>
      <c r="E67" s="311"/>
      <c r="F67" s="311"/>
      <c r="G67" s="311"/>
      <c r="H67" s="311"/>
      <c r="I67" s="311"/>
      <c r="J67" s="311"/>
      <c r="K67" s="311"/>
      <c r="L67" s="311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</row>
    <row r="68" spans="4:34" ht="30" customHeight="1" x14ac:dyDescent="0.45">
      <c r="D68" s="311"/>
      <c r="E68" s="311"/>
      <c r="F68" s="311"/>
      <c r="G68" s="311"/>
      <c r="H68" s="311"/>
      <c r="I68" s="311"/>
      <c r="J68" s="311"/>
      <c r="K68" s="311"/>
      <c r="L68" s="311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</row>
    <row r="69" spans="4:34" ht="30" customHeight="1" x14ac:dyDescent="0.45">
      <c r="D69" s="311"/>
      <c r="E69" s="311"/>
      <c r="F69" s="311"/>
      <c r="G69" s="311"/>
      <c r="H69" s="311"/>
      <c r="I69" s="311"/>
      <c r="J69" s="311"/>
      <c r="K69" s="311"/>
      <c r="L69" s="311"/>
      <c r="N69" s="311"/>
      <c r="O69" s="311"/>
      <c r="P69" s="311"/>
      <c r="Q69" s="311"/>
      <c r="R69" s="311"/>
      <c r="S69" s="311"/>
      <c r="T69" s="311"/>
      <c r="U69" s="311"/>
      <c r="V69" s="311"/>
      <c r="W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</row>
    <row r="70" spans="4:34" ht="30" customHeight="1" x14ac:dyDescent="0.45">
      <c r="D70" s="311"/>
      <c r="E70" s="311"/>
      <c r="F70" s="311"/>
      <c r="G70" s="311"/>
      <c r="H70" s="311"/>
      <c r="I70" s="311"/>
      <c r="J70" s="311"/>
      <c r="K70" s="311"/>
      <c r="L70" s="311"/>
      <c r="N70" s="311"/>
      <c r="O70" s="311"/>
      <c r="P70" s="311"/>
      <c r="Q70" s="311"/>
      <c r="R70" s="311"/>
      <c r="S70" s="311"/>
      <c r="T70" s="311"/>
      <c r="U70" s="311"/>
      <c r="V70" s="311"/>
      <c r="W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</row>
    <row r="71" spans="4:34" ht="30" customHeight="1" x14ac:dyDescent="0.45">
      <c r="D71" s="311"/>
      <c r="E71" s="311"/>
      <c r="F71" s="311"/>
      <c r="G71" s="311"/>
      <c r="H71" s="311"/>
      <c r="I71" s="311"/>
      <c r="J71" s="311"/>
      <c r="K71" s="311"/>
      <c r="L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</row>
    <row r="72" spans="4:34" ht="30" customHeight="1" x14ac:dyDescent="0.45">
      <c r="D72" s="311"/>
      <c r="E72" s="311"/>
      <c r="F72" s="311"/>
      <c r="G72" s="311"/>
      <c r="H72" s="311"/>
      <c r="I72" s="311"/>
      <c r="J72" s="311"/>
      <c r="K72" s="311"/>
      <c r="L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</row>
    <row r="73" spans="4:34" ht="30" customHeight="1" x14ac:dyDescent="0.45">
      <c r="D73" s="311"/>
      <c r="E73" s="311"/>
      <c r="F73" s="311"/>
      <c r="G73" s="311"/>
      <c r="H73" s="311"/>
      <c r="I73" s="311"/>
      <c r="J73" s="311"/>
      <c r="K73" s="311"/>
      <c r="L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</row>
    <row r="74" spans="4:34" ht="30" customHeight="1" x14ac:dyDescent="0.45">
      <c r="D74" s="311"/>
      <c r="E74" s="311"/>
      <c r="F74" s="311"/>
      <c r="G74" s="311"/>
      <c r="H74" s="311"/>
      <c r="I74" s="311"/>
      <c r="J74" s="311"/>
      <c r="K74" s="311"/>
      <c r="L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</row>
    <row r="75" spans="4:34" ht="30" customHeight="1" x14ac:dyDescent="0.45">
      <c r="D75" s="311"/>
      <c r="E75" s="311"/>
      <c r="F75" s="311"/>
      <c r="G75" s="311"/>
      <c r="H75" s="311"/>
      <c r="I75" s="311"/>
      <c r="J75" s="311"/>
      <c r="K75" s="311"/>
      <c r="L75" s="311"/>
      <c r="N75" s="311"/>
      <c r="O75" s="311"/>
      <c r="P75" s="311"/>
      <c r="Q75" s="311"/>
      <c r="R75" s="311"/>
      <c r="S75" s="311"/>
      <c r="T75" s="311"/>
      <c r="U75" s="311"/>
      <c r="V75" s="311"/>
      <c r="W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</row>
    <row r="76" spans="4:34" ht="30" customHeight="1" x14ac:dyDescent="0.45">
      <c r="D76" s="311"/>
      <c r="E76" s="311"/>
      <c r="F76" s="311"/>
      <c r="G76" s="311"/>
      <c r="H76" s="311"/>
      <c r="I76" s="311"/>
      <c r="J76" s="311"/>
      <c r="K76" s="311"/>
      <c r="L76" s="311"/>
      <c r="N76" s="311"/>
      <c r="O76" s="311"/>
      <c r="P76" s="311"/>
      <c r="Q76" s="311"/>
      <c r="R76" s="311"/>
      <c r="S76" s="311"/>
      <c r="T76" s="311"/>
      <c r="U76" s="311"/>
      <c r="V76" s="311"/>
      <c r="W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</row>
    <row r="77" spans="4:34" ht="30" customHeight="1" x14ac:dyDescent="0.45">
      <c r="D77" s="311"/>
      <c r="E77" s="311"/>
      <c r="F77" s="311"/>
      <c r="G77" s="311"/>
      <c r="H77" s="311"/>
      <c r="I77" s="311"/>
      <c r="J77" s="311"/>
      <c r="K77" s="311"/>
      <c r="L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</row>
    <row r="78" spans="4:34" ht="30" customHeight="1" x14ac:dyDescent="0.45">
      <c r="D78" s="311"/>
      <c r="E78" s="311"/>
      <c r="F78" s="311"/>
      <c r="G78" s="311"/>
      <c r="H78" s="311"/>
      <c r="I78" s="311"/>
      <c r="J78" s="311"/>
      <c r="K78" s="311"/>
      <c r="L78" s="311"/>
      <c r="N78" s="311"/>
      <c r="O78" s="311"/>
      <c r="P78" s="311"/>
      <c r="Q78" s="311"/>
      <c r="R78" s="311"/>
      <c r="S78" s="311"/>
      <c r="T78" s="311"/>
      <c r="U78" s="311"/>
      <c r="V78" s="311"/>
      <c r="W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</row>
    <row r="79" spans="4:34" ht="30" customHeight="1" x14ac:dyDescent="0.45">
      <c r="D79" s="311"/>
      <c r="E79" s="311"/>
      <c r="F79" s="311"/>
      <c r="G79" s="311"/>
      <c r="H79" s="311"/>
      <c r="I79" s="311"/>
      <c r="J79" s="311"/>
      <c r="K79" s="311"/>
      <c r="L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</row>
    <row r="80" spans="4:34" ht="30" customHeight="1" x14ac:dyDescent="0.45">
      <c r="D80" s="311"/>
      <c r="E80" s="311"/>
      <c r="F80" s="311"/>
      <c r="G80" s="311"/>
      <c r="H80" s="311"/>
      <c r="I80" s="311"/>
      <c r="J80" s="311"/>
      <c r="K80" s="311"/>
      <c r="L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</row>
    <row r="81" ht="30" customHeight="1" x14ac:dyDescent="0.45"/>
    <row r="82" ht="30" customHeight="1" x14ac:dyDescent="0.45"/>
  </sheetData>
  <sheetProtection sheet="1" objects="1" scenarios="1"/>
  <mergeCells count="43">
    <mergeCell ref="AG55:AG57"/>
    <mergeCell ref="AH55:AH57"/>
    <mergeCell ref="K58:K60"/>
    <mergeCell ref="L58:L60"/>
    <mergeCell ref="V61:V63"/>
    <mergeCell ref="W61:W63"/>
    <mergeCell ref="C45:AI45"/>
    <mergeCell ref="D2:G3"/>
    <mergeCell ref="H2:H3"/>
    <mergeCell ref="I2:AD3"/>
    <mergeCell ref="AE2:AG3"/>
    <mergeCell ref="AH2:AI3"/>
    <mergeCell ref="D46:AI46"/>
    <mergeCell ref="D50:J50"/>
    <mergeCell ref="N50:U50"/>
    <mergeCell ref="Y50:AF50"/>
    <mergeCell ref="D51:J51"/>
    <mergeCell ref="N51:U51"/>
    <mergeCell ref="Y51:AF51"/>
    <mergeCell ref="D52:J52"/>
    <mergeCell ref="N52:U52"/>
    <mergeCell ref="Y52:AF52"/>
    <mergeCell ref="D53:J53"/>
    <mergeCell ref="N53:U53"/>
    <mergeCell ref="Y53:AF53"/>
    <mergeCell ref="D54:J54"/>
    <mergeCell ref="N54:U54"/>
    <mergeCell ref="Y54:AF54"/>
    <mergeCell ref="D55:J55"/>
    <mergeCell ref="N55:U55"/>
    <mergeCell ref="Y55:AA57"/>
    <mergeCell ref="AB55:AF57"/>
    <mergeCell ref="D56:J56"/>
    <mergeCell ref="N56:U56"/>
    <mergeCell ref="D57:J57"/>
    <mergeCell ref="N61:P63"/>
    <mergeCell ref="Q61:U63"/>
    <mergeCell ref="N57:U57"/>
    <mergeCell ref="D58:E60"/>
    <mergeCell ref="F58:J60"/>
    <mergeCell ref="N58:U58"/>
    <mergeCell ref="N59:U59"/>
    <mergeCell ref="N60:U60"/>
  </mergeCells>
  <conditionalFormatting sqref="D50">
    <cfRule type="expression" dxfId="129" priority="59">
      <formula>$K50=TRUE</formula>
    </cfRule>
    <cfRule type="expression" dxfId="128" priority="60">
      <formula>$L50=TRUE</formula>
    </cfRule>
  </conditionalFormatting>
  <conditionalFormatting sqref="D51">
    <cfRule type="expression" dxfId="127" priority="57">
      <formula>$L$51=TRUE</formula>
    </cfRule>
    <cfRule type="expression" dxfId="126" priority="58">
      <formula>$K$51=TRUE</formula>
    </cfRule>
  </conditionalFormatting>
  <conditionalFormatting sqref="D52">
    <cfRule type="expression" dxfId="125" priority="55">
      <formula>$L$52=TRUE</formula>
    </cfRule>
    <cfRule type="expression" dxfId="124" priority="56">
      <formula>$K$52=TRUE</formula>
    </cfRule>
  </conditionalFormatting>
  <conditionalFormatting sqref="D53">
    <cfRule type="expression" dxfId="123" priority="53">
      <formula>$L$53=TRUE</formula>
    </cfRule>
    <cfRule type="expression" dxfId="122" priority="54">
      <formula>$K$53=TRUE</formula>
    </cfRule>
  </conditionalFormatting>
  <conditionalFormatting sqref="D54">
    <cfRule type="expression" dxfId="121" priority="51">
      <formula>$L$54=TRUE</formula>
    </cfRule>
    <cfRule type="expression" dxfId="120" priority="52">
      <formula>$K$54=TRUE</formula>
    </cfRule>
  </conditionalFormatting>
  <conditionalFormatting sqref="D55">
    <cfRule type="expression" dxfId="119" priority="49">
      <formula>$L$55=TRUE</formula>
    </cfRule>
    <cfRule type="expression" dxfId="118" priority="50">
      <formula>$K$55=TRUE</formula>
    </cfRule>
  </conditionalFormatting>
  <conditionalFormatting sqref="D56">
    <cfRule type="expression" dxfId="117" priority="47">
      <formula>$L$56=TRUE</formula>
    </cfRule>
    <cfRule type="expression" dxfId="116" priority="48">
      <formula>$K$56=TRUE</formula>
    </cfRule>
  </conditionalFormatting>
  <conditionalFormatting sqref="D57">
    <cfRule type="expression" dxfId="115" priority="45">
      <formula>$L$57=TRUE</formula>
    </cfRule>
    <cfRule type="expression" dxfId="114" priority="46">
      <formula>$K$57=TRUE</formula>
    </cfRule>
  </conditionalFormatting>
  <conditionalFormatting sqref="D58 F58">
    <cfRule type="expression" dxfId="113" priority="43">
      <formula>$L$58=TRUE</formula>
    </cfRule>
    <cfRule type="expression" dxfId="112" priority="44">
      <formula>$K$58=TRUE</formula>
    </cfRule>
  </conditionalFormatting>
  <conditionalFormatting sqref="N50:U50">
    <cfRule type="expression" dxfId="111" priority="41">
      <formula>$W$50=TRUE</formula>
    </cfRule>
    <cfRule type="expression" dxfId="110" priority="42">
      <formula>$V$50=TRUE</formula>
    </cfRule>
  </conditionalFormatting>
  <conditionalFormatting sqref="N51:U51">
    <cfRule type="expression" dxfId="109" priority="39">
      <formula>$W$51=TRUE</formula>
    </cfRule>
    <cfRule type="expression" dxfId="108" priority="40">
      <formula>$V$51=TRUE</formula>
    </cfRule>
  </conditionalFormatting>
  <conditionalFormatting sqref="N52:U52">
    <cfRule type="expression" dxfId="107" priority="37">
      <formula>$W$52=TRUE</formula>
    </cfRule>
    <cfRule type="expression" dxfId="106" priority="38">
      <formula>$V$52=TRUE</formula>
    </cfRule>
  </conditionalFormatting>
  <conditionalFormatting sqref="N53:U53">
    <cfRule type="expression" dxfId="105" priority="35">
      <formula>$W$53=TRUE</formula>
    </cfRule>
    <cfRule type="expression" dxfId="104" priority="36">
      <formula>$V$53=TRUE</formula>
    </cfRule>
  </conditionalFormatting>
  <conditionalFormatting sqref="N54:U54">
    <cfRule type="expression" dxfId="103" priority="33">
      <formula>$W$54=TRUE</formula>
    </cfRule>
    <cfRule type="expression" dxfId="102" priority="34">
      <formula>$V$54=TRUE</formula>
    </cfRule>
  </conditionalFormatting>
  <conditionalFormatting sqref="N55:U55">
    <cfRule type="expression" dxfId="101" priority="31">
      <formula>$W$55=TRUE</formula>
    </cfRule>
    <cfRule type="expression" dxfId="100" priority="32">
      <formula>$V$55=TRUE</formula>
    </cfRule>
  </conditionalFormatting>
  <conditionalFormatting sqref="N56:U56">
    <cfRule type="expression" dxfId="99" priority="29">
      <formula>$W$56=TRUE</formula>
    </cfRule>
    <cfRule type="expression" dxfId="98" priority="30">
      <formula>$V$56=TRUE</formula>
    </cfRule>
  </conditionalFormatting>
  <conditionalFormatting sqref="N57:U57">
    <cfRule type="expression" dxfId="97" priority="27">
      <formula>$W$57=TRUE</formula>
    </cfRule>
    <cfRule type="expression" dxfId="96" priority="28">
      <formula>$V$57=TRUE</formula>
    </cfRule>
  </conditionalFormatting>
  <conditionalFormatting sqref="N58:U58">
    <cfRule type="expression" dxfId="95" priority="25">
      <formula>$W$58=TRUE</formula>
    </cfRule>
    <cfRule type="expression" dxfId="94" priority="26">
      <formula>$V$58=TRUE</formula>
    </cfRule>
  </conditionalFormatting>
  <conditionalFormatting sqref="N59:U59">
    <cfRule type="expression" dxfId="93" priority="23">
      <formula>$W$59=TRUE</formula>
    </cfRule>
    <cfRule type="expression" dxfId="92" priority="24">
      <formula>$V$59=TRUE</formula>
    </cfRule>
  </conditionalFormatting>
  <conditionalFormatting sqref="N60:U60">
    <cfRule type="expression" dxfId="91" priority="21">
      <formula>$W$60=TRUE</formula>
    </cfRule>
    <cfRule type="expression" dxfId="90" priority="22">
      <formula>$V$60=TRUE</formula>
    </cfRule>
  </conditionalFormatting>
  <conditionalFormatting sqref="N61:U63">
    <cfRule type="expression" dxfId="89" priority="19">
      <formula>$W$61=TRUE</formula>
    </cfRule>
    <cfRule type="expression" dxfId="88" priority="20">
      <formula>$V$61=TRUE</formula>
    </cfRule>
  </conditionalFormatting>
  <conditionalFormatting sqref="Y50:AF50">
    <cfRule type="expression" dxfId="87" priority="15">
      <formula>$AH$50=TRUE</formula>
    </cfRule>
    <cfRule type="expression" dxfId="86" priority="16">
      <formula>$AG$50=TRUE</formula>
    </cfRule>
  </conditionalFormatting>
  <conditionalFormatting sqref="Y51:AF51">
    <cfRule type="expression" dxfId="85" priority="13">
      <formula>$AH$51=TRUE</formula>
    </cfRule>
    <cfRule type="expression" dxfId="84" priority="14">
      <formula>$AG$51=TRUE</formula>
    </cfRule>
  </conditionalFormatting>
  <conditionalFormatting sqref="Y52:AF52">
    <cfRule type="expression" dxfId="83" priority="11">
      <formula>$AH$52=TRUE</formula>
    </cfRule>
    <cfRule type="expression" dxfId="82" priority="12">
      <formula>$AG$52=TRUE</formula>
    </cfRule>
  </conditionalFormatting>
  <conditionalFormatting sqref="Y53:AF53">
    <cfRule type="expression" dxfId="81" priority="9">
      <formula>$AH$53=TRUE</formula>
    </cfRule>
    <cfRule type="expression" dxfId="80" priority="10">
      <formula>$AG$53=TRUE</formula>
    </cfRule>
  </conditionalFormatting>
  <conditionalFormatting sqref="Y54:AF54">
    <cfRule type="expression" dxfId="79" priority="7">
      <formula>$AH$54=TRUE</formula>
    </cfRule>
    <cfRule type="expression" dxfId="78" priority="8">
      <formula>$AG$54=TRUE</formula>
    </cfRule>
  </conditionalFormatting>
  <conditionalFormatting sqref="Y55:AF57">
    <cfRule type="expression" dxfId="77" priority="17">
      <formula>$AG$55=TRUE</formula>
    </cfRule>
    <cfRule type="expression" dxfId="76" priority="18">
      <formula>$AH$55=TRUE</formula>
    </cfRule>
  </conditionalFormatting>
  <conditionalFormatting sqref="K50:K58">
    <cfRule type="cellIs" dxfId="75" priority="6" operator="equal">
      <formula>"x"</formula>
    </cfRule>
  </conditionalFormatting>
  <conditionalFormatting sqref="L50:L58">
    <cfRule type="cellIs" dxfId="74" priority="5" operator="equal">
      <formula>"x"</formula>
    </cfRule>
  </conditionalFormatting>
  <conditionalFormatting sqref="V50:V61">
    <cfRule type="cellIs" dxfId="73" priority="4" operator="equal">
      <formula>"x"</formula>
    </cfRule>
  </conditionalFormatting>
  <conditionalFormatting sqref="W50:W61">
    <cfRule type="cellIs" dxfId="72" priority="3" operator="equal">
      <formula>"x"</formula>
    </cfRule>
  </conditionalFormatting>
  <conditionalFormatting sqref="AG50:AG55">
    <cfRule type="cellIs" dxfId="71" priority="2" operator="equal">
      <formula>"x"</formula>
    </cfRule>
  </conditionalFormatting>
  <conditionalFormatting sqref="AH50:AH55">
    <cfRule type="cellIs" dxfId="70" priority="1" operator="equal">
      <formula>"x"</formula>
    </cfRule>
  </conditionalFormatting>
  <pageMargins left="0.78740157480314965" right="3.937007874015748E-2" top="0.98425196850393704" bottom="0.39370078740157483" header="0.51181102362204722" footer="0.11811023622047245"/>
  <pageSetup paperSize="9" scale="29" orientation="portrait" r:id="rId1"/>
  <headerFooter alignWithMargins="0">
    <oddHeader>&amp;C&amp;14Ontwikkelings Perspectief (OPP)</oddHeader>
    <oddFooter>&amp;R© www.meesterharrie.nl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E82D-8C5A-47EB-BBD6-9759547B06CB}">
  <sheetPr>
    <tabColor rgb="FFCC00FF"/>
  </sheetPr>
  <dimension ref="B2:DM253"/>
  <sheetViews>
    <sheetView showGridLines="0" showRowColHeaders="0" zoomScale="50" zoomScaleNormal="50" workbookViewId="0">
      <selection activeCell="C40" sqref="C4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9.2" x14ac:dyDescent="0.45"/>
  <cols>
    <col min="1" max="1" width="9.33203125" style="183"/>
    <col min="2" max="2" width="6.33203125" style="243" bestFit="1" customWidth="1"/>
    <col min="3" max="3" width="50.6640625" style="247" customWidth="1"/>
    <col min="4" max="4" width="4" style="183" customWidth="1"/>
    <col min="5" max="30" width="8.6640625" style="183" customWidth="1"/>
    <col min="31" max="16384" width="9.33203125" style="183"/>
  </cols>
  <sheetData>
    <row r="2" spans="2:46" ht="49.95" customHeight="1" x14ac:dyDescent="0.45"/>
    <row r="3" spans="2:46" s="226" customFormat="1" ht="72" x14ac:dyDescent="1.6">
      <c r="B3" s="242"/>
      <c r="C3" s="242"/>
      <c r="E3" s="227"/>
      <c r="F3" s="366">
        <v>6</v>
      </c>
      <c r="G3" s="366"/>
      <c r="H3" s="367" t="str">
        <f>VLOOKUP($F$3,'8E7'!A18:B53,2)</f>
        <v>leerling 6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9"/>
      <c r="AI3" s="370" t="s">
        <v>124</v>
      </c>
      <c r="AJ3" s="371"/>
      <c r="AK3" s="371"/>
      <c r="AL3" s="372">
        <f>'8E7'!$D$2</f>
        <v>8</v>
      </c>
      <c r="AM3" s="372"/>
      <c r="AN3" s="372"/>
      <c r="AO3" s="373"/>
      <c r="AQ3" s="239"/>
      <c r="AS3" s="236"/>
      <c r="AT3" s="236"/>
    </row>
    <row r="4" spans="2:46" ht="50.1" customHeight="1" x14ac:dyDescent="0.45">
      <c r="C4" s="244"/>
    </row>
    <row r="5" spans="2:46" ht="19.5" customHeight="1" x14ac:dyDescent="0.45">
      <c r="B5" s="245">
        <v>1</v>
      </c>
      <c r="C5" s="246" t="str">
        <f>'8E7'!B18</f>
        <v>leerling 1</v>
      </c>
    </row>
    <row r="6" spans="2:46" ht="18.600000000000001" x14ac:dyDescent="0.45">
      <c r="B6" s="245">
        <v>2</v>
      </c>
      <c r="C6" s="246" t="str">
        <f>'8E7'!B19</f>
        <v>leerling 2</v>
      </c>
    </row>
    <row r="7" spans="2:46" ht="18.600000000000001" x14ac:dyDescent="0.45">
      <c r="B7" s="245">
        <v>3</v>
      </c>
      <c r="C7" s="246" t="str">
        <f>'8E7'!B20</f>
        <v>leerling 3</v>
      </c>
    </row>
    <row r="8" spans="2:46" ht="18.600000000000001" x14ac:dyDescent="0.45">
      <c r="B8" s="245">
        <v>4</v>
      </c>
      <c r="C8" s="246" t="str">
        <f>'8E7'!B21</f>
        <v>leerling 4</v>
      </c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</row>
    <row r="9" spans="2:46" ht="18.600000000000001" x14ac:dyDescent="0.45">
      <c r="B9" s="245">
        <v>5</v>
      </c>
      <c r="C9" s="246" t="str">
        <f>'8E7'!B22</f>
        <v>leerling 5</v>
      </c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</row>
    <row r="10" spans="2:46" ht="18.600000000000001" x14ac:dyDescent="0.45">
      <c r="B10" s="245">
        <v>6</v>
      </c>
      <c r="C10" s="246" t="str">
        <f>'8E7'!B23</f>
        <v>leerling 6</v>
      </c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</row>
    <row r="11" spans="2:46" ht="18.600000000000001" x14ac:dyDescent="0.45">
      <c r="B11" s="245">
        <v>7</v>
      </c>
      <c r="C11" s="246" t="str">
        <f>'8E7'!B24</f>
        <v>leerling 7</v>
      </c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</row>
    <row r="12" spans="2:46" ht="18.600000000000001" x14ac:dyDescent="0.45">
      <c r="B12" s="245">
        <v>8</v>
      </c>
      <c r="C12" s="246" t="str">
        <f>'8E7'!B25</f>
        <v>leerling 8</v>
      </c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</row>
    <row r="13" spans="2:46" ht="18.600000000000001" x14ac:dyDescent="0.45">
      <c r="B13" s="245">
        <v>9</v>
      </c>
      <c r="C13" s="246" t="str">
        <f>'8E7'!B26</f>
        <v>leerling 9</v>
      </c>
      <c r="F13" s="187"/>
      <c r="G13" s="187"/>
      <c r="H13" s="187"/>
      <c r="I13" s="193" t="s">
        <v>125</v>
      </c>
      <c r="J13" s="193" t="s">
        <v>126</v>
      </c>
      <c r="K13" s="198" t="s">
        <v>127</v>
      </c>
      <c r="L13" s="198" t="s">
        <v>128</v>
      </c>
      <c r="M13" s="199" t="s">
        <v>129</v>
      </c>
      <c r="N13" s="199" t="s">
        <v>130</v>
      </c>
      <c r="O13" s="194" t="s">
        <v>131</v>
      </c>
      <c r="P13" s="194" t="s">
        <v>132</v>
      </c>
      <c r="Q13" s="200" t="s">
        <v>133</v>
      </c>
      <c r="R13" s="200" t="s">
        <v>134</v>
      </c>
      <c r="S13" s="195" t="s">
        <v>135</v>
      </c>
      <c r="T13" s="195" t="s">
        <v>136</v>
      </c>
      <c r="U13" s="201" t="s">
        <v>137</v>
      </c>
      <c r="V13" s="202" t="s">
        <v>138</v>
      </c>
      <c r="W13" s="206" t="s">
        <v>139</v>
      </c>
      <c r="X13" s="274" t="s">
        <v>140</v>
      </c>
      <c r="Y13" s="274" t="s">
        <v>177</v>
      </c>
      <c r="Z13" s="208" t="s">
        <v>141</v>
      </c>
      <c r="AA13" s="209" t="s">
        <v>142</v>
      </c>
      <c r="AB13" s="209" t="s">
        <v>142</v>
      </c>
      <c r="AC13" s="184"/>
    </row>
    <row r="14" spans="2:46" ht="18.600000000000001" x14ac:dyDescent="0.45">
      <c r="B14" s="245">
        <v>10</v>
      </c>
      <c r="C14" s="246" t="str">
        <f>'8E7'!B27</f>
        <v>leerling 10</v>
      </c>
      <c r="F14" s="190"/>
      <c r="G14" s="190"/>
      <c r="H14" s="190"/>
      <c r="I14" s="196">
        <f t="shared" ref="I14:V14" si="0">IF(I15="E",1,IF(I15="D",2,IF(I15="C",3,IF(I15="B",4,IF(I15="A",5,IF(I15=5,1,IF(I15=4,2,IF(I15=3,3,IF(I15=2,4,IF(I15=1,5,IF(I15=0,"")))))))))))</f>
        <v>3</v>
      </c>
      <c r="J14" s="196" t="str">
        <f t="shared" si="0"/>
        <v/>
      </c>
      <c r="K14" s="196">
        <f t="shared" si="0"/>
        <v>3</v>
      </c>
      <c r="L14" s="196" t="str">
        <f t="shared" si="0"/>
        <v/>
      </c>
      <c r="M14" s="196">
        <f t="shared" si="0"/>
        <v>4</v>
      </c>
      <c r="N14" s="196" t="str">
        <f t="shared" si="0"/>
        <v/>
      </c>
      <c r="O14" s="196" t="str">
        <f t="shared" si="0"/>
        <v/>
      </c>
      <c r="P14" s="196" t="str">
        <f t="shared" si="0"/>
        <v/>
      </c>
      <c r="Q14" s="196">
        <f t="shared" si="0"/>
        <v>2</v>
      </c>
      <c r="R14" s="196">
        <f t="shared" si="0"/>
        <v>2</v>
      </c>
      <c r="S14" s="196">
        <f t="shared" si="0"/>
        <v>4</v>
      </c>
      <c r="T14" s="196" t="str">
        <f t="shared" si="0"/>
        <v/>
      </c>
      <c r="U14" s="196"/>
      <c r="V14" s="196">
        <f t="shared" si="0"/>
        <v>3</v>
      </c>
      <c r="W14" s="196" t="b">
        <f>IF(W15="E",1,IF(W15="D",2,IF(W15="C",3,IF(W15="B",4,IF(W15="A",5,IF(W15=5,1,IF(W15=4,2,IF(W15=3,3,IF(W15=2,4,IF(W15=1,5,IF(W15=0,"")))))))))))</f>
        <v>0</v>
      </c>
      <c r="X14" s="196">
        <f>IF(X15="E",1,IF(X15="D",2,IF(X15="C",3,IF(X15="B",4,IF(X15="A",5,IF(X15=0,"",IF(X15&lt;3,1,IF(X15&lt;5,2,IF(X15&lt;7,3,IF(X15&lt;9,4,IF(X15&lt;11,5,IF(X15=0,""))))))))))))</f>
        <v>3</v>
      </c>
      <c r="Y14" s="196"/>
      <c r="Z14" s="196">
        <f>'TOTAAL M-TOETSEN'!AB5*5</f>
        <v>2.1749999999999998</v>
      </c>
      <c r="AA14" s="197"/>
      <c r="AB14" s="197"/>
      <c r="AC14" s="228"/>
      <c r="AD14" s="228"/>
      <c r="AE14" s="229"/>
    </row>
    <row r="15" spans="2:46" ht="18.600000000000001" x14ac:dyDescent="0.45">
      <c r="B15" s="245">
        <v>11</v>
      </c>
      <c r="C15" s="246">
        <f>'8E7'!B28</f>
        <v>0</v>
      </c>
      <c r="I15" s="196" t="str">
        <f>VLOOKUP($F$3,'M6'!$A$18:$M$53,8)</f>
        <v>C</v>
      </c>
      <c r="J15" s="196">
        <f>VLOOKUP($F$3,'E6'!$A$18:$M$53,8)</f>
        <v>0</v>
      </c>
      <c r="K15" s="196" t="str">
        <f>VLOOKUP($F$3,'M6'!$A$18:$M$53,9)</f>
        <v>C</v>
      </c>
      <c r="L15" s="196">
        <f>VLOOKUP($F$3,'E6'!$A$18:$M$53,9)</f>
        <v>0</v>
      </c>
      <c r="M15" s="196" t="str">
        <f>VLOOKUP($F$3,'M6'!$A$18:$M$53,10)</f>
        <v>B</v>
      </c>
      <c r="N15" s="196">
        <f>VLOOKUP($F$3,'E6'!$A$18:$M$53,10)</f>
        <v>0</v>
      </c>
      <c r="O15" s="196">
        <f>VLOOKUP($F$3,'M6'!$A$18:$M$53,11)</f>
        <v>0</v>
      </c>
      <c r="P15" s="196">
        <f>VLOOKUP($F$3,'E6'!$A$18:$M$53,11)</f>
        <v>0</v>
      </c>
      <c r="Q15" s="196" t="str">
        <f>VLOOKUP($F$3,'M6'!$A$18:$M$53,12)</f>
        <v>D</v>
      </c>
      <c r="R15" s="196" t="str">
        <f>VLOOKUP($F$3,'E6'!$A$18:$M$53,12)</f>
        <v>D</v>
      </c>
      <c r="S15" s="196" t="str">
        <f>VLOOKUP($F$3,'M6'!$A$18:$M$53,13)</f>
        <v>B</v>
      </c>
      <c r="T15" s="196">
        <f>VLOOKUP($F$3,'E6'!$A$18:$M$53,13)</f>
        <v>0</v>
      </c>
      <c r="U15" s="196" t="str">
        <f>VLOOKUP($F$3,'M6'!$A$18:$M$53,12)</f>
        <v>D</v>
      </c>
      <c r="V15" s="196" t="str">
        <f>VLOOKUP($F$3,'M6'!$A$18:$M$53,4)</f>
        <v>C</v>
      </c>
      <c r="W15" s="196">
        <f>VLOOKUP($F$3,'M6'!$A$18:$M$53,3)</f>
        <v>6</v>
      </c>
      <c r="X15" s="196">
        <f>VLOOKUP($F$3,'M6'!$A$18:$M$53,3)</f>
        <v>6</v>
      </c>
      <c r="Y15" s="196"/>
      <c r="Z15" s="196">
        <f>'TOTAAL M-TOETSEN'!AB5*5</f>
        <v>2.1749999999999998</v>
      </c>
      <c r="AA15" s="232"/>
      <c r="AB15" s="232"/>
      <c r="AC15" s="184"/>
      <c r="AD15" s="184"/>
    </row>
    <row r="16" spans="2:46" ht="18.600000000000001" x14ac:dyDescent="0.45">
      <c r="B16" s="245">
        <v>12</v>
      </c>
      <c r="C16" s="246">
        <f>'8E7'!B29</f>
        <v>0</v>
      </c>
      <c r="I16" s="196">
        <f>IF(I14="","",IF(I14&gt;0,I14*2))</f>
        <v>6</v>
      </c>
      <c r="J16" s="196" t="str">
        <f t="shared" ref="J16:T16" si="1">IF(J14="","",IF(J14&gt;0,J14*2))</f>
        <v/>
      </c>
      <c r="K16" s="196">
        <f t="shared" si="1"/>
        <v>6</v>
      </c>
      <c r="L16" s="196" t="str">
        <f t="shared" si="1"/>
        <v/>
      </c>
      <c r="M16" s="196">
        <f t="shared" si="1"/>
        <v>8</v>
      </c>
      <c r="N16" s="196" t="str">
        <f t="shared" si="1"/>
        <v/>
      </c>
      <c r="O16" s="196" t="str">
        <f t="shared" si="1"/>
        <v/>
      </c>
      <c r="P16" s="196" t="str">
        <f t="shared" si="1"/>
        <v/>
      </c>
      <c r="Q16" s="196">
        <f t="shared" si="1"/>
        <v>4</v>
      </c>
      <c r="R16" s="196">
        <f t="shared" si="1"/>
        <v>4</v>
      </c>
      <c r="S16" s="196">
        <f t="shared" si="1"/>
        <v>8</v>
      </c>
      <c r="T16" s="196" t="str">
        <f t="shared" si="1"/>
        <v/>
      </c>
      <c r="U16" s="197">
        <f>AB16/AA16</f>
        <v>6</v>
      </c>
      <c r="V16" s="208">
        <f>IF(V14="","",IF(V14&gt;0,V14*2))</f>
        <v>6</v>
      </c>
      <c r="W16" s="196">
        <f>Z16</f>
        <v>4.3499999999999996</v>
      </c>
      <c r="X16" s="208">
        <f>IF(X14="","",IF(X14&gt;0,X14*2))</f>
        <v>6</v>
      </c>
      <c r="Y16" s="210">
        <f>U16-2</f>
        <v>4</v>
      </c>
      <c r="Z16" s="196">
        <f>IF(Z14="","",IF(Z14&gt;0,Z14*2))</f>
        <v>4.3499999999999996</v>
      </c>
      <c r="AA16" s="232">
        <f>COUNTIF(I16:T16,"&gt;0")</f>
        <v>6</v>
      </c>
      <c r="AB16" s="232">
        <f>SUM(I16:T16)</f>
        <v>36</v>
      </c>
    </row>
    <row r="17" spans="2:22" ht="18.600000000000001" x14ac:dyDescent="0.45">
      <c r="B17" s="245">
        <v>13</v>
      </c>
      <c r="C17" s="246">
        <f>'8E7'!B30</f>
        <v>0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2:22" ht="18.600000000000001" x14ac:dyDescent="0.45">
      <c r="B18" s="245">
        <v>14</v>
      </c>
      <c r="C18" s="246">
        <f>'8E7'!B31</f>
        <v>0</v>
      </c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</row>
    <row r="19" spans="2:22" ht="18.600000000000001" x14ac:dyDescent="0.45">
      <c r="B19" s="245">
        <v>15</v>
      </c>
      <c r="C19" s="246">
        <f>'8E7'!B32</f>
        <v>0</v>
      </c>
      <c r="F19" s="190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</row>
    <row r="20" spans="2:22" ht="18.600000000000001" x14ac:dyDescent="0.45">
      <c r="B20" s="245">
        <v>16</v>
      </c>
      <c r="C20" s="246">
        <f>'8E7'!B33</f>
        <v>0</v>
      </c>
      <c r="F20" s="190"/>
      <c r="G20" s="190"/>
      <c r="H20" s="190"/>
      <c r="I20" s="190"/>
      <c r="J20" s="190"/>
      <c r="K20" s="190"/>
      <c r="L20" s="190"/>
      <c r="M20" s="187"/>
      <c r="N20" s="187"/>
      <c r="O20" s="190"/>
      <c r="P20" s="190"/>
      <c r="Q20" s="187"/>
      <c r="R20" s="187"/>
      <c r="S20" s="187"/>
      <c r="T20" s="187"/>
      <c r="U20" s="187"/>
      <c r="V20" s="187"/>
    </row>
    <row r="21" spans="2:22" ht="18.600000000000001" x14ac:dyDescent="0.45">
      <c r="B21" s="245">
        <v>17</v>
      </c>
      <c r="C21" s="246">
        <f>'8E7'!B34</f>
        <v>0</v>
      </c>
      <c r="F21" s="189"/>
      <c r="G21" s="189"/>
      <c r="H21" s="188"/>
      <c r="I21" s="188"/>
      <c r="J21" s="188"/>
      <c r="K21" s="189"/>
      <c r="L21" s="189"/>
      <c r="M21" s="187"/>
      <c r="N21" s="187"/>
      <c r="O21" s="188"/>
      <c r="P21" s="188"/>
      <c r="Q21" s="187"/>
      <c r="R21" s="187"/>
      <c r="S21" s="187"/>
      <c r="T21" s="187"/>
      <c r="U21" s="187"/>
      <c r="V21" s="187"/>
    </row>
    <row r="22" spans="2:22" ht="18.600000000000001" x14ac:dyDescent="0.45">
      <c r="B22" s="245">
        <v>18</v>
      </c>
      <c r="C22" s="246">
        <f>'8E7'!B35</f>
        <v>0</v>
      </c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</row>
    <row r="23" spans="2:22" ht="18.600000000000001" x14ac:dyDescent="0.45">
      <c r="B23" s="245">
        <v>19</v>
      </c>
      <c r="C23" s="246">
        <f>'8E7'!B36</f>
        <v>0</v>
      </c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</row>
    <row r="24" spans="2:22" ht="15" customHeight="1" x14ac:dyDescent="0.45">
      <c r="B24" s="245">
        <v>20</v>
      </c>
      <c r="C24" s="246">
        <f>'8E7'!B37</f>
        <v>0</v>
      </c>
    </row>
    <row r="25" spans="2:22" ht="15" customHeight="1" x14ac:dyDescent="0.45">
      <c r="B25" s="245">
        <v>21</v>
      </c>
      <c r="C25" s="246">
        <f>'8E7'!B38</f>
        <v>0</v>
      </c>
    </row>
    <row r="26" spans="2:22" ht="15" customHeight="1" x14ac:dyDescent="0.45">
      <c r="B26" s="245">
        <v>22</v>
      </c>
      <c r="C26" s="246">
        <f>'8E7'!B39</f>
        <v>0</v>
      </c>
    </row>
    <row r="27" spans="2:22" ht="15" customHeight="1" x14ac:dyDescent="0.45">
      <c r="B27" s="245">
        <v>23</v>
      </c>
      <c r="C27" s="246">
        <f>'8E7'!B40</f>
        <v>0</v>
      </c>
    </row>
    <row r="28" spans="2:22" ht="15" customHeight="1" x14ac:dyDescent="0.45">
      <c r="B28" s="245">
        <v>24</v>
      </c>
      <c r="C28" s="246">
        <f>'8E7'!B41</f>
        <v>0</v>
      </c>
    </row>
    <row r="29" spans="2:22" ht="18.600000000000001" x14ac:dyDescent="0.45">
      <c r="B29" s="245">
        <v>25</v>
      </c>
      <c r="C29" s="246">
        <f>'8E7'!B42</f>
        <v>0</v>
      </c>
    </row>
    <row r="30" spans="2:22" ht="19.5" customHeight="1" x14ac:dyDescent="0.45">
      <c r="B30" s="245">
        <v>26</v>
      </c>
      <c r="C30" s="246">
        <f>'8E7'!B43</f>
        <v>0</v>
      </c>
    </row>
    <row r="31" spans="2:22" ht="19.5" customHeight="1" x14ac:dyDescent="0.45">
      <c r="B31" s="245">
        <v>27</v>
      </c>
      <c r="C31" s="246">
        <f>'8E7'!B44</f>
        <v>0</v>
      </c>
    </row>
    <row r="32" spans="2:22" ht="19.5" customHeight="1" x14ac:dyDescent="0.45">
      <c r="B32" s="245">
        <v>28</v>
      </c>
      <c r="C32" s="246">
        <f>'8E7'!B45</f>
        <v>0</v>
      </c>
    </row>
    <row r="33" spans="2:40" ht="19.5" customHeight="1" x14ac:dyDescent="0.45">
      <c r="B33" s="245">
        <v>29</v>
      </c>
      <c r="C33" s="246">
        <f>'8E7'!B46</f>
        <v>0</v>
      </c>
      <c r="AH33"/>
    </row>
    <row r="34" spans="2:40" ht="19.5" customHeight="1" x14ac:dyDescent="0.45">
      <c r="B34" s="245">
        <v>30</v>
      </c>
      <c r="C34" s="246">
        <f>'8E7'!B47</f>
        <v>0</v>
      </c>
    </row>
    <row r="35" spans="2:40" ht="19.5" customHeight="1" x14ac:dyDescent="0.45">
      <c r="B35" s="245">
        <v>31</v>
      </c>
      <c r="C35" s="246">
        <f>'8E7'!B48</f>
        <v>0</v>
      </c>
      <c r="AK35" s="449">
        <v>8</v>
      </c>
      <c r="AL35" s="449"/>
      <c r="AM35" s="449"/>
    </row>
    <row r="36" spans="2:40" ht="19.5" customHeight="1" x14ac:dyDescent="0.45">
      <c r="B36" s="245">
        <v>32</v>
      </c>
      <c r="C36" s="246">
        <f>'8E7'!B49</f>
        <v>0</v>
      </c>
      <c r="F36" s="374"/>
      <c r="G36" s="37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449"/>
      <c r="AL36" s="449"/>
      <c r="AM36" s="449"/>
      <c r="AN36" s="234"/>
    </row>
    <row r="37" spans="2:40" ht="19.5" customHeight="1" x14ac:dyDescent="0.45">
      <c r="B37" s="245">
        <v>33</v>
      </c>
      <c r="C37" s="246">
        <f>'8E7'!B50</f>
        <v>0</v>
      </c>
      <c r="F37" s="374"/>
      <c r="G37" s="37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449"/>
      <c r="AL37" s="449"/>
      <c r="AM37" s="449"/>
      <c r="AN37" s="234"/>
    </row>
    <row r="38" spans="2:40" ht="19.5" customHeight="1" x14ac:dyDescent="0.45">
      <c r="B38" s="245">
        <v>34</v>
      </c>
      <c r="C38" s="246">
        <f>'8E7'!B51</f>
        <v>0</v>
      </c>
      <c r="F38" s="374"/>
      <c r="G38" s="37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449"/>
      <c r="AL38" s="449"/>
      <c r="AM38" s="449"/>
      <c r="AN38" s="234"/>
    </row>
    <row r="39" spans="2:40" ht="19.5" customHeight="1" x14ac:dyDescent="0.45">
      <c r="B39" s="245">
        <v>35</v>
      </c>
      <c r="C39" s="246">
        <f>'8E7'!B52</f>
        <v>0</v>
      </c>
      <c r="F39" s="374"/>
      <c r="G39" s="37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</row>
    <row r="40" spans="2:40" ht="19.5" customHeight="1" x14ac:dyDescent="0.45">
      <c r="B40" s="245">
        <v>36</v>
      </c>
      <c r="C40" s="246">
        <f>'8E7'!B53</f>
        <v>0</v>
      </c>
      <c r="F40" s="374"/>
      <c r="G40" s="37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</row>
    <row r="41" spans="2:40" ht="19.5" customHeight="1" x14ac:dyDescent="0.45">
      <c r="B41" s="307"/>
      <c r="C41" s="308"/>
      <c r="F41" s="374"/>
      <c r="G41" s="37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</row>
    <row r="42" spans="2:40" ht="19.5" customHeight="1" x14ac:dyDescent="0.7">
      <c r="B42" s="307"/>
      <c r="C42" s="308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</row>
    <row r="43" spans="2:40" ht="19.5" customHeight="1" x14ac:dyDescent="0.45">
      <c r="B43" s="307"/>
      <c r="C43" s="308"/>
      <c r="F43" s="374"/>
      <c r="G43" s="37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</row>
    <row r="44" spans="2:40" ht="19.5" customHeight="1" x14ac:dyDescent="0.45">
      <c r="B44" s="307"/>
      <c r="C44" s="308"/>
      <c r="F44" s="374"/>
      <c r="G44" s="37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</row>
    <row r="45" spans="2:40" ht="19.5" customHeight="1" x14ac:dyDescent="0.45">
      <c r="F45" s="374"/>
      <c r="G45" s="37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</row>
    <row r="46" spans="2:40" ht="19.5" customHeight="1" x14ac:dyDescent="0.45">
      <c r="F46" s="374"/>
      <c r="G46" s="37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</row>
    <row r="47" spans="2:40" ht="19.5" customHeight="1" x14ac:dyDescent="0.45">
      <c r="F47" s="374"/>
      <c r="G47" s="37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</row>
    <row r="48" spans="2:40" ht="19.5" customHeight="1" x14ac:dyDescent="0.45">
      <c r="F48" s="374"/>
      <c r="G48" s="37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</row>
    <row r="49" spans="6:40" ht="19.5" customHeight="1" x14ac:dyDescent="0.7"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</row>
    <row r="50" spans="6:40" ht="19.5" customHeight="1" x14ac:dyDescent="0.45">
      <c r="F50" s="374"/>
      <c r="G50" s="37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</row>
    <row r="51" spans="6:40" ht="19.5" customHeight="1" x14ac:dyDescent="0.45">
      <c r="F51" s="374"/>
      <c r="G51" s="37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</row>
    <row r="52" spans="6:40" ht="19.5" customHeight="1" x14ac:dyDescent="0.45">
      <c r="F52" s="374"/>
      <c r="G52" s="37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</row>
    <row r="53" spans="6:40" ht="19.5" customHeight="1" x14ac:dyDescent="0.45">
      <c r="F53" s="374"/>
      <c r="G53" s="37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</row>
    <row r="54" spans="6:40" ht="19.5" customHeight="1" x14ac:dyDescent="0.45">
      <c r="F54" s="374"/>
      <c r="G54" s="37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</row>
    <row r="55" spans="6:40" ht="19.5" customHeight="1" x14ac:dyDescent="0.45">
      <c r="F55" s="374"/>
      <c r="G55" s="37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</row>
    <row r="56" spans="6:40" ht="19.5" customHeight="1" x14ac:dyDescent="0.7"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231"/>
      <c r="AM56" s="231"/>
      <c r="AN56" s="231"/>
    </row>
    <row r="57" spans="6:40" ht="19.5" customHeight="1" x14ac:dyDescent="0.45">
      <c r="F57" s="303"/>
      <c r="G57" s="303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</row>
    <row r="58" spans="6:40" ht="19.5" customHeight="1" x14ac:dyDescent="0.45">
      <c r="F58" s="303"/>
      <c r="G58" s="303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</row>
    <row r="59" spans="6:40" ht="19.5" customHeight="1" x14ac:dyDescent="0.45">
      <c r="F59" s="303"/>
      <c r="G59" s="303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</row>
    <row r="60" spans="6:40" ht="19.5" customHeight="1" x14ac:dyDescent="0.45">
      <c r="F60" s="303"/>
      <c r="G60" s="303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</row>
    <row r="61" spans="6:40" ht="19.5" customHeight="1" x14ac:dyDescent="0.45">
      <c r="F61" s="303"/>
      <c r="G61" s="303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</row>
    <row r="62" spans="6:40" ht="19.5" customHeight="1" x14ac:dyDescent="0.45">
      <c r="F62" s="303"/>
      <c r="G62" s="303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</row>
    <row r="63" spans="6:40" ht="19.5" customHeight="1" x14ac:dyDescent="0.7"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</row>
    <row r="64" spans="6:40" ht="19.5" customHeight="1" x14ac:dyDescent="0.45">
      <c r="F64" s="303"/>
      <c r="G64" s="303"/>
    </row>
    <row r="65" spans="6:117" ht="19.5" customHeight="1" x14ac:dyDescent="0.45">
      <c r="F65" s="303"/>
      <c r="G65" s="303"/>
    </row>
    <row r="66" spans="6:117" ht="19.5" customHeight="1" x14ac:dyDescent="0.45">
      <c r="F66" s="303"/>
      <c r="G66" s="303"/>
    </row>
    <row r="67" spans="6:117" ht="19.5" customHeight="1" x14ac:dyDescent="0.45">
      <c r="F67" s="303"/>
      <c r="G67" s="303"/>
    </row>
    <row r="68" spans="6:117" ht="19.5" customHeight="1" x14ac:dyDescent="0.45">
      <c r="F68" s="303"/>
      <c r="G68" s="303"/>
    </row>
    <row r="69" spans="6:117" ht="19.5" customHeight="1" x14ac:dyDescent="0.45">
      <c r="F69" s="303"/>
      <c r="G69" s="303"/>
    </row>
    <row r="70" spans="6:117" ht="19.5" customHeight="1" x14ac:dyDescent="0.45">
      <c r="F70" s="303"/>
      <c r="G70" s="303"/>
    </row>
    <row r="71" spans="6:117" ht="19.5" customHeight="1" x14ac:dyDescent="0.45">
      <c r="F71" s="319"/>
      <c r="G71" s="319"/>
    </row>
    <row r="72" spans="6:117" ht="19.5" customHeight="1" x14ac:dyDescent="0.45"/>
    <row r="73" spans="6:117" ht="19.5" customHeight="1" x14ac:dyDescent="0.45">
      <c r="CP73" s="233"/>
      <c r="CQ73" s="234"/>
      <c r="CR73" s="234"/>
      <c r="CS73" s="234"/>
      <c r="CT73" s="234"/>
      <c r="CU73" s="234"/>
      <c r="CV73" s="234"/>
      <c r="CW73" s="234"/>
      <c r="CX73" s="234"/>
      <c r="CY73" s="234"/>
      <c r="CZ73" s="234"/>
      <c r="DA73" s="234"/>
      <c r="DB73" s="234"/>
      <c r="DC73" s="234"/>
      <c r="DD73" s="234"/>
      <c r="DE73" s="234"/>
      <c r="DF73" s="234"/>
      <c r="DG73" s="234"/>
      <c r="DH73" s="234"/>
      <c r="DI73" s="234"/>
      <c r="DJ73" s="234"/>
      <c r="DK73" s="234"/>
      <c r="DL73" s="234"/>
      <c r="DM73" s="234"/>
    </row>
    <row r="74" spans="6:117" ht="19.5" customHeight="1" x14ac:dyDescent="0.45">
      <c r="CP74" s="234"/>
      <c r="CQ74" s="234"/>
      <c r="CR74" s="234"/>
      <c r="CS74" s="234"/>
      <c r="CT74" s="234"/>
      <c r="CU74" s="234"/>
      <c r="CV74" s="234"/>
      <c r="CW74" s="234"/>
      <c r="CX74" s="234"/>
      <c r="CY74" s="234"/>
      <c r="CZ74" s="234"/>
      <c r="DA74" s="234"/>
      <c r="DB74" s="234"/>
      <c r="DC74" s="234"/>
      <c r="DD74" s="234"/>
      <c r="DE74" s="234"/>
      <c r="DF74" s="234"/>
      <c r="DG74" s="234"/>
      <c r="DH74" s="234"/>
      <c r="DI74" s="234"/>
      <c r="DJ74" s="234"/>
      <c r="DK74" s="234"/>
      <c r="DL74" s="234"/>
      <c r="DM74" s="234"/>
    </row>
    <row r="75" spans="6:117" ht="19.5" customHeight="1" x14ac:dyDescent="0.45">
      <c r="CP75" s="234"/>
      <c r="CQ75" s="234"/>
      <c r="CR75" s="234"/>
      <c r="CS75" s="234"/>
      <c r="CT75" s="234"/>
      <c r="CU75" s="234"/>
      <c r="CV75" s="234"/>
      <c r="CW75" s="234"/>
      <c r="CX75" s="234"/>
      <c r="CY75" s="234"/>
      <c r="CZ75" s="234"/>
      <c r="DA75" s="234"/>
      <c r="DB75" s="234"/>
      <c r="DC75" s="234"/>
      <c r="DD75" s="234"/>
      <c r="DE75" s="234"/>
      <c r="DF75" s="234"/>
      <c r="DG75" s="234"/>
      <c r="DH75" s="234"/>
      <c r="DI75" s="234"/>
      <c r="DJ75" s="234"/>
      <c r="DK75" s="234"/>
      <c r="DL75" s="234"/>
      <c r="DM75" s="234"/>
    </row>
    <row r="76" spans="6:117" ht="19.5" customHeight="1" x14ac:dyDescent="0.45">
      <c r="CP76" s="234"/>
      <c r="CQ76" s="234"/>
      <c r="CR76" s="234"/>
      <c r="CS76" s="234"/>
      <c r="CT76" s="234"/>
      <c r="CU76" s="234"/>
      <c r="CV76" s="234"/>
      <c r="CW76" s="234"/>
      <c r="CX76" s="234"/>
      <c r="CY76" s="234"/>
      <c r="CZ76" s="234"/>
      <c r="DA76" s="234"/>
      <c r="DB76" s="234"/>
      <c r="DC76" s="234"/>
      <c r="DD76" s="234"/>
      <c r="DE76" s="234"/>
      <c r="DF76" s="234"/>
      <c r="DG76" s="234"/>
      <c r="DH76" s="234"/>
      <c r="DI76" s="234"/>
      <c r="DJ76" s="234"/>
      <c r="DK76" s="234"/>
      <c r="DL76" s="234"/>
      <c r="DM76" s="234"/>
    </row>
    <row r="77" spans="6:117" ht="19.5" customHeight="1" x14ac:dyDescent="0.45">
      <c r="CP77" s="234"/>
      <c r="CQ77" s="234"/>
      <c r="CR77" s="234"/>
      <c r="CS77" s="234"/>
      <c r="CT77" s="234"/>
      <c r="CU77" s="234"/>
      <c r="CV77" s="234"/>
      <c r="CW77" s="234"/>
      <c r="CX77" s="234"/>
      <c r="CY77" s="234"/>
      <c r="CZ77" s="234"/>
      <c r="DA77" s="234"/>
      <c r="DB77" s="234"/>
      <c r="DC77" s="234"/>
      <c r="DD77" s="234"/>
      <c r="DE77" s="234"/>
      <c r="DF77" s="234"/>
      <c r="DG77" s="234"/>
      <c r="DH77" s="234"/>
      <c r="DI77" s="234"/>
      <c r="DJ77" s="234"/>
      <c r="DK77" s="234"/>
      <c r="DL77" s="234"/>
      <c r="DM77" s="234"/>
    </row>
    <row r="78" spans="6:117" ht="19.5" customHeight="1" x14ac:dyDescent="0.45">
      <c r="CP78" s="234"/>
      <c r="CQ78" s="234"/>
      <c r="CR78" s="234"/>
      <c r="CS78" s="234"/>
      <c r="CT78" s="234"/>
      <c r="CU78" s="234"/>
      <c r="CV78" s="234"/>
      <c r="CW78" s="234"/>
      <c r="CX78" s="234"/>
      <c r="CY78" s="234"/>
      <c r="CZ78" s="234"/>
      <c r="DA78" s="234"/>
      <c r="DB78" s="234"/>
      <c r="DC78" s="234"/>
      <c r="DD78" s="234"/>
      <c r="DE78" s="234"/>
      <c r="DF78" s="234"/>
      <c r="DG78" s="234"/>
      <c r="DH78" s="234"/>
      <c r="DI78" s="234"/>
      <c r="DJ78" s="234"/>
      <c r="DK78" s="234"/>
      <c r="DL78" s="234"/>
      <c r="DM78" s="234"/>
    </row>
    <row r="79" spans="6:117" ht="19.5" customHeight="1" x14ac:dyDescent="0.45">
      <c r="AB79" s="375"/>
      <c r="AC79" s="375"/>
      <c r="AD79" s="375"/>
      <c r="AE79" s="375"/>
      <c r="AF79" s="375"/>
      <c r="AG79" s="375"/>
      <c r="AH79" s="375"/>
      <c r="AI79" s="375"/>
      <c r="AJ79" s="375"/>
      <c r="AK79" s="375"/>
      <c r="AL79" s="375"/>
      <c r="AM79" s="375"/>
      <c r="CP79" s="234"/>
      <c r="CQ79" s="234"/>
      <c r="CR79" s="234"/>
      <c r="CS79" s="234"/>
      <c r="CT79" s="234"/>
      <c r="CU79" s="234"/>
      <c r="CV79" s="234"/>
      <c r="CW79" s="234"/>
      <c r="CX79" s="234"/>
      <c r="CY79" s="234"/>
      <c r="CZ79" s="234"/>
      <c r="DA79" s="234"/>
      <c r="DB79" s="234"/>
      <c r="DC79" s="234"/>
      <c r="DD79" s="234"/>
      <c r="DE79" s="234"/>
      <c r="DF79" s="234"/>
      <c r="DG79" s="234"/>
      <c r="DH79" s="234"/>
      <c r="DI79" s="234"/>
      <c r="DJ79" s="234"/>
      <c r="DK79" s="234"/>
      <c r="DL79" s="234"/>
      <c r="DM79" s="234"/>
    </row>
    <row r="80" spans="6:117" ht="19.5" customHeight="1" x14ac:dyDescent="0.45"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</row>
    <row r="81" spans="8:12" ht="19.5" customHeight="1" x14ac:dyDescent="0.45"/>
    <row r="82" spans="8:12" ht="19.5" customHeight="1" x14ac:dyDescent="0.45">
      <c r="H82" s="301"/>
      <c r="I82" s="299"/>
      <c r="J82" s="302"/>
      <c r="K82" s="299"/>
      <c r="L82" s="376"/>
    </row>
    <row r="83" spans="8:12" ht="19.5" customHeight="1" x14ac:dyDescent="0.45">
      <c r="H83" s="301"/>
      <c r="I83" s="300"/>
      <c r="J83" s="302"/>
      <c r="K83" s="300"/>
      <c r="L83" s="376"/>
    </row>
    <row r="84" spans="8:12" ht="19.5" customHeight="1" x14ac:dyDescent="0.45"/>
    <row r="85" spans="8:12" ht="19.5" customHeight="1" x14ac:dyDescent="0.45"/>
    <row r="86" spans="8:12" ht="19.5" customHeight="1" x14ac:dyDescent="0.45"/>
    <row r="87" spans="8:12" ht="19.5" customHeight="1" x14ac:dyDescent="0.45"/>
    <row r="88" spans="8:12" ht="19.5" customHeight="1" x14ac:dyDescent="0.45"/>
    <row r="89" spans="8:12" ht="19.5" customHeight="1" x14ac:dyDescent="0.45"/>
    <row r="90" spans="8:12" ht="19.5" customHeight="1" x14ac:dyDescent="0.45"/>
    <row r="91" spans="8:12" ht="19.5" customHeight="1" x14ac:dyDescent="0.45"/>
    <row r="92" spans="8:12" ht="19.5" customHeight="1" x14ac:dyDescent="0.45"/>
    <row r="93" spans="8:12" ht="19.5" customHeight="1" x14ac:dyDescent="0.45"/>
    <row r="94" spans="8:12" ht="19.5" customHeight="1" x14ac:dyDescent="0.45"/>
    <row r="95" spans="8:12" ht="19.5" customHeight="1" x14ac:dyDescent="0.45"/>
    <row r="96" spans="8:12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spans="2:46" ht="19.5" customHeight="1" x14ac:dyDescent="0.45"/>
    <row r="130" spans="2:46" ht="19.5" customHeight="1" x14ac:dyDescent="0.45"/>
    <row r="131" spans="2:46" ht="19.5" customHeight="1" x14ac:dyDescent="0.45"/>
    <row r="132" spans="2:46" ht="19.5" customHeight="1" x14ac:dyDescent="0.45"/>
    <row r="133" spans="2:46" ht="19.5" customHeight="1" x14ac:dyDescent="0.45"/>
    <row r="134" spans="2:46" ht="19.5" customHeight="1" x14ac:dyDescent="0.45"/>
    <row r="135" spans="2:46" ht="19.5" customHeight="1" x14ac:dyDescent="0.45"/>
    <row r="136" spans="2:46" ht="19.5" customHeight="1" x14ac:dyDescent="0.45"/>
    <row r="137" spans="2:46" ht="19.5" customHeight="1" x14ac:dyDescent="0.45"/>
    <row r="138" spans="2:46" ht="19.5" customHeight="1" x14ac:dyDescent="0.45"/>
    <row r="139" spans="2:46" ht="100.05" customHeight="1" x14ac:dyDescent="0.45"/>
    <row r="140" spans="2:46" s="226" customFormat="1" ht="72" customHeight="1" x14ac:dyDescent="1.6">
      <c r="B140" s="242"/>
      <c r="C140" s="242"/>
      <c r="E140" s="227"/>
      <c r="F140" s="366">
        <f t="shared" ref="F140:AL140" si="2">F3</f>
        <v>6</v>
      </c>
      <c r="G140" s="366"/>
      <c r="H140" s="367" t="str">
        <f t="shared" si="2"/>
        <v>leerling 6</v>
      </c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9"/>
      <c r="AI140" s="370" t="str">
        <f t="shared" si="2"/>
        <v xml:space="preserve">groep </v>
      </c>
      <c r="AJ140" s="371"/>
      <c r="AK140" s="371"/>
      <c r="AL140" s="372">
        <f t="shared" si="2"/>
        <v>8</v>
      </c>
      <c r="AM140" s="372"/>
      <c r="AN140" s="372"/>
      <c r="AO140" s="373"/>
      <c r="AQ140" s="239"/>
      <c r="AS140" s="236"/>
      <c r="AT140" s="236"/>
    </row>
    <row r="141" spans="2:46" ht="19.5" customHeight="1" x14ac:dyDescent="0.45"/>
    <row r="142" spans="2:46" ht="19.5" customHeight="1" x14ac:dyDescent="0.45"/>
    <row r="143" spans="2:46" ht="19.5" customHeight="1" x14ac:dyDescent="0.45"/>
    <row r="144" spans="2:46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</sheetData>
  <sheetProtection sheet="1" objects="1" scenarios="1"/>
  <mergeCells count="17">
    <mergeCell ref="F140:G140"/>
    <mergeCell ref="H140:AH140"/>
    <mergeCell ref="AI140:AK140"/>
    <mergeCell ref="AL140:AO140"/>
    <mergeCell ref="F43:G48"/>
    <mergeCell ref="F3:G3"/>
    <mergeCell ref="H3:AH3"/>
    <mergeCell ref="AI3:AK3"/>
    <mergeCell ref="AL3:AO3"/>
    <mergeCell ref="F36:G41"/>
    <mergeCell ref="AK35:AM38"/>
    <mergeCell ref="F50:G55"/>
    <mergeCell ref="AB79:AD79"/>
    <mergeCell ref="AE79:AG79"/>
    <mergeCell ref="AH79:AJ79"/>
    <mergeCell ref="AK79:AM79"/>
    <mergeCell ref="L82:L83"/>
  </mergeCells>
  <pageMargins left="0.31496062992125984" right="0" top="7.874015748031496E-2" bottom="7.874015748031496E-2" header="0.19685039370078741" footer="0"/>
  <pageSetup paperSize="9" scale="31" orientation="portrait" r:id="rId1"/>
  <headerFooter alignWithMargins="0"/>
  <rowBreaks count="1" manualBreakCount="1">
    <brk id="138" min="5" max="40" man="1"/>
  </row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FA5F-C415-4680-8A4F-9787604C7848}">
  <sheetPr codeName="Blad8">
    <tabColor rgb="FF92D050"/>
    <pageSetUpPr fitToPage="1"/>
  </sheetPr>
  <dimension ref="A1:AF32"/>
  <sheetViews>
    <sheetView showGridLines="0" showRowColHeaders="0" zoomScale="95" zoomScaleNormal="9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8.33203125" style="94" customWidth="1"/>
    <col min="3" max="3" width="7.33203125" customWidth="1"/>
    <col min="4" max="4" width="9.5546875" style="4" bestFit="1" customWidth="1"/>
    <col min="5" max="5" width="2.5546875" customWidth="1"/>
    <col min="6" max="7" width="10.5546875" style="4" bestFit="1" customWidth="1"/>
    <col min="8" max="8" width="10.6640625" style="4" bestFit="1" customWidth="1"/>
    <col min="9" max="9" width="10.6640625" style="4" customWidth="1"/>
    <col min="10" max="11" width="10.5546875" style="4" bestFit="1" customWidth="1"/>
    <col min="12" max="12" width="2.5546875" style="4" customWidth="1"/>
    <col min="13" max="13" width="9.44140625" style="4" bestFit="1" customWidth="1"/>
    <col min="14" max="14" width="2.5546875" style="4" customWidth="1"/>
    <col min="15" max="15" width="9.44140625" bestFit="1" customWidth="1"/>
    <col min="16" max="16" width="9.33203125" hidden="1" customWidth="1"/>
    <col min="17" max="17" width="9.44140625" bestFit="1" customWidth="1"/>
    <col min="19" max="21" width="9.33203125" style="4" hidden="1" customWidth="1"/>
    <col min="22" max="22" width="2.5546875" style="4" customWidth="1"/>
    <col min="23" max="28" width="9.33203125" style="4" customWidth="1"/>
    <col min="29" max="29" width="9.5546875" customWidth="1"/>
  </cols>
  <sheetData>
    <row r="1" spans="2:32" ht="13.8" thickBot="1" x14ac:dyDescent="0.3">
      <c r="H1" s="70"/>
      <c r="I1" s="70"/>
      <c r="J1" s="70"/>
      <c r="K1" s="70"/>
      <c r="L1" s="70"/>
    </row>
    <row r="2" spans="2:32" ht="25.2" thickBot="1" x14ac:dyDescent="0.3">
      <c r="B2" s="377" t="s">
        <v>147</v>
      </c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9"/>
    </row>
    <row r="4" spans="2:32" x14ac:dyDescent="0.25">
      <c r="B4" s="1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2:32" ht="13.2" customHeight="1" x14ac:dyDescent="0.25">
      <c r="B5" s="329" t="s">
        <v>29</v>
      </c>
      <c r="C5" s="330"/>
      <c r="D5" s="330"/>
      <c r="E5" s="400" t="s">
        <v>30</v>
      </c>
      <c r="F5" s="401"/>
      <c r="G5" s="422" t="s">
        <v>148</v>
      </c>
      <c r="H5" s="422"/>
      <c r="I5" s="422"/>
      <c r="J5" s="423"/>
      <c r="K5" s="389">
        <v>0.65</v>
      </c>
      <c r="W5" s="422" t="s">
        <v>149</v>
      </c>
      <c r="X5" s="422"/>
      <c r="Y5" s="422"/>
      <c r="Z5" s="422"/>
      <c r="AA5" s="423"/>
      <c r="AB5" s="421">
        <v>0.435</v>
      </c>
      <c r="AC5" s="21"/>
      <c r="AD5" s="21"/>
      <c r="AE5" s="21"/>
      <c r="AF5" s="21"/>
    </row>
    <row r="6" spans="2:32" ht="13.2" customHeight="1" x14ac:dyDescent="0.25">
      <c r="B6" s="329" t="s">
        <v>31</v>
      </c>
      <c r="C6" s="330"/>
      <c r="D6" s="330"/>
      <c r="E6" s="402" t="str">
        <f>IF(E5="ja","nee",IF(E5="nee","ja",IF(E5="","")))</f>
        <v>nee</v>
      </c>
      <c r="F6" s="403"/>
      <c r="G6" s="422"/>
      <c r="H6" s="422"/>
      <c r="I6" s="422"/>
      <c r="J6" s="423"/>
      <c r="K6" s="389"/>
      <c r="W6" s="422"/>
      <c r="X6" s="422"/>
      <c r="Y6" s="422"/>
      <c r="Z6" s="422"/>
      <c r="AA6" s="423"/>
      <c r="AB6" s="421"/>
      <c r="AD6" s="4"/>
      <c r="AE6" s="4"/>
      <c r="AF6" s="3"/>
    </row>
    <row r="7" spans="2:32" ht="13.8" thickBot="1" x14ac:dyDescent="0.3">
      <c r="B7" s="124"/>
      <c r="C7" s="15"/>
      <c r="D7" s="16"/>
      <c r="AD7" s="4"/>
      <c r="AE7" s="4"/>
      <c r="AF7" s="4"/>
    </row>
    <row r="8" spans="2:32" ht="13.8" thickTop="1" x14ac:dyDescent="0.25">
      <c r="B8" s="322" t="s">
        <v>150</v>
      </c>
      <c r="C8" s="406"/>
      <c r="D8" s="407"/>
      <c r="E8" s="390"/>
      <c r="F8" s="322" t="s">
        <v>34</v>
      </c>
      <c r="G8" s="323"/>
      <c r="H8" s="322" t="s">
        <v>35</v>
      </c>
      <c r="I8" s="323"/>
      <c r="J8" s="325" t="s">
        <v>36</v>
      </c>
      <c r="K8" s="332"/>
      <c r="L8" s="103"/>
      <c r="M8" s="120"/>
      <c r="O8" s="322" t="s">
        <v>150</v>
      </c>
      <c r="P8" s="406"/>
      <c r="Q8" s="406"/>
      <c r="R8" s="407"/>
      <c r="S8" s="40"/>
      <c r="W8" s="430" t="s">
        <v>151</v>
      </c>
      <c r="X8" s="431"/>
      <c r="Y8" s="431"/>
      <c r="Z8" s="431"/>
      <c r="AA8" s="431"/>
      <c r="AB8" s="432"/>
      <c r="AD8" s="4"/>
      <c r="AE8" s="4"/>
      <c r="AF8" s="4"/>
    </row>
    <row r="9" spans="2:32" ht="17.100000000000001" customHeight="1" x14ac:dyDescent="0.25">
      <c r="B9" s="292" t="s">
        <v>26</v>
      </c>
      <c r="C9" s="380" t="s">
        <v>152</v>
      </c>
      <c r="D9" s="292" t="s">
        <v>141</v>
      </c>
      <c r="E9" s="391"/>
      <c r="F9" s="77" t="s">
        <v>44</v>
      </c>
      <c r="G9" s="77" t="s">
        <v>45</v>
      </c>
      <c r="H9" s="77" t="s">
        <v>46</v>
      </c>
      <c r="I9" s="77" t="s">
        <v>47</v>
      </c>
      <c r="J9" s="77" t="s">
        <v>48</v>
      </c>
      <c r="K9" s="127" t="s">
        <v>49</v>
      </c>
      <c r="L9" s="88"/>
      <c r="M9" s="106" t="s">
        <v>61</v>
      </c>
      <c r="N9" s="87"/>
      <c r="O9" s="38" t="s">
        <v>42</v>
      </c>
      <c r="P9" s="19" t="s">
        <v>153</v>
      </c>
      <c r="Q9" s="38" t="s">
        <v>41</v>
      </c>
      <c r="R9" s="23" t="s">
        <v>64</v>
      </c>
      <c r="S9" s="22" t="s">
        <v>62</v>
      </c>
      <c r="T9" s="6" t="s">
        <v>62</v>
      </c>
      <c r="U9" s="6" t="s">
        <v>63</v>
      </c>
      <c r="V9" s="44"/>
      <c r="W9" s="433" t="s">
        <v>45</v>
      </c>
      <c r="X9" s="433"/>
      <c r="Y9" s="433" t="s">
        <v>46</v>
      </c>
      <c r="Z9" s="433"/>
      <c r="AA9" s="433" t="s">
        <v>154</v>
      </c>
      <c r="AB9" s="433"/>
    </row>
    <row r="10" spans="2:32" x14ac:dyDescent="0.25">
      <c r="B10" s="27"/>
      <c r="C10" s="381"/>
      <c r="D10" s="293" t="s">
        <v>155</v>
      </c>
      <c r="E10" s="391"/>
      <c r="F10" s="78" t="s">
        <v>70</v>
      </c>
      <c r="G10" s="78" t="s">
        <v>71</v>
      </c>
      <c r="H10" s="78"/>
      <c r="I10" s="78" t="s">
        <v>46</v>
      </c>
      <c r="J10" s="78" t="s">
        <v>72</v>
      </c>
      <c r="K10" s="128" t="s">
        <v>73</v>
      </c>
      <c r="L10" s="88"/>
      <c r="M10" s="107" t="s">
        <v>84</v>
      </c>
      <c r="N10" s="87"/>
      <c r="O10" s="39"/>
      <c r="P10" s="100"/>
      <c r="Q10" s="39" t="s">
        <v>68</v>
      </c>
      <c r="R10" s="24" t="s">
        <v>86</v>
      </c>
      <c r="S10" s="20"/>
      <c r="T10" s="8"/>
      <c r="U10" s="8"/>
      <c r="V10" s="44"/>
      <c r="W10" s="409" t="s">
        <v>71</v>
      </c>
      <c r="X10" s="409"/>
      <c r="Y10" s="409"/>
      <c r="Z10" s="409"/>
      <c r="AA10" s="409"/>
      <c r="AB10" s="409"/>
    </row>
    <row r="11" spans="2:32" s="13" customFormat="1" x14ac:dyDescent="0.25">
      <c r="B11" s="28"/>
      <c r="C11" s="382"/>
      <c r="D11" s="28"/>
      <c r="E11" s="391"/>
      <c r="F11" s="79" t="s">
        <v>88</v>
      </c>
      <c r="G11" s="79" t="s">
        <v>88</v>
      </c>
      <c r="H11" s="79" t="s">
        <v>88</v>
      </c>
      <c r="I11" s="79" t="s">
        <v>88</v>
      </c>
      <c r="J11" s="79" t="s">
        <v>89</v>
      </c>
      <c r="K11" s="129" t="s">
        <v>89</v>
      </c>
      <c r="L11" s="88"/>
      <c r="M11" s="108" t="s">
        <v>90</v>
      </c>
      <c r="N11" s="87"/>
      <c r="O11" s="18" t="s">
        <v>92</v>
      </c>
      <c r="P11" s="101"/>
      <c r="Q11" s="18" t="s">
        <v>93</v>
      </c>
      <c r="R11" s="25" t="s">
        <v>94</v>
      </c>
      <c r="S11" s="20"/>
      <c r="T11" s="7"/>
      <c r="U11" s="7"/>
      <c r="V11" s="45"/>
      <c r="W11" s="176" t="s">
        <v>156</v>
      </c>
      <c r="X11" s="176" t="s">
        <v>157</v>
      </c>
      <c r="Y11" s="176" t="s">
        <v>156</v>
      </c>
      <c r="Z11" s="176" t="s">
        <v>157</v>
      </c>
      <c r="AA11" s="176" t="s">
        <v>156</v>
      </c>
      <c r="AB11" s="176" t="s">
        <v>158</v>
      </c>
    </row>
    <row r="12" spans="2:32" s="13" customFormat="1" ht="12.45" hidden="1" customHeight="1" x14ac:dyDescent="0.25">
      <c r="B12" s="63" t="s">
        <v>97</v>
      </c>
      <c r="C12" s="121"/>
      <c r="D12" s="82" t="s">
        <v>78</v>
      </c>
      <c r="E12" s="98" t="s">
        <v>98</v>
      </c>
      <c r="F12" s="80" t="s">
        <v>99</v>
      </c>
      <c r="G12" s="62" t="s">
        <v>79</v>
      </c>
      <c r="H12" s="63" t="s">
        <v>98</v>
      </c>
      <c r="I12" s="63"/>
      <c r="J12" s="62" t="s">
        <v>100</v>
      </c>
      <c r="K12" s="82" t="s">
        <v>101</v>
      </c>
      <c r="L12" s="44"/>
      <c r="M12" s="107" t="s">
        <v>82</v>
      </c>
      <c r="N12" s="87"/>
      <c r="O12" s="55" t="s">
        <v>81</v>
      </c>
      <c r="P12" s="98"/>
      <c r="Q12" s="55" t="s">
        <v>98</v>
      </c>
      <c r="R12" s="7" t="s">
        <v>98</v>
      </c>
      <c r="S12" s="3"/>
      <c r="T12" s="3"/>
      <c r="U12" s="3"/>
      <c r="V12" s="3"/>
      <c r="W12" s="62"/>
      <c r="X12" s="62"/>
      <c r="Y12" s="62"/>
      <c r="Z12" s="62"/>
      <c r="AA12" s="62"/>
      <c r="AB12" s="62"/>
    </row>
    <row r="13" spans="2:32" s="13" customFormat="1" ht="12.45" hidden="1" customHeight="1" x14ac:dyDescent="0.25">
      <c r="B13" s="63" t="s">
        <v>81</v>
      </c>
      <c r="C13" s="121"/>
      <c r="D13" s="82"/>
      <c r="E13" s="98"/>
      <c r="F13" s="80"/>
      <c r="G13" s="62"/>
      <c r="H13" s="63"/>
      <c r="I13" s="63"/>
      <c r="J13" s="62"/>
      <c r="K13" s="82"/>
      <c r="L13" s="44"/>
      <c r="M13" s="107"/>
      <c r="N13" s="87"/>
      <c r="O13" s="55"/>
      <c r="P13" s="98"/>
      <c r="Q13" s="55"/>
      <c r="R13" s="7"/>
      <c r="S13" s="3"/>
      <c r="T13" s="3"/>
      <c r="U13" s="3"/>
      <c r="V13" s="3"/>
      <c r="W13" s="62"/>
      <c r="X13" s="62"/>
      <c r="Y13" s="62"/>
      <c r="Z13" s="62"/>
      <c r="AA13" s="62"/>
      <c r="AB13" s="62"/>
    </row>
    <row r="14" spans="2:32" s="13" customFormat="1" ht="12.45" hidden="1" customHeight="1" x14ac:dyDescent="0.25">
      <c r="B14" s="63" t="s">
        <v>103</v>
      </c>
      <c r="C14" s="121"/>
      <c r="D14" s="82"/>
      <c r="E14" s="98"/>
      <c r="F14" s="80"/>
      <c r="G14" s="62"/>
      <c r="H14" s="63"/>
      <c r="I14" s="63"/>
      <c r="J14" s="62"/>
      <c r="K14" s="82"/>
      <c r="L14" s="44"/>
      <c r="M14" s="107"/>
      <c r="N14" s="87"/>
      <c r="O14" s="55"/>
      <c r="P14" s="98"/>
      <c r="Q14" s="55"/>
      <c r="R14" s="7"/>
      <c r="S14" s="3"/>
      <c r="T14" s="3"/>
      <c r="U14" s="3"/>
      <c r="V14" s="3"/>
      <c r="W14" s="62"/>
      <c r="X14" s="62"/>
      <c r="Y14" s="62"/>
      <c r="Z14" s="62"/>
      <c r="AA14" s="62"/>
      <c r="AB14" s="62"/>
    </row>
    <row r="15" spans="2:32" s="13" customFormat="1" ht="12.45" hidden="1" customHeight="1" x14ac:dyDescent="0.25">
      <c r="B15" s="63" t="s">
        <v>104</v>
      </c>
      <c r="C15" s="121"/>
      <c r="D15" s="82"/>
      <c r="E15" s="98"/>
      <c r="F15" s="80"/>
      <c r="G15" s="62"/>
      <c r="H15" s="63"/>
      <c r="I15" s="63"/>
      <c r="J15" s="62"/>
      <c r="K15" s="82"/>
      <c r="L15" s="44"/>
      <c r="M15" s="107"/>
      <c r="N15" s="87"/>
      <c r="O15" s="55"/>
      <c r="P15" s="98"/>
      <c r="Q15" s="55"/>
      <c r="R15" s="7"/>
      <c r="S15" s="3"/>
      <c r="T15" s="3"/>
      <c r="U15" s="3"/>
      <c r="V15" s="3"/>
      <c r="W15" s="62"/>
      <c r="X15" s="62"/>
      <c r="Y15" s="62"/>
      <c r="Z15" s="62"/>
      <c r="AA15" s="62"/>
      <c r="AB15" s="62"/>
    </row>
    <row r="16" spans="2:32" ht="15" customHeight="1" x14ac:dyDescent="0.25">
      <c r="B16" s="125">
        <f>'M3'!$D$2</f>
        <v>3</v>
      </c>
      <c r="C16" s="125">
        <f>'M3'!$E$2</f>
        <v>0</v>
      </c>
      <c r="D16" s="294">
        <f>'M3'!$B$54</f>
        <v>10</v>
      </c>
      <c r="E16" s="396"/>
      <c r="F16" s="295" t="str">
        <f>'M3'!H54</f>
        <v/>
      </c>
      <c r="G16" s="295" t="str">
        <f>'M3'!I54</f>
        <v/>
      </c>
      <c r="H16" s="295" t="str">
        <f>'M3'!J54</f>
        <v/>
      </c>
      <c r="I16" s="295" t="str">
        <f>'M3'!K54</f>
        <v/>
      </c>
      <c r="J16" s="295">
        <f>'M3'!L54</f>
        <v>0.7</v>
      </c>
      <c r="K16" s="295" t="str">
        <f>'M3'!M54</f>
        <v/>
      </c>
      <c r="L16" s="296"/>
      <c r="M16" s="109">
        <f>'M3'!$AK$54</f>
        <v>0.7</v>
      </c>
      <c r="N16" s="104"/>
      <c r="O16" s="83">
        <f>'M3'!$AO$55</f>
        <v>0</v>
      </c>
      <c r="P16" s="40">
        <f>'M3'!AP55</f>
        <v>0</v>
      </c>
      <c r="Q16" s="83">
        <f>'M3'!$AP$55</f>
        <v>0</v>
      </c>
      <c r="R16" s="75">
        <f>'M3'!$AQ$54</f>
        <v>1</v>
      </c>
      <c r="S16" s="76">
        <f>'M3'!AR54</f>
        <v>0</v>
      </c>
      <c r="T16" s="59" t="e">
        <f>IF(#REF!="","",IF(#REF!="pro",1,IF(#REF!="lwoo",2,IF(#REF!="vmbo-b",3,IF(#REF!="vmbo-k",4,IF(#REF!="vmbo-g",5,IF(#REF!="vmbo-t",6,IF(#REF!="havo",7))))))))</f>
        <v>#REF!</v>
      </c>
      <c r="U16" s="60" t="e">
        <f>IF(T16="",0,IF(T16&lt;#REF!,0,IF(T16&gt;=#REF!,1)))</f>
        <v>#REF!</v>
      </c>
      <c r="W16" s="215" t="str">
        <f>'M3'!$AS$55</f>
        <v/>
      </c>
      <c r="X16" s="215" t="str">
        <f>'M3'!$AS$56</f>
        <v/>
      </c>
      <c r="Y16" s="215" t="str">
        <f>'M3'!$AT$55</f>
        <v/>
      </c>
      <c r="Z16" s="215" t="str">
        <f>'M3'!$AT$56</f>
        <v/>
      </c>
      <c r="AA16" s="215" t="str">
        <f>'M3'!$AU$55</f>
        <v/>
      </c>
      <c r="AB16" s="215" t="str">
        <f>'M3'!$AU$56</f>
        <v/>
      </c>
    </row>
    <row r="17" spans="1:28" ht="15" customHeight="1" x14ac:dyDescent="0.25">
      <c r="B17" s="125"/>
      <c r="C17" s="73"/>
      <c r="D17" s="297"/>
      <c r="E17" s="396"/>
      <c r="F17" s="294"/>
      <c r="G17" s="294"/>
      <c r="H17" s="294"/>
      <c r="I17" s="294"/>
      <c r="J17" s="294"/>
      <c r="K17" s="294"/>
      <c r="L17" s="298"/>
      <c r="M17" s="110"/>
      <c r="N17" s="104"/>
      <c r="O17" s="84"/>
      <c r="P17" s="40"/>
      <c r="Q17" s="84" t="str">
        <f>IF(E17="","",IF(E17="X",M17))</f>
        <v/>
      </c>
      <c r="R17" s="105"/>
      <c r="S17" s="58"/>
      <c r="T17" s="59" t="e">
        <f>IF(#REF!="","",IF(#REF!="pro",1,IF(#REF!="lwoo",2,IF(#REF!="vmbo-b",3,IF(#REF!="vmbo-k",4,IF(#REF!="vmbo-g",5,IF(#REF!="vmbo-t",6,IF(#REF!="havo",7))))))))</f>
        <v>#REF!</v>
      </c>
      <c r="U17" s="60" t="e">
        <f>IF(T17="",0,IF(T17&lt;#REF!,0,IF(T17&gt;=#REF!,1)))</f>
        <v>#REF!</v>
      </c>
      <c r="W17" s="216"/>
      <c r="X17" s="216"/>
      <c r="Y17" s="216"/>
      <c r="Z17" s="216"/>
      <c r="AA17" s="216"/>
      <c r="AB17" s="216"/>
    </row>
    <row r="18" spans="1:28" ht="15" customHeight="1" x14ac:dyDescent="0.25">
      <c r="B18" s="151">
        <f>'M4'!$D$2</f>
        <v>4</v>
      </c>
      <c r="C18" s="151">
        <f>'M4'!$E$2</f>
        <v>0</v>
      </c>
      <c r="D18" s="297">
        <f>'M4'!$B$54</f>
        <v>10</v>
      </c>
      <c r="E18" s="396"/>
      <c r="F18" s="295">
        <f>'M4'!H54</f>
        <v>0.77777777777777779</v>
      </c>
      <c r="G18" s="295" t="str">
        <f>'M4'!I54</f>
        <v/>
      </c>
      <c r="H18" s="295">
        <f>'M4'!J54</f>
        <v>0.77777777777777779</v>
      </c>
      <c r="I18" s="295" t="str">
        <f>'M4'!K54</f>
        <v/>
      </c>
      <c r="J18" s="295">
        <f>'M4'!L54</f>
        <v>0.66666666666666663</v>
      </c>
      <c r="K18" s="295">
        <f>'M4'!M54</f>
        <v>0.88888888888888884</v>
      </c>
      <c r="L18" s="296"/>
      <c r="M18" s="110">
        <f>'M4'!$AK$54</f>
        <v>0.77777777777777779</v>
      </c>
      <c r="N18" s="104"/>
      <c r="O18" s="85">
        <f>'M4'!$AO$55</f>
        <v>0</v>
      </c>
      <c r="P18" s="40">
        <f>'M3'!AP57</f>
        <v>0</v>
      </c>
      <c r="Q18" s="85">
        <f>'M4'!$AP$55</f>
        <v>0</v>
      </c>
      <c r="R18" s="75">
        <f>'M4'!$AQ$54</f>
        <v>1</v>
      </c>
      <c r="S18" s="76">
        <f>'M4'!AR54</f>
        <v>0</v>
      </c>
      <c r="T18" s="59" t="e">
        <f>IF(#REF!="","",IF(#REF!="pro",1,IF(#REF!="lwoo",2,IF(#REF!="vmbo-b",3,IF(#REF!="vmbo-k",4,IF(#REF!="vmbo-g",5,IF(#REF!="vmbo-t",6,IF(#REF!="havo",7))))))))</f>
        <v>#REF!</v>
      </c>
      <c r="U18" s="60" t="e">
        <f>IF(T18="",0,IF(T18&lt;#REF!,0,IF(T18&gt;=#REF!,1)))</f>
        <v>#REF!</v>
      </c>
      <c r="W18" s="215" t="str">
        <f>'M4'!$AS$55</f>
        <v/>
      </c>
      <c r="X18" s="215" t="str">
        <f>'M4'!$AS$56</f>
        <v/>
      </c>
      <c r="Y18" s="215" t="str">
        <f>'M4'!$AT$55</f>
        <v/>
      </c>
      <c r="Z18" s="215" t="str">
        <f>'M4'!$AT$56</f>
        <v/>
      </c>
      <c r="AA18" s="215" t="str">
        <f>'M4'!$AU$55</f>
        <v/>
      </c>
      <c r="AB18" s="215" t="str">
        <f>'M4'!$AU$56</f>
        <v/>
      </c>
    </row>
    <row r="19" spans="1:28" ht="15" customHeight="1" x14ac:dyDescent="0.25">
      <c r="B19" s="126"/>
      <c r="C19" s="132"/>
      <c r="D19" s="297"/>
      <c r="E19" s="396"/>
      <c r="F19" s="294"/>
      <c r="G19" s="130"/>
      <c r="H19" s="294"/>
      <c r="I19" s="130"/>
      <c r="J19" s="294"/>
      <c r="K19" s="294"/>
      <c r="L19" s="298"/>
      <c r="M19" s="110"/>
      <c r="N19" s="104"/>
      <c r="O19" s="84"/>
      <c r="P19" s="40"/>
      <c r="Q19" s="84" t="str">
        <f>IF(E19="","",IF(E19="X",M19))</f>
        <v/>
      </c>
      <c r="R19" s="105"/>
      <c r="S19" s="58" t="e">
        <f>IF(#REF!="","",IF(#REF!="pro",1,IF(#REF!="lwoo",2,IF(#REF!="vmbo-b",3,IF(#REF!="vmbo-k",4,IF(#REF!="vmbo-g",5,IF(#REF!="vmbo-t",6,IF(#REF!="havo",7))))))))</f>
        <v>#REF!</v>
      </c>
      <c r="T19" s="59" t="e">
        <f>IF(#REF!="","",IF(#REF!="pro",1,IF(#REF!="lwoo",2,IF(#REF!="vmbo-b",3,IF(#REF!="vmbo-k",4,IF(#REF!="vmbo-g",5,IF(#REF!="vmbo-t",6,IF(#REF!="havo",7))))))))</f>
        <v>#REF!</v>
      </c>
      <c r="U19" s="60" t="e">
        <f>IF(T19="",0,IF(T19&lt;#REF!,0,IF(T19&gt;=#REF!,1)))</f>
        <v>#REF!</v>
      </c>
      <c r="W19" s="216"/>
      <c r="X19" s="216"/>
      <c r="Y19" s="216"/>
      <c r="Z19" s="216"/>
      <c r="AA19" s="216"/>
      <c r="AB19" s="216"/>
    </row>
    <row r="20" spans="1:28" ht="15" customHeight="1" x14ac:dyDescent="0.25">
      <c r="B20" s="151">
        <f>'M5'!$D$2</f>
        <v>5</v>
      </c>
      <c r="C20" s="151">
        <f>'M5'!$E$2</f>
        <v>0</v>
      </c>
      <c r="D20" s="297">
        <f>'M5'!$B$54</f>
        <v>12</v>
      </c>
      <c r="E20" s="396"/>
      <c r="F20" s="295">
        <f>'M5'!H54</f>
        <v>0.81818181818181823</v>
      </c>
      <c r="G20" s="295">
        <f>'M5'!I54</f>
        <v>0.90909090909090906</v>
      </c>
      <c r="H20" s="295">
        <f>'M5'!J54</f>
        <v>0.81818181818181823</v>
      </c>
      <c r="I20" s="131"/>
      <c r="J20" s="295">
        <f>'M5'!L54</f>
        <v>0.41666666666666669</v>
      </c>
      <c r="K20" s="295">
        <f>'M5'!M54</f>
        <v>1</v>
      </c>
      <c r="L20" s="296"/>
      <c r="M20" s="110">
        <f>'M5'!$AK$54</f>
        <v>0.79999999999999993</v>
      </c>
      <c r="N20" s="104"/>
      <c r="O20" s="85">
        <f>'M5'!$AO$55</f>
        <v>0</v>
      </c>
      <c r="P20" s="40">
        <f>'M3'!AP59</f>
        <v>0</v>
      </c>
      <c r="Q20" s="85">
        <f>'M5'!$AP$55</f>
        <v>0</v>
      </c>
      <c r="R20" s="75">
        <f>'M5'!$AQ$54</f>
        <v>1</v>
      </c>
      <c r="S20" s="58" t="e">
        <f>IF(#REF!="","",IF(#REF!="pro",1,IF(#REF!="lwoo",2,IF(#REF!="vmbo-b",3,IF(#REF!="vmbo-k",4,IF(#REF!="vmbo-g",5,IF(#REF!="vmbo-t",6,IF(#REF!="havo",7))))))))</f>
        <v>#REF!</v>
      </c>
      <c r="T20" s="59" t="e">
        <f>IF(#REF!="","",IF(#REF!="pro",1,IF(#REF!="lwoo",2,IF(#REF!="vmbo-b",3,IF(#REF!="vmbo-k",4,IF(#REF!="vmbo-g",5,IF(#REF!="vmbo-t",6,IF(#REF!="havo",7))))))))</f>
        <v>#REF!</v>
      </c>
      <c r="U20" s="60" t="e">
        <f>IF(T20="",0,IF(T20&lt;#REF!,0,IF(T20&gt;=#REF!,1)))</f>
        <v>#REF!</v>
      </c>
      <c r="W20" s="215" t="str">
        <f>'M5'!$AS$55</f>
        <v/>
      </c>
      <c r="X20" s="215" t="str">
        <f>'M5'!$AS$56</f>
        <v/>
      </c>
      <c r="Y20" s="215" t="str">
        <f>'M5'!$AT$55</f>
        <v/>
      </c>
      <c r="Z20" s="215" t="str">
        <f>'M5'!$AT$56</f>
        <v/>
      </c>
      <c r="AA20" s="215" t="str">
        <f>'M5'!$AU$55</f>
        <v/>
      </c>
      <c r="AB20" s="215" t="str">
        <f>'M5'!$AU$56</f>
        <v/>
      </c>
    </row>
    <row r="21" spans="1:28" ht="15" customHeight="1" x14ac:dyDescent="0.25">
      <c r="B21" s="126"/>
      <c r="C21" s="132"/>
      <c r="D21" s="297"/>
      <c r="E21" s="396"/>
      <c r="F21" s="294"/>
      <c r="G21" s="130"/>
      <c r="H21" s="294"/>
      <c r="I21" s="130"/>
      <c r="J21" s="294"/>
      <c r="K21" s="294"/>
      <c r="L21" s="298"/>
      <c r="M21" s="110"/>
      <c r="N21" s="104"/>
      <c r="O21" s="84"/>
      <c r="P21" s="40"/>
      <c r="Q21" s="84" t="str">
        <f>IF(E21="","",IF(E21="X",M21))</f>
        <v/>
      </c>
      <c r="R21" s="105"/>
      <c r="S21" s="58" t="e">
        <f>IF(#REF!="","",IF(#REF!="pro",1,IF(#REF!="lwoo",2,IF(#REF!="vmbo-b",3,IF(#REF!="vmbo-k",4,IF(#REF!="vmbo-g",5,IF(#REF!="vmbo-t",6,IF(#REF!="havo",7))))))))</f>
        <v>#REF!</v>
      </c>
      <c r="T21" s="59" t="e">
        <f>IF(#REF!="","",IF(#REF!="pro",1,IF(#REF!="lwoo",2,IF(#REF!="vmbo-b",3,IF(#REF!="vmbo-k",4,IF(#REF!="vmbo-g",5,IF(#REF!="vmbo-t",6,IF(#REF!="havo",7))))))))</f>
        <v>#REF!</v>
      </c>
      <c r="U21" s="60" t="e">
        <f>IF(T21="",0,IF(T21&lt;#REF!,0,IF(T21&gt;=#REF!,1)))</f>
        <v>#REF!</v>
      </c>
      <c r="W21" s="216"/>
      <c r="X21" s="216"/>
      <c r="Y21" s="216"/>
      <c r="Z21" s="216"/>
      <c r="AA21" s="216"/>
      <c r="AB21" s="216"/>
    </row>
    <row r="22" spans="1:28" ht="15" customHeight="1" x14ac:dyDescent="0.25">
      <c r="B22" s="151">
        <f>'M6'!$D$2</f>
        <v>6</v>
      </c>
      <c r="C22" s="151">
        <f>'M6'!$E$2</f>
        <v>0</v>
      </c>
      <c r="D22" s="297">
        <f>'M6'!$B$54</f>
        <v>12</v>
      </c>
      <c r="E22" s="396"/>
      <c r="F22" s="295">
        <f>'M6'!H54</f>
        <v>0.66666666666666663</v>
      </c>
      <c r="G22" s="295">
        <f>'M6'!I54</f>
        <v>0.75</v>
      </c>
      <c r="H22" s="295">
        <f>'M6'!J54</f>
        <v>1</v>
      </c>
      <c r="I22" s="295" t="str">
        <f>'M6'!K54</f>
        <v/>
      </c>
      <c r="J22" s="295">
        <f>'M6'!L54</f>
        <v>0.58333333333333337</v>
      </c>
      <c r="K22" s="295">
        <f>'M6'!M54</f>
        <v>1</v>
      </c>
      <c r="L22" s="296"/>
      <c r="M22" s="110">
        <f>'M6'!$AK$54</f>
        <v>0.79999999999999993</v>
      </c>
      <c r="N22" s="104"/>
      <c r="O22" s="85">
        <f>'M6'!$AO$55</f>
        <v>0</v>
      </c>
      <c r="P22" s="40">
        <f>'M3'!AP61</f>
        <v>0</v>
      </c>
      <c r="Q22" s="85">
        <f>'M6'!$AP$55</f>
        <v>0</v>
      </c>
      <c r="R22" s="75">
        <f>'M6'!$AQ$54</f>
        <v>1</v>
      </c>
      <c r="S22" s="58" t="e">
        <f>IF(#REF!="","",IF(#REF!="pro",1,IF(#REF!="lwoo",2,IF(#REF!="vmbo-b",3,IF(#REF!="vmbo-k",4,IF(#REF!="vmbo-g",5,IF(#REF!="vmbo-t",6,IF(#REF!="havo",7))))))))</f>
        <v>#REF!</v>
      </c>
      <c r="T22" s="59" t="e">
        <f>IF(#REF!="","",IF(#REF!="pro",1,IF(#REF!="lwoo",2,IF(#REF!="vmbo-b",3,IF(#REF!="vmbo-k",4,IF(#REF!="vmbo-g",5,IF(#REF!="vmbo-t",6,IF(#REF!="havo",7))))))))</f>
        <v>#REF!</v>
      </c>
      <c r="U22" s="60" t="e">
        <f>IF(T22="",0,IF(T22&lt;#REF!,0,IF(T22&gt;=#REF!,1)))</f>
        <v>#REF!</v>
      </c>
      <c r="W22" s="215">
        <f>'M6'!$AS$55</f>
        <v>1</v>
      </c>
      <c r="X22" s="215">
        <f>'M6'!$AS$56</f>
        <v>0.16666666666666666</v>
      </c>
      <c r="Y22" s="215">
        <f>'M6'!$AT$55</f>
        <v>1</v>
      </c>
      <c r="Z22" s="215">
        <f>'M6'!$AT$56</f>
        <v>0.66666666666666663</v>
      </c>
      <c r="AA22" s="215">
        <f>'M6'!$AU$55</f>
        <v>1</v>
      </c>
      <c r="AB22" s="215">
        <f>'M6'!$AU$56</f>
        <v>0.83333333333333337</v>
      </c>
    </row>
    <row r="23" spans="1:28" ht="15" customHeight="1" x14ac:dyDescent="0.25">
      <c r="B23" s="126"/>
      <c r="C23" s="132"/>
      <c r="D23" s="297"/>
      <c r="E23" s="396"/>
      <c r="F23" s="130"/>
      <c r="G23" s="130"/>
      <c r="H23" s="130"/>
      <c r="I23" s="130"/>
      <c r="J23" s="130"/>
      <c r="K23" s="130"/>
      <c r="L23" s="89"/>
      <c r="M23" s="110"/>
      <c r="N23" s="104"/>
      <c r="O23" s="84"/>
      <c r="P23" s="40" t="s">
        <v>159</v>
      </c>
      <c r="Q23" s="84" t="str">
        <f>IF(E23="","",IF(E23="X",M23))</f>
        <v/>
      </c>
      <c r="R23" s="105"/>
      <c r="S23" s="58" t="e">
        <f>IF(#REF!="","",IF(#REF!="pro",1,IF(#REF!="lwoo",2,IF(#REF!="vmbo-b",3,IF(#REF!="vmbo-k",4,IF(#REF!="vmbo-g",5,IF(#REF!="vmbo-t",6,IF(#REF!="havo",7))))))))</f>
        <v>#REF!</v>
      </c>
      <c r="T23" s="59" t="e">
        <f>IF(#REF!="","",IF(#REF!="pro",1,IF(#REF!="lwoo",2,IF(#REF!="vmbo-b",3,IF(#REF!="vmbo-k",4,IF(#REF!="vmbo-g",5,IF(#REF!="vmbo-t",6,IF(#REF!="havo",7))))))))</f>
        <v>#REF!</v>
      </c>
      <c r="U23" s="60" t="e">
        <f>IF(T23="",0,IF(T23&lt;#REF!,0,IF(T23&gt;=#REF!,1)))</f>
        <v>#REF!</v>
      </c>
      <c r="W23" s="216"/>
      <c r="X23" s="216"/>
      <c r="Y23" s="216"/>
      <c r="Z23" s="216"/>
      <c r="AA23" s="216"/>
      <c r="AB23" s="216"/>
    </row>
    <row r="24" spans="1:28" ht="15" customHeight="1" x14ac:dyDescent="0.25">
      <c r="B24" s="151">
        <f>'M7'!$D$2</f>
        <v>7</v>
      </c>
      <c r="C24" s="151">
        <f>'M7'!$E$2</f>
        <v>0</v>
      </c>
      <c r="D24" s="297">
        <f>'M7'!$B$54</f>
        <v>10</v>
      </c>
      <c r="E24" s="396"/>
      <c r="F24" s="131">
        <f>'M7'!H54</f>
        <v>1</v>
      </c>
      <c r="G24" s="131">
        <f>'M7'!I54</f>
        <v>0.8</v>
      </c>
      <c r="H24" s="131">
        <f>'M7'!J54</f>
        <v>0.6</v>
      </c>
      <c r="I24" s="131">
        <f>'M7'!K54</f>
        <v>0.7</v>
      </c>
      <c r="J24" s="131">
        <f>'M7'!L54</f>
        <v>0.5</v>
      </c>
      <c r="K24" s="131">
        <f>'M7'!M54</f>
        <v>0.9</v>
      </c>
      <c r="L24" s="90"/>
      <c r="M24" s="110">
        <f>'M7'!$AK$54</f>
        <v>0.75000000000000011</v>
      </c>
      <c r="N24" s="104"/>
      <c r="O24" s="85">
        <f>'M7'!$AO$55</f>
        <v>0</v>
      </c>
      <c r="P24" s="40">
        <f>'M3'!AP63</f>
        <v>0</v>
      </c>
      <c r="Q24" s="85">
        <f>'M7'!$AP$55</f>
        <v>0</v>
      </c>
      <c r="R24" s="75">
        <f>'M7'!$AQ$54</f>
        <v>1</v>
      </c>
      <c r="S24" s="58" t="e">
        <f>IF(#REF!="","",IF(#REF!="pro",1,IF(#REF!="lwoo",2,IF(#REF!="vmbo-b",3,IF(#REF!="vmbo-k",4,IF(#REF!="vmbo-g",5,IF(#REF!="vmbo-t",6,IF(#REF!="havo",7))))))))</f>
        <v>#REF!</v>
      </c>
      <c r="T24" s="59" t="e">
        <f>IF(#REF!="","",IF(#REF!="pro",1,IF(#REF!="lwoo",2,IF(#REF!="vmbo-b",3,IF(#REF!="vmbo-k",4,IF(#REF!="vmbo-g",5,IF(#REF!="vmbo-t",6,IF(#REF!="havo",7))))))))</f>
        <v>#REF!</v>
      </c>
      <c r="U24" s="60" t="e">
        <f>IF(T24="",0,IF(T24&lt;#REF!,0,IF(T24&gt;=#REF!,1)))</f>
        <v>#REF!</v>
      </c>
      <c r="W24" s="215">
        <f>'M7'!$AS$55</f>
        <v>1</v>
      </c>
      <c r="X24" s="215">
        <f>'M7'!$AS$56</f>
        <v>0.4</v>
      </c>
      <c r="Y24" s="215">
        <f>'M7'!$AT$55</f>
        <v>0.9</v>
      </c>
      <c r="Z24" s="215">
        <f>'M7'!$AT$56</f>
        <v>0.2</v>
      </c>
      <c r="AA24" s="215">
        <f>'M7'!$AU$55</f>
        <v>0.9</v>
      </c>
      <c r="AB24" s="215">
        <f>'M7'!$AU$56</f>
        <v>0.6</v>
      </c>
    </row>
    <row r="25" spans="1:28" ht="15" customHeight="1" x14ac:dyDescent="0.25">
      <c r="B25" s="126"/>
      <c r="C25" s="132"/>
      <c r="D25" s="297"/>
      <c r="E25" s="396"/>
      <c r="F25" s="130"/>
      <c r="G25" s="130"/>
      <c r="H25" s="130"/>
      <c r="I25" s="130"/>
      <c r="J25" s="130"/>
      <c r="K25" s="130"/>
      <c r="L25" s="89"/>
      <c r="M25" s="110"/>
      <c r="N25" s="104"/>
      <c r="O25" s="84" t="str">
        <f>'M3'!AO63</f>
        <v/>
      </c>
      <c r="P25" s="40"/>
      <c r="Q25" s="84" t="str">
        <f>IF(E25="","",IF(E25="X",M25))</f>
        <v/>
      </c>
      <c r="R25" s="105"/>
      <c r="S25" s="58" t="e">
        <f>IF(#REF!="","",IF(#REF!="pro",1,IF(#REF!="lwoo",2,IF(#REF!="vmbo-b",3,IF(#REF!="vmbo-k",4,IF(#REF!="vmbo-g",5,IF(#REF!="vmbo-t",6,IF(#REF!="havo",7))))))))</f>
        <v>#REF!</v>
      </c>
      <c r="T25" s="59" t="e">
        <f>IF(#REF!="","",IF(#REF!="pro",1,IF(#REF!="lwoo",2,IF(#REF!="vmbo-b",3,IF(#REF!="vmbo-k",4,IF(#REF!="vmbo-g",5,IF(#REF!="vmbo-t",6,IF(#REF!="havo",7))))))))</f>
        <v>#REF!</v>
      </c>
      <c r="U25" s="60" t="e">
        <f>IF(T25="",0,IF(T25&lt;#REF!,0,IF(T25&gt;=#REF!,1)))</f>
        <v>#REF!</v>
      </c>
      <c r="W25" s="216"/>
      <c r="X25" s="216"/>
      <c r="Y25" s="216"/>
      <c r="Z25" s="216"/>
      <c r="AA25" s="216"/>
      <c r="AB25" s="216"/>
    </row>
    <row r="26" spans="1:28" ht="15" customHeight="1" x14ac:dyDescent="0.25">
      <c r="B26" s="151">
        <f>'B8'!$D$2</f>
        <v>8</v>
      </c>
      <c r="C26" s="151">
        <f>'B8'!$E$2</f>
        <v>0</v>
      </c>
      <c r="D26" s="297">
        <f>'8E7'!$B$54</f>
        <v>10</v>
      </c>
      <c r="E26" s="396"/>
      <c r="F26" s="131" t="str">
        <f>'8E7'!H54</f>
        <v/>
      </c>
      <c r="G26" s="131">
        <f>'8E7'!I54</f>
        <v>0.6</v>
      </c>
      <c r="H26" s="131">
        <f>'8E7'!J54</f>
        <v>0.6</v>
      </c>
      <c r="I26" s="131">
        <f>'8E7'!K54</f>
        <v>0.9</v>
      </c>
      <c r="J26" s="131">
        <f>'8E7'!L54</f>
        <v>0.7</v>
      </c>
      <c r="K26" s="131">
        <f>'8E7'!M54</f>
        <v>1</v>
      </c>
      <c r="L26" s="90"/>
      <c r="M26" s="110">
        <f>'8E7'!$AK$54</f>
        <v>0.76</v>
      </c>
      <c r="N26" s="104"/>
      <c r="O26" s="85">
        <f>'8E7'!$AO$55</f>
        <v>0</v>
      </c>
      <c r="P26" s="40">
        <f>'M3'!AP65</f>
        <v>0</v>
      </c>
      <c r="Q26" s="85">
        <f>'8E7'!$AP$55</f>
        <v>0</v>
      </c>
      <c r="R26" s="75">
        <f>'8E7'!$AQ$54</f>
        <v>1</v>
      </c>
      <c r="S26" s="58" t="e">
        <f>IF(#REF!="","",IF(#REF!="pro",1,IF(#REF!="lwoo",2,IF(#REF!="vmbo-b",3,IF(#REF!="vmbo-k",4,IF(#REF!="vmbo-g",5,IF(#REF!="vmbo-t",6,IF(#REF!="havo",7))))))))</f>
        <v>#REF!</v>
      </c>
      <c r="T26" s="59" t="e">
        <f>IF(#REF!="","",IF(#REF!="pro",1,IF(#REF!="lwoo",2,IF(#REF!="vmbo-b",3,IF(#REF!="vmbo-k",4,IF(#REF!="vmbo-g",5,IF(#REF!="vmbo-t",6,IF(#REF!="havo",7))))))))</f>
        <v>#REF!</v>
      </c>
      <c r="U26" s="60" t="e">
        <f>IF(T26="",0,IF(T26&lt;#REF!,0,IF(T26&gt;=#REF!,1)))</f>
        <v>#REF!</v>
      </c>
      <c r="W26" s="215">
        <f>'8E7'!$AS$55</f>
        <v>1</v>
      </c>
      <c r="X26" s="215">
        <f>'8E7'!$AS$56</f>
        <v>0.4</v>
      </c>
      <c r="Y26" s="215">
        <f>'8E7'!$AT$55</f>
        <v>1</v>
      </c>
      <c r="Z26" s="215">
        <f>'8E7'!$AT$56</f>
        <v>0.7</v>
      </c>
      <c r="AA26" s="215">
        <f>'8E7'!$AU$55</f>
        <v>1</v>
      </c>
      <c r="AB26" s="215">
        <f>'8E7'!$AU$56</f>
        <v>0.8</v>
      </c>
    </row>
    <row r="27" spans="1:28" ht="15" customHeight="1" x14ac:dyDescent="0.25">
      <c r="B27" s="126"/>
      <c r="C27" s="123"/>
      <c r="D27" s="9"/>
      <c r="E27" s="396"/>
      <c r="F27" s="130"/>
      <c r="G27" s="130"/>
      <c r="H27" s="130"/>
      <c r="I27" s="130"/>
      <c r="J27" s="130"/>
      <c r="K27" s="130"/>
      <c r="L27" s="89"/>
      <c r="M27" s="111"/>
      <c r="N27" s="104"/>
      <c r="O27" s="102"/>
      <c r="P27" s="40"/>
      <c r="Q27" s="102" t="str">
        <f>IF(E27="","",IF(E27="X",M27))</f>
        <v/>
      </c>
      <c r="R27" s="105"/>
      <c r="S27" s="95" t="e">
        <f>IF(#REF!="","",IF(#REF!="pro",1,IF(#REF!="lwoo",2,IF(#REF!="vmbo-b",3,IF(#REF!="vmbo-k",4,IF(#REF!="vmbo-g",5,IF(#REF!="vmbo-t",6,IF(#REF!="havo",7))))))))</f>
        <v>#REF!</v>
      </c>
      <c r="T27" s="96" t="e">
        <f>IF(#REF!="","",IF(#REF!="pro",1,IF(#REF!="lwoo",2,IF(#REF!="vmbo-b",3,IF(#REF!="vmbo-k",4,IF(#REF!="vmbo-g",5,IF(#REF!="vmbo-t",6,IF(#REF!="havo",7))))))))</f>
        <v>#REF!</v>
      </c>
      <c r="U27" s="97" t="e">
        <f>IF(T27="",0,IF(T27&lt;#REF!,0,IF(T27&gt;=#REF!,1)))</f>
        <v>#REF!</v>
      </c>
      <c r="W27" s="216"/>
      <c r="X27" s="216"/>
      <c r="Y27" s="216"/>
      <c r="Z27" s="216"/>
      <c r="AA27" s="216"/>
      <c r="AB27" s="216"/>
    </row>
    <row r="28" spans="1:28" ht="15" customHeight="1" thickBot="1" x14ac:dyDescent="0.3">
      <c r="B28" s="172"/>
      <c r="C28" s="172"/>
      <c r="D28" s="172"/>
      <c r="E28" s="172"/>
      <c r="F28" s="173">
        <f t="shared" ref="F28:J28" si="0">COUNT(F16:F27)</f>
        <v>4</v>
      </c>
      <c r="G28" s="173">
        <f t="shared" si="0"/>
        <v>4</v>
      </c>
      <c r="H28" s="173">
        <f t="shared" si="0"/>
        <v>5</v>
      </c>
      <c r="I28" s="173">
        <f t="shared" si="0"/>
        <v>2</v>
      </c>
      <c r="J28" s="173">
        <f t="shared" si="0"/>
        <v>6</v>
      </c>
      <c r="K28" s="173">
        <f>COUNT(K16:K27)</f>
        <v>5</v>
      </c>
      <c r="L28" s="99"/>
      <c r="M28" s="174">
        <f>COUNT(M16:M27)</f>
        <v>6</v>
      </c>
      <c r="N28" s="99"/>
      <c r="O28" s="99"/>
      <c r="P28" s="99"/>
      <c r="Q28" s="99"/>
      <c r="R28" s="99"/>
      <c r="W28" s="177">
        <f>COUNT(W16:W27)</f>
        <v>3</v>
      </c>
      <c r="X28" s="177">
        <f t="shared" ref="X28:AB28" si="1">COUNT(X16:X27)</f>
        <v>3</v>
      </c>
      <c r="Y28" s="177">
        <f t="shared" si="1"/>
        <v>3</v>
      </c>
      <c r="Z28" s="177">
        <f t="shared" si="1"/>
        <v>3</v>
      </c>
      <c r="AA28" s="177">
        <f t="shared" si="1"/>
        <v>3</v>
      </c>
      <c r="AB28" s="177">
        <f t="shared" si="1"/>
        <v>3</v>
      </c>
    </row>
    <row r="29" spans="1:28" s="94" customFormat="1" ht="15" customHeight="1" thickTop="1" x14ac:dyDescent="0.25">
      <c r="A29" s="93" t="s">
        <v>105</v>
      </c>
      <c r="B29" s="383">
        <f>COUNTA(B16:B27)</f>
        <v>6</v>
      </c>
      <c r="C29" s="384"/>
      <c r="D29" s="392">
        <f>SUM(D16:D27)</f>
        <v>64</v>
      </c>
      <c r="E29" s="395">
        <f>COUNTA(E16:E27)</f>
        <v>0</v>
      </c>
      <c r="F29" s="170">
        <f t="shared" ref="F29:J29" si="2">IF(F28=0,"",IF(F28&gt;0,SUM(F16:F27)/COUNT(F16:F27)))</f>
        <v>0.81565656565656564</v>
      </c>
      <c r="G29" s="171">
        <f t="shared" si="2"/>
        <v>0.76477272727272727</v>
      </c>
      <c r="H29" s="171">
        <f t="shared" si="2"/>
        <v>0.7591919191919192</v>
      </c>
      <c r="I29" s="171">
        <f t="shared" si="2"/>
        <v>0.8</v>
      </c>
      <c r="J29" s="171">
        <f t="shared" si="2"/>
        <v>0.59444444444444444</v>
      </c>
      <c r="K29" s="115">
        <f>IF(K28=0,"",IF(K28&gt;0,SUM(K16:K27)/COUNT(K16:K27)))</f>
        <v>0.95777777777777773</v>
      </c>
      <c r="L29" s="118"/>
      <c r="M29" s="411">
        <f>IF(M28=0,"",IF(M28&gt;0,SUM(M16:M27)/COUNT(M16:M27)))</f>
        <v>0.76462962962962955</v>
      </c>
      <c r="N29" s="112"/>
      <c r="O29" s="414">
        <f>SUM(O16:O27)</f>
        <v>0</v>
      </c>
      <c r="P29" s="113">
        <f t="shared" ref="P29:Q29" si="3">SUM(P16:P27)</f>
        <v>0</v>
      </c>
      <c r="Q29" s="416">
        <f t="shared" si="3"/>
        <v>0</v>
      </c>
      <c r="R29" s="418">
        <f>SUM(R16:R27)/6</f>
        <v>1</v>
      </c>
      <c r="S29" s="91"/>
      <c r="T29" s="92"/>
      <c r="U29" s="92" t="e">
        <f>SUM(U16:U27)</f>
        <v>#REF!</v>
      </c>
      <c r="W29" s="426">
        <f>IF(W28=0,"",IF(W28&gt;0,SUM(W16:W27)/COUNT(W16:W27)))</f>
        <v>1</v>
      </c>
      <c r="X29" s="428">
        <f>IF(X28=0,"",IF(X28&gt;0,SUM(X16:X27)/COUNT(X16:X27)))</f>
        <v>0.32222222222222224</v>
      </c>
      <c r="Y29" s="428">
        <f t="shared" ref="Y29:AB29" si="4">IF(Y28=0,"",IF(Y28&gt;0,SUM(Y16:Y27)/COUNT(Y16:Y27)))</f>
        <v>0.96666666666666667</v>
      </c>
      <c r="Z29" s="428">
        <f t="shared" si="4"/>
        <v>0.52222222222222225</v>
      </c>
      <c r="AA29" s="428">
        <f t="shared" si="4"/>
        <v>0.96666666666666667</v>
      </c>
      <c r="AB29" s="424">
        <f t="shared" si="4"/>
        <v>0.74444444444444446</v>
      </c>
    </row>
    <row r="30" spans="1:28" ht="15" customHeight="1" x14ac:dyDescent="0.25">
      <c r="B30" s="385"/>
      <c r="C30" s="386"/>
      <c r="D30" s="393"/>
      <c r="E30" s="395"/>
      <c r="F30" s="404">
        <f>IF(F28=0,"",IF(G28=0,"",IF(F28+G28&gt;0,(F29+G29)/2)))</f>
        <v>0.79021464646464645</v>
      </c>
      <c r="G30" s="399"/>
      <c r="H30" s="399">
        <f>IF(H28=0,"",IF(I28=0,"",IF(H28+I28&gt;0,(H29+I29)/2)))</f>
        <v>0.77959595959595962</v>
      </c>
      <c r="I30" s="399"/>
      <c r="J30" s="399">
        <f>IF(J28=0,"",IF(K28=0,"",IF(J28+K28&gt;0,(J29+K29)/2)))</f>
        <v>0.77611111111111108</v>
      </c>
      <c r="K30" s="408"/>
      <c r="L30" s="119"/>
      <c r="M30" s="412"/>
      <c r="N30" s="116"/>
      <c r="O30" s="407"/>
      <c r="P30" s="11"/>
      <c r="Q30" s="331"/>
      <c r="R30" s="419"/>
      <c r="S30" s="81"/>
      <c r="W30" s="427"/>
      <c r="X30" s="429"/>
      <c r="Y30" s="429"/>
      <c r="Z30" s="429"/>
      <c r="AA30" s="429"/>
      <c r="AB30" s="425"/>
    </row>
    <row r="31" spans="1:28" ht="13.8" thickBot="1" x14ac:dyDescent="0.3">
      <c r="B31" s="387"/>
      <c r="C31" s="388"/>
      <c r="D31" s="394"/>
      <c r="E31" s="395"/>
      <c r="F31" s="405" t="s">
        <v>34</v>
      </c>
      <c r="G31" s="397"/>
      <c r="H31" s="410" t="s">
        <v>35</v>
      </c>
      <c r="I31" s="397"/>
      <c r="J31" s="397" t="s">
        <v>36</v>
      </c>
      <c r="K31" s="398"/>
      <c r="M31" s="413"/>
      <c r="N31" s="117"/>
      <c r="O31" s="415"/>
      <c r="P31" s="114">
        <f>P29*B29</f>
        <v>0</v>
      </c>
      <c r="Q31" s="417"/>
      <c r="R31" s="420"/>
      <c r="S31" s="3"/>
      <c r="T31" s="3"/>
      <c r="U31" s="3"/>
      <c r="V31" s="3"/>
      <c r="W31" s="405" t="s">
        <v>34</v>
      </c>
      <c r="X31" s="397"/>
      <c r="Y31" s="410" t="s">
        <v>35</v>
      </c>
      <c r="Z31" s="397"/>
      <c r="AA31" s="397" t="s">
        <v>36</v>
      </c>
      <c r="AB31" s="398"/>
    </row>
    <row r="32" spans="1:28" ht="13.8" thickTop="1" x14ac:dyDescent="0.25"/>
  </sheetData>
  <sheetProtection sheet="1" objects="1" scenarios="1"/>
  <mergeCells count="46">
    <mergeCell ref="AB5:AB6"/>
    <mergeCell ref="W5:AA6"/>
    <mergeCell ref="G5:J6"/>
    <mergeCell ref="AB29:AB30"/>
    <mergeCell ref="W31:X31"/>
    <mergeCell ref="Y31:Z31"/>
    <mergeCell ref="AA31:AB31"/>
    <mergeCell ref="W29:W30"/>
    <mergeCell ref="X29:X30"/>
    <mergeCell ref="Y29:Y30"/>
    <mergeCell ref="Z29:Z30"/>
    <mergeCell ref="AA29:AA30"/>
    <mergeCell ref="W8:AB8"/>
    <mergeCell ref="W9:X9"/>
    <mergeCell ref="Y9:Z9"/>
    <mergeCell ref="AA9:AB9"/>
    <mergeCell ref="W10:X10"/>
    <mergeCell ref="Y10:Z10"/>
    <mergeCell ref="AA10:AB10"/>
    <mergeCell ref="O8:R8"/>
    <mergeCell ref="H31:I31"/>
    <mergeCell ref="M29:M31"/>
    <mergeCell ref="O29:O31"/>
    <mergeCell ref="Q29:Q31"/>
    <mergeCell ref="R29:R31"/>
    <mergeCell ref="B5:D5"/>
    <mergeCell ref="B6:D6"/>
    <mergeCell ref="J8:K8"/>
    <mergeCell ref="B8:D8"/>
    <mergeCell ref="J30:K30"/>
    <mergeCell ref="B2:AB2"/>
    <mergeCell ref="C9:C11"/>
    <mergeCell ref="B29:C31"/>
    <mergeCell ref="K5:K6"/>
    <mergeCell ref="E8:E11"/>
    <mergeCell ref="D29:D31"/>
    <mergeCell ref="E29:E31"/>
    <mergeCell ref="E16:E27"/>
    <mergeCell ref="J31:K31"/>
    <mergeCell ref="F8:G8"/>
    <mergeCell ref="H8:I8"/>
    <mergeCell ref="H30:I30"/>
    <mergeCell ref="E5:F5"/>
    <mergeCell ref="E6:F6"/>
    <mergeCell ref="F30:G30"/>
    <mergeCell ref="F31:G31"/>
  </mergeCells>
  <conditionalFormatting sqref="C16:C27">
    <cfRule type="cellIs" dxfId="69" priority="23" operator="equal">
      <formula>0</formula>
    </cfRule>
  </conditionalFormatting>
  <conditionalFormatting sqref="E5:E6 D7">
    <cfRule type="cellIs" dxfId="68" priority="75" stopIfTrue="1" operator="equal">
      <formula>"ja"</formula>
    </cfRule>
    <cfRule type="cellIs" dxfId="67" priority="76" stopIfTrue="1" operator="equal">
      <formula>"nee"</formula>
    </cfRule>
  </conditionalFormatting>
  <conditionalFormatting sqref="E16">
    <cfRule type="cellIs" dxfId="66" priority="92" stopIfTrue="1" operator="equal">
      <formula>"x"</formula>
    </cfRule>
  </conditionalFormatting>
  <conditionalFormatting sqref="F16:K27">
    <cfRule type="cellIs" dxfId="65" priority="24" operator="equal">
      <formula>""</formula>
    </cfRule>
    <cfRule type="cellIs" dxfId="64" priority="25" operator="lessThan">
      <formula>$K$5</formula>
    </cfRule>
    <cfRule type="cellIs" dxfId="63" priority="26" operator="greaterThanOrEqual">
      <formula>$K$5</formula>
    </cfRule>
  </conditionalFormatting>
  <conditionalFormatting sqref="F29:K30 M29:M31">
    <cfRule type="cellIs" dxfId="62" priority="20" operator="equal">
      <formula>0</formula>
    </cfRule>
    <cfRule type="cellIs" dxfId="61" priority="21" operator="lessThan">
      <formula>$K$5</formula>
    </cfRule>
    <cfRule type="cellIs" dxfId="60" priority="22" operator="greaterThanOrEqual">
      <formula>$K$5</formula>
    </cfRule>
  </conditionalFormatting>
  <conditionalFormatting sqref="M16 M18 M20 M22 M24 M26">
    <cfRule type="cellIs" dxfId="59" priority="30" operator="equal">
      <formula>""</formula>
    </cfRule>
    <cfRule type="cellIs" dxfId="58" priority="31" operator="lessThan">
      <formula>$K$5</formula>
    </cfRule>
    <cfRule type="cellIs" dxfId="57" priority="32" operator="greaterThanOrEqual">
      <formula>$K$5</formula>
    </cfRule>
  </conditionalFormatting>
  <conditionalFormatting sqref="O16 O18 O20 O22 O24 O26">
    <cfRule type="cellIs" dxfId="56" priority="100" stopIfTrue="1" operator="greaterThanOrEqual">
      <formula>1</formula>
    </cfRule>
    <cfRule type="cellIs" dxfId="55" priority="101" stopIfTrue="1" operator="equal">
      <formula>""</formula>
    </cfRule>
  </conditionalFormatting>
  <conditionalFormatting sqref="R16 R18 R20 R22 R24 R26 R29:R31">
    <cfRule type="cellIs" dxfId="54" priority="27" operator="equal">
      <formula>""</formula>
    </cfRule>
    <cfRule type="cellIs" dxfId="53" priority="28" operator="lessThan">
      <formula>$K$5</formula>
    </cfRule>
    <cfRule type="cellIs" dxfId="52" priority="29" operator="greaterThanOrEqual">
      <formula>$K$5</formula>
    </cfRule>
  </conditionalFormatting>
  <conditionalFormatting sqref="S16:S30">
    <cfRule type="expression" dxfId="51" priority="77" stopIfTrue="1">
      <formula>#REF!="ja"</formula>
    </cfRule>
  </conditionalFormatting>
  <conditionalFormatting sqref="T16:U28">
    <cfRule type="expression" dxfId="50" priority="80" stopIfTrue="1">
      <formula>#REF!="ja"</formula>
    </cfRule>
  </conditionalFormatting>
  <conditionalFormatting sqref="U29:V30">
    <cfRule type="expression" dxfId="49" priority="19" stopIfTrue="1">
      <formula>#REF!="ja"</formula>
    </cfRule>
  </conditionalFormatting>
  <conditionalFormatting sqref="W16:W27 Y16:Y27 AA16:AA27">
    <cfRule type="cellIs" dxfId="48" priority="17" operator="greaterThanOrEqual">
      <formula>0.85</formula>
    </cfRule>
    <cfRule type="cellIs" dxfId="47" priority="18" operator="lessThan">
      <formula>0.85</formula>
    </cfRule>
  </conditionalFormatting>
  <conditionalFormatting sqref="W29:W30 Y29:Y30 AA29:AA30">
    <cfRule type="cellIs" dxfId="46" priority="8" operator="greaterThanOrEqual">
      <formula>0.85</formula>
    </cfRule>
    <cfRule type="cellIs" dxfId="45" priority="9" operator="greaterThan">
      <formula>0</formula>
    </cfRule>
  </conditionalFormatting>
  <conditionalFormatting sqref="W16:AB27">
    <cfRule type="cellIs" dxfId="44" priority="10" operator="equal">
      <formula>""</formula>
    </cfRule>
  </conditionalFormatting>
  <conditionalFormatting sqref="W29:AB30">
    <cfRule type="cellIs" dxfId="43" priority="1" operator="equal">
      <formula>""</formula>
    </cfRule>
  </conditionalFormatting>
  <conditionalFormatting sqref="X16:X27 Z16:Z27">
    <cfRule type="cellIs" dxfId="42" priority="14" operator="greaterThanOrEqual">
      <formula>$AB$5</formula>
    </cfRule>
    <cfRule type="cellIs" dxfId="41" priority="15" operator="greaterThan">
      <formula>0</formula>
    </cfRule>
  </conditionalFormatting>
  <conditionalFormatting sqref="X29:X30 Z29:Z30">
    <cfRule type="cellIs" dxfId="40" priority="5" operator="greaterThanOrEqual">
      <formula>$AB$5</formula>
    </cfRule>
    <cfRule type="cellIs" dxfId="39" priority="6" operator="greaterThan">
      <formula>0</formula>
    </cfRule>
  </conditionalFormatting>
  <conditionalFormatting sqref="AB16:AB27">
    <cfRule type="cellIs" dxfId="38" priority="11" operator="greaterThan">
      <formula>$AB$5</formula>
    </cfRule>
    <cfRule type="cellIs" dxfId="37" priority="12" operator="greaterThan">
      <formula>0</formula>
    </cfRule>
  </conditionalFormatting>
  <conditionalFormatting sqref="AB29:AB30">
    <cfRule type="cellIs" dxfId="36" priority="2" operator="greaterThanOrEqual">
      <formula>$AB$5</formula>
    </cfRule>
    <cfRule type="cellIs" dxfId="35" priority="3" operator="greaterThan">
      <formula>0</formula>
    </cfRule>
  </conditionalFormatting>
  <dataValidations count="3">
    <dataValidation type="list" allowBlank="1" showInputMessage="1" showErrorMessage="1" sqref="E5" xr:uid="{60A203CF-8C6F-4A2B-A026-3DC051F4CC5C}">
      <formula1>"ja,nee,"</formula1>
    </dataValidation>
    <dataValidation allowBlank="1" showInputMessage="1" showErrorMessage="1" promptTitle="in te vullen niveau" prompt="vul in: A-B-C-D-E_x000a_     of: 1-2-3-4-5" sqref="L16:L27" xr:uid="{CE46E315-E4E7-4CFE-B98E-DC891C1479C2}"/>
    <dataValidation allowBlank="1" showInputMessage="1" showErrorMessage="1" promptTitle="specifieke onderwijsbehoefte" prompt="zet een x voor een leerling met_x000a_een specifieke onderwijsbehoefte" sqref="E16" xr:uid="{86B2845A-7BF0-43E5-B72A-C97D2320E543}"/>
  </dataValidations>
  <pageMargins left="0.31496062992125984" right="0.27559055118110237" top="0.59055118110236227" bottom="0.23622047244094491" header="0.11811023622047245" footer="0.15748031496062992"/>
  <pageSetup paperSize="9" scale="73" orientation="landscape" r:id="rId1"/>
  <headerFooter alignWithMargins="0">
    <oddFooter>&amp;L&amp;8© Meesterwerk</oddFooter>
  </headerFooter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60D71-E683-4A10-A31F-7788F3144673}">
  <sheetPr>
    <tabColor rgb="FF92D050"/>
    <pageSetUpPr fitToPage="1"/>
  </sheetPr>
  <dimension ref="A1:AE32"/>
  <sheetViews>
    <sheetView showGridLines="0" showRowColHeaders="0" zoomScale="95" zoomScaleNormal="95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3.6640625" customWidth="1"/>
    <col min="2" max="2" width="8.33203125" style="94" customWidth="1"/>
    <col min="3" max="3" width="7.33203125" customWidth="1"/>
    <col min="4" max="4" width="9.5546875" style="4" bestFit="1" customWidth="1"/>
    <col min="5" max="5" width="2.5546875" customWidth="1"/>
    <col min="6" max="7" width="10.5546875" style="4" bestFit="1" customWidth="1"/>
    <col min="8" max="8" width="10.6640625" style="4" bestFit="1" customWidth="1"/>
    <col min="9" max="9" width="10.6640625" style="4" customWidth="1"/>
    <col min="10" max="11" width="10.5546875" style="4" bestFit="1" customWidth="1"/>
    <col min="12" max="12" width="2.5546875" style="4" customWidth="1"/>
    <col min="13" max="13" width="9.44140625" style="4" bestFit="1" customWidth="1"/>
    <col min="14" max="14" width="2.5546875" style="4" customWidth="1"/>
    <col min="15" max="15" width="9.44140625" bestFit="1" customWidth="1"/>
    <col min="16" max="16" width="9.33203125" hidden="1" customWidth="1"/>
    <col min="17" max="17" width="9.44140625" bestFit="1" customWidth="1"/>
    <col min="19" max="21" width="9.33203125" style="4" hidden="1" customWidth="1"/>
    <col min="22" max="22" width="2.5546875" style="4" customWidth="1"/>
    <col min="23" max="28" width="9.33203125" style="4" customWidth="1"/>
    <col min="29" max="29" width="9.5546875" customWidth="1"/>
  </cols>
  <sheetData>
    <row r="1" spans="2:31" ht="13.8" thickBot="1" x14ac:dyDescent="0.3">
      <c r="H1" s="70"/>
      <c r="I1" s="70"/>
      <c r="J1" s="70"/>
      <c r="K1" s="70"/>
      <c r="L1" s="70"/>
    </row>
    <row r="2" spans="2:31" ht="25.2" thickBot="1" x14ac:dyDescent="0.3">
      <c r="B2" s="377" t="s">
        <v>160</v>
      </c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9"/>
    </row>
    <row r="4" spans="2:31" x14ac:dyDescent="0.25">
      <c r="B4" s="1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2:31" ht="13.2" customHeight="1" x14ac:dyDescent="0.25">
      <c r="B5" s="329" t="s">
        <v>29</v>
      </c>
      <c r="C5" s="330"/>
      <c r="D5" s="330"/>
      <c r="E5" s="400" t="s">
        <v>30</v>
      </c>
      <c r="F5" s="401"/>
      <c r="G5" s="422" t="s">
        <v>148</v>
      </c>
      <c r="H5" s="422"/>
      <c r="I5" s="422"/>
      <c r="J5" s="423"/>
      <c r="K5" s="389">
        <v>0.65</v>
      </c>
      <c r="W5" s="422" t="s">
        <v>161</v>
      </c>
      <c r="X5" s="422"/>
      <c r="Y5" s="422"/>
      <c r="Z5" s="422"/>
      <c r="AA5" s="423"/>
      <c r="AB5" s="421">
        <v>0.47099999999999997</v>
      </c>
      <c r="AC5" s="21"/>
      <c r="AD5" s="21"/>
      <c r="AE5" s="21"/>
    </row>
    <row r="6" spans="2:31" ht="13.2" customHeight="1" x14ac:dyDescent="0.25">
      <c r="B6" s="329" t="s">
        <v>31</v>
      </c>
      <c r="C6" s="330"/>
      <c r="D6" s="330"/>
      <c r="E6" s="402" t="str">
        <f>IF(E5="ja","nee",IF(E5="nee","ja",IF(E5="","")))</f>
        <v>nee</v>
      </c>
      <c r="F6" s="403"/>
      <c r="G6" s="422"/>
      <c r="H6" s="422"/>
      <c r="I6" s="422"/>
      <c r="J6" s="423"/>
      <c r="K6" s="389"/>
      <c r="W6" s="422"/>
      <c r="X6" s="422"/>
      <c r="Y6" s="422"/>
      <c r="Z6" s="422"/>
      <c r="AA6" s="423"/>
      <c r="AB6" s="421"/>
      <c r="AD6" s="4"/>
      <c r="AE6" s="4"/>
    </row>
    <row r="7" spans="2:31" ht="13.8" thickBot="1" x14ac:dyDescent="0.3">
      <c r="B7" s="124"/>
      <c r="C7" s="15"/>
      <c r="D7" s="16"/>
      <c r="AD7" s="4"/>
      <c r="AE7" s="4"/>
    </row>
    <row r="8" spans="2:31" ht="13.8" thickTop="1" x14ac:dyDescent="0.25">
      <c r="B8" s="322" t="s">
        <v>150</v>
      </c>
      <c r="C8" s="406"/>
      <c r="D8" s="407"/>
      <c r="E8" s="390"/>
      <c r="F8" s="322" t="s">
        <v>34</v>
      </c>
      <c r="G8" s="323"/>
      <c r="H8" s="322" t="s">
        <v>35</v>
      </c>
      <c r="I8" s="323"/>
      <c r="J8" s="325" t="s">
        <v>36</v>
      </c>
      <c r="K8" s="332"/>
      <c r="L8" s="103"/>
      <c r="M8" s="120"/>
      <c r="O8" s="322" t="s">
        <v>150</v>
      </c>
      <c r="P8" s="406"/>
      <c r="Q8" s="406"/>
      <c r="R8" s="407"/>
      <c r="S8" s="40"/>
      <c r="W8" s="430" t="s">
        <v>151</v>
      </c>
      <c r="X8" s="431"/>
      <c r="Y8" s="431"/>
      <c r="Z8" s="431"/>
      <c r="AA8" s="431"/>
      <c r="AB8" s="432"/>
      <c r="AD8" s="4"/>
      <c r="AE8" s="4"/>
    </row>
    <row r="9" spans="2:31" ht="17.100000000000001" customHeight="1" x14ac:dyDescent="0.25">
      <c r="B9" s="292" t="s">
        <v>26</v>
      </c>
      <c r="C9" s="380" t="s">
        <v>152</v>
      </c>
      <c r="D9" s="292" t="s">
        <v>141</v>
      </c>
      <c r="E9" s="391"/>
      <c r="F9" s="77" t="s">
        <v>44</v>
      </c>
      <c r="G9" s="77" t="s">
        <v>45</v>
      </c>
      <c r="H9" s="77" t="s">
        <v>46</v>
      </c>
      <c r="I9" s="77" t="s">
        <v>47</v>
      </c>
      <c r="J9" s="77" t="s">
        <v>48</v>
      </c>
      <c r="K9" s="127" t="s">
        <v>49</v>
      </c>
      <c r="L9" s="88"/>
      <c r="M9" s="106" t="s">
        <v>61</v>
      </c>
      <c r="N9" s="87"/>
      <c r="O9" s="38" t="s">
        <v>42</v>
      </c>
      <c r="P9" s="19" t="s">
        <v>153</v>
      </c>
      <c r="Q9" s="38" t="s">
        <v>41</v>
      </c>
      <c r="R9" s="23" t="s">
        <v>64</v>
      </c>
      <c r="S9" s="22" t="s">
        <v>62</v>
      </c>
      <c r="T9" s="6" t="s">
        <v>62</v>
      </c>
      <c r="U9" s="6" t="s">
        <v>63</v>
      </c>
      <c r="V9" s="44"/>
      <c r="W9" s="433" t="s">
        <v>45</v>
      </c>
      <c r="X9" s="433"/>
      <c r="Y9" s="433" t="s">
        <v>46</v>
      </c>
      <c r="Z9" s="433"/>
      <c r="AA9" s="433" t="s">
        <v>154</v>
      </c>
      <c r="AB9" s="433"/>
    </row>
    <row r="10" spans="2:31" x14ac:dyDescent="0.25">
      <c r="B10" s="27"/>
      <c r="C10" s="381"/>
      <c r="D10" s="293" t="s">
        <v>155</v>
      </c>
      <c r="E10" s="391"/>
      <c r="F10" s="78" t="s">
        <v>70</v>
      </c>
      <c r="G10" s="78" t="s">
        <v>71</v>
      </c>
      <c r="H10" s="78"/>
      <c r="I10" s="78" t="s">
        <v>46</v>
      </c>
      <c r="J10" s="78" t="s">
        <v>72</v>
      </c>
      <c r="K10" s="128" t="s">
        <v>73</v>
      </c>
      <c r="L10" s="88"/>
      <c r="M10" s="107" t="s">
        <v>84</v>
      </c>
      <c r="N10" s="87"/>
      <c r="O10" s="39"/>
      <c r="P10" s="100"/>
      <c r="Q10" s="39" t="s">
        <v>68</v>
      </c>
      <c r="R10" s="24" t="s">
        <v>86</v>
      </c>
      <c r="S10" s="20"/>
      <c r="T10" s="8"/>
      <c r="U10" s="8"/>
      <c r="V10" s="44"/>
      <c r="W10" s="409" t="s">
        <v>71</v>
      </c>
      <c r="X10" s="409"/>
      <c r="Y10" s="409"/>
      <c r="Z10" s="409"/>
      <c r="AA10" s="409"/>
      <c r="AB10" s="409"/>
    </row>
    <row r="11" spans="2:31" s="13" customFormat="1" x14ac:dyDescent="0.25">
      <c r="B11" s="28"/>
      <c r="C11" s="382"/>
      <c r="D11" s="28"/>
      <c r="E11" s="391"/>
      <c r="F11" s="79" t="s">
        <v>88</v>
      </c>
      <c r="G11" s="79" t="s">
        <v>88</v>
      </c>
      <c r="H11" s="79" t="s">
        <v>88</v>
      </c>
      <c r="I11" s="79" t="s">
        <v>88</v>
      </c>
      <c r="J11" s="79" t="s">
        <v>89</v>
      </c>
      <c r="K11" s="129" t="s">
        <v>89</v>
      </c>
      <c r="L11" s="88"/>
      <c r="M11" s="108" t="s">
        <v>90</v>
      </c>
      <c r="N11" s="87"/>
      <c r="O11" s="18" t="s">
        <v>92</v>
      </c>
      <c r="P11" s="101"/>
      <c r="Q11" s="18" t="s">
        <v>93</v>
      </c>
      <c r="R11" s="25" t="s">
        <v>94</v>
      </c>
      <c r="S11" s="20"/>
      <c r="T11" s="7"/>
      <c r="U11" s="7"/>
      <c r="V11" s="45"/>
      <c r="W11" s="176" t="s">
        <v>156</v>
      </c>
      <c r="X11" s="176" t="s">
        <v>157</v>
      </c>
      <c r="Y11" s="176" t="s">
        <v>156</v>
      </c>
      <c r="Z11" s="176" t="s">
        <v>157</v>
      </c>
      <c r="AA11" s="176" t="s">
        <v>156</v>
      </c>
      <c r="AB11" s="176" t="s">
        <v>158</v>
      </c>
    </row>
    <row r="12" spans="2:31" s="13" customFormat="1" ht="12.45" hidden="1" customHeight="1" x14ac:dyDescent="0.25">
      <c r="B12" s="63" t="s">
        <v>97</v>
      </c>
      <c r="C12" s="121"/>
      <c r="D12" s="82" t="s">
        <v>78</v>
      </c>
      <c r="E12" s="98" t="s">
        <v>98</v>
      </c>
      <c r="F12" s="80" t="s">
        <v>99</v>
      </c>
      <c r="G12" s="62" t="s">
        <v>79</v>
      </c>
      <c r="H12" s="63" t="s">
        <v>98</v>
      </c>
      <c r="I12" s="63"/>
      <c r="J12" s="62" t="s">
        <v>100</v>
      </c>
      <c r="K12" s="82" t="s">
        <v>101</v>
      </c>
      <c r="L12" s="44"/>
      <c r="M12" s="107" t="s">
        <v>82</v>
      </c>
      <c r="N12" s="87"/>
      <c r="O12" s="55" t="s">
        <v>81</v>
      </c>
      <c r="P12" s="98"/>
      <c r="Q12" s="55" t="s">
        <v>98</v>
      </c>
      <c r="R12" s="7" t="s">
        <v>98</v>
      </c>
      <c r="S12" s="3"/>
      <c r="T12" s="3"/>
      <c r="U12" s="3"/>
      <c r="V12" s="3"/>
      <c r="W12" s="62"/>
      <c r="X12" s="62"/>
      <c r="Y12" s="62"/>
      <c r="Z12" s="62"/>
      <c r="AA12" s="62"/>
      <c r="AB12" s="62"/>
    </row>
    <row r="13" spans="2:31" s="13" customFormat="1" ht="12.45" hidden="1" customHeight="1" x14ac:dyDescent="0.25">
      <c r="B13" s="63" t="s">
        <v>81</v>
      </c>
      <c r="C13" s="121"/>
      <c r="D13" s="82"/>
      <c r="E13" s="98"/>
      <c r="F13" s="80"/>
      <c r="G13" s="62"/>
      <c r="H13" s="63"/>
      <c r="I13" s="63"/>
      <c r="J13" s="62"/>
      <c r="K13" s="82"/>
      <c r="L13" s="44"/>
      <c r="M13" s="107"/>
      <c r="N13" s="87"/>
      <c r="O13" s="55"/>
      <c r="P13" s="98"/>
      <c r="Q13" s="55"/>
      <c r="R13" s="7"/>
      <c r="S13" s="3"/>
      <c r="T13" s="3"/>
      <c r="U13" s="3"/>
      <c r="V13" s="3"/>
      <c r="W13" s="62"/>
      <c r="X13" s="62"/>
      <c r="Y13" s="62"/>
      <c r="Z13" s="62"/>
      <c r="AA13" s="62"/>
      <c r="AB13" s="62"/>
    </row>
    <row r="14" spans="2:31" s="13" customFormat="1" ht="12.45" hidden="1" customHeight="1" x14ac:dyDescent="0.25">
      <c r="B14" s="63" t="s">
        <v>103</v>
      </c>
      <c r="C14" s="121"/>
      <c r="D14" s="82"/>
      <c r="E14" s="98"/>
      <c r="F14" s="80"/>
      <c r="G14" s="62"/>
      <c r="H14" s="63"/>
      <c r="I14" s="63"/>
      <c r="J14" s="62"/>
      <c r="K14" s="82"/>
      <c r="L14" s="44"/>
      <c r="M14" s="107"/>
      <c r="N14" s="87"/>
      <c r="O14" s="55"/>
      <c r="P14" s="98"/>
      <c r="Q14" s="55"/>
      <c r="R14" s="7"/>
      <c r="S14" s="3"/>
      <c r="T14" s="3"/>
      <c r="U14" s="3"/>
      <c r="V14" s="3"/>
      <c r="W14" s="62"/>
      <c r="X14" s="62"/>
      <c r="Y14" s="62"/>
      <c r="Z14" s="62"/>
      <c r="AA14" s="62"/>
      <c r="AB14" s="62"/>
    </row>
    <row r="15" spans="2:31" s="13" customFormat="1" ht="12.45" hidden="1" customHeight="1" x14ac:dyDescent="0.25">
      <c r="B15" s="63" t="s">
        <v>104</v>
      </c>
      <c r="C15" s="121"/>
      <c r="D15" s="82"/>
      <c r="E15" s="98"/>
      <c r="F15" s="80"/>
      <c r="G15" s="62"/>
      <c r="H15" s="63"/>
      <c r="I15" s="63"/>
      <c r="J15" s="62"/>
      <c r="K15" s="82"/>
      <c r="L15" s="44"/>
      <c r="M15" s="107"/>
      <c r="N15" s="87"/>
      <c r="O15" s="55"/>
      <c r="P15" s="98"/>
      <c r="Q15" s="55"/>
      <c r="R15" s="7"/>
      <c r="S15" s="3"/>
      <c r="T15" s="3"/>
      <c r="U15" s="3"/>
      <c r="V15" s="3"/>
      <c r="W15" s="62"/>
      <c r="X15" s="62"/>
      <c r="Y15" s="62"/>
      <c r="Z15" s="62"/>
      <c r="AA15" s="62"/>
      <c r="AB15" s="62"/>
    </row>
    <row r="16" spans="2:31" ht="15" customHeight="1" x14ac:dyDescent="0.25">
      <c r="B16" s="125">
        <f>'M3'!$D$2</f>
        <v>3</v>
      </c>
      <c r="C16" s="125">
        <f>'M3'!$E$2</f>
        <v>0</v>
      </c>
      <c r="D16" s="294">
        <f>'M3'!$B$54</f>
        <v>10</v>
      </c>
      <c r="E16" s="396"/>
      <c r="F16" s="295" t="str">
        <f>'E3'!H54</f>
        <v/>
      </c>
      <c r="G16" s="295" t="str">
        <f>'E3'!I54</f>
        <v/>
      </c>
      <c r="H16" s="295" t="str">
        <f>'E3'!J54</f>
        <v/>
      </c>
      <c r="I16" s="295" t="str">
        <f>'E3'!K54</f>
        <v/>
      </c>
      <c r="J16" s="295" t="str">
        <f>'E3'!L54</f>
        <v/>
      </c>
      <c r="K16" s="295" t="str">
        <f>'E3'!M54</f>
        <v/>
      </c>
      <c r="L16" s="296"/>
      <c r="M16" s="109" t="str">
        <f>'E3'!$AK$54</f>
        <v/>
      </c>
      <c r="N16" s="104"/>
      <c r="O16" s="83">
        <f>'E3'!$AO$55</f>
        <v>0</v>
      </c>
      <c r="P16" s="40">
        <f>'E3'!AP55</f>
        <v>0</v>
      </c>
      <c r="Q16" s="83">
        <f>'E3'!$AP$55</f>
        <v>0</v>
      </c>
      <c r="R16" s="75">
        <f>'E3'!$AQ$54</f>
        <v>1</v>
      </c>
      <c r="S16" s="76">
        <f>'E3'!AR54</f>
        <v>0</v>
      </c>
      <c r="T16" s="59" t="e">
        <f>IF(#REF!="","",IF(#REF!="pro",1,IF(#REF!="lwoo",2,IF(#REF!="vmbo-b",3,IF(#REF!="vmbo-k",4,IF(#REF!="vmbo-g",5,IF(#REF!="vmbo-t",6,IF(#REF!="havo",7))))))))</f>
        <v>#REF!</v>
      </c>
      <c r="U16" s="60" t="e">
        <f>IF(T16="",0,IF(T16&lt;#REF!,0,IF(T16&gt;=#REF!,1)))</f>
        <v>#REF!</v>
      </c>
      <c r="W16" s="215" t="str">
        <f>'E3'!$AS$55</f>
        <v/>
      </c>
      <c r="X16" s="215" t="str">
        <f>'E3'!$AS$56</f>
        <v/>
      </c>
      <c r="Y16" s="215" t="str">
        <f>'E3'!$AT$55</f>
        <v/>
      </c>
      <c r="Z16" s="215" t="str">
        <f>'E3'!$AT$56</f>
        <v/>
      </c>
      <c r="AA16" s="215" t="str">
        <f>'E3'!$AU$55</f>
        <v/>
      </c>
      <c r="AB16" s="215" t="str">
        <f>'E3'!$AU$56</f>
        <v/>
      </c>
    </row>
    <row r="17" spans="1:28" ht="15" customHeight="1" x14ac:dyDescent="0.25">
      <c r="B17" s="125"/>
      <c r="C17" s="73"/>
      <c r="D17" s="297"/>
      <c r="E17" s="396"/>
      <c r="F17" s="294"/>
      <c r="G17" s="294"/>
      <c r="H17" s="294"/>
      <c r="I17" s="294"/>
      <c r="J17" s="294"/>
      <c r="K17" s="294"/>
      <c r="L17" s="298"/>
      <c r="M17" s="110"/>
      <c r="N17" s="104"/>
      <c r="O17" s="84"/>
      <c r="P17" s="40"/>
      <c r="Q17" s="84" t="str">
        <f>IF(E17="","",IF(E17="X",M17))</f>
        <v/>
      </c>
      <c r="R17" s="105"/>
      <c r="S17" s="58"/>
      <c r="T17" s="59" t="e">
        <f>IF(#REF!="","",IF(#REF!="pro",1,IF(#REF!="lwoo",2,IF(#REF!="vmbo-b",3,IF(#REF!="vmbo-k",4,IF(#REF!="vmbo-g",5,IF(#REF!="vmbo-t",6,IF(#REF!="havo",7))))))))</f>
        <v>#REF!</v>
      </c>
      <c r="U17" s="60" t="e">
        <f>IF(T17="",0,IF(T17&lt;#REF!,0,IF(T17&gt;=#REF!,1)))</f>
        <v>#REF!</v>
      </c>
      <c r="W17" s="216"/>
      <c r="X17" s="216"/>
      <c r="Y17" s="216"/>
      <c r="Z17" s="216"/>
      <c r="AA17" s="216"/>
      <c r="AB17" s="216"/>
    </row>
    <row r="18" spans="1:28" ht="15" customHeight="1" x14ac:dyDescent="0.25">
      <c r="B18" s="151">
        <f>'M4'!$D$2</f>
        <v>4</v>
      </c>
      <c r="C18" s="151">
        <f>'M4'!$E$2</f>
        <v>0</v>
      </c>
      <c r="D18" s="297">
        <f>'M4'!$B$54</f>
        <v>10</v>
      </c>
      <c r="E18" s="396"/>
      <c r="F18" s="295" t="str">
        <f>'E4'!H54</f>
        <v/>
      </c>
      <c r="G18" s="295" t="str">
        <f>'E4'!I54</f>
        <v/>
      </c>
      <c r="H18" s="295" t="str">
        <f>'E4'!J54</f>
        <v/>
      </c>
      <c r="I18" s="295" t="str">
        <f>'E4'!K54</f>
        <v/>
      </c>
      <c r="J18" s="295">
        <f>'E4'!L54</f>
        <v>0.8</v>
      </c>
      <c r="K18" s="295" t="str">
        <f>'E4'!M54</f>
        <v/>
      </c>
      <c r="L18" s="296"/>
      <c r="M18" s="110">
        <f>'E4'!$AK$54</f>
        <v>1</v>
      </c>
      <c r="N18" s="104"/>
      <c r="O18" s="85">
        <f>'E4'!$AO$55</f>
        <v>0</v>
      </c>
      <c r="P18" s="40">
        <f>'M3'!AP57</f>
        <v>0</v>
      </c>
      <c r="Q18" s="85">
        <f>'E4'!$AP$55</f>
        <v>0</v>
      </c>
      <c r="R18" s="75">
        <f>'E4'!$AQ$54</f>
        <v>1</v>
      </c>
      <c r="S18" s="76">
        <f>'E4'!AR54</f>
        <v>0</v>
      </c>
      <c r="T18" s="59" t="e">
        <f>IF(#REF!="","",IF(#REF!="pro",1,IF(#REF!="lwoo",2,IF(#REF!="vmbo-b",3,IF(#REF!="vmbo-k",4,IF(#REF!="vmbo-g",5,IF(#REF!="vmbo-t",6,IF(#REF!="havo",7))))))))</f>
        <v>#REF!</v>
      </c>
      <c r="U18" s="60" t="e">
        <f>IF(T18="",0,IF(T18&lt;#REF!,0,IF(T18&gt;=#REF!,1)))</f>
        <v>#REF!</v>
      </c>
      <c r="W18" s="215" t="str">
        <f>'E4'!$AS$55</f>
        <v/>
      </c>
      <c r="X18" s="215" t="str">
        <f>'E4'!$AS$56</f>
        <v/>
      </c>
      <c r="Y18" s="215" t="str">
        <f>'E4'!$AT$55</f>
        <v/>
      </c>
      <c r="Z18" s="215" t="str">
        <f>'E4'!$AT$56</f>
        <v/>
      </c>
      <c r="AA18" s="215" t="str">
        <f>'E4'!$AU$55</f>
        <v/>
      </c>
      <c r="AB18" s="215" t="str">
        <f>'E4'!$AU$56</f>
        <v/>
      </c>
    </row>
    <row r="19" spans="1:28" ht="15" customHeight="1" x14ac:dyDescent="0.25">
      <c r="B19" s="126"/>
      <c r="C19" s="132"/>
      <c r="D19" s="297"/>
      <c r="E19" s="396"/>
      <c r="F19" s="294"/>
      <c r="G19" s="130"/>
      <c r="H19" s="294"/>
      <c r="I19" s="130"/>
      <c r="J19" s="294"/>
      <c r="K19" s="294"/>
      <c r="L19" s="298"/>
      <c r="M19" s="110"/>
      <c r="N19" s="104"/>
      <c r="O19" s="84"/>
      <c r="P19" s="40"/>
      <c r="Q19" s="84" t="str">
        <f>IF(E19="","",IF(E19="X",M19))</f>
        <v/>
      </c>
      <c r="R19" s="105"/>
      <c r="S19" s="58" t="e">
        <f>IF(#REF!="","",IF(#REF!="pro",1,IF(#REF!="lwoo",2,IF(#REF!="vmbo-b",3,IF(#REF!="vmbo-k",4,IF(#REF!="vmbo-g",5,IF(#REF!="vmbo-t",6,IF(#REF!="havo",7))))))))</f>
        <v>#REF!</v>
      </c>
      <c r="T19" s="59" t="e">
        <f>IF(#REF!="","",IF(#REF!="pro",1,IF(#REF!="lwoo",2,IF(#REF!="vmbo-b",3,IF(#REF!="vmbo-k",4,IF(#REF!="vmbo-g",5,IF(#REF!="vmbo-t",6,IF(#REF!="havo",7))))))))</f>
        <v>#REF!</v>
      </c>
      <c r="U19" s="60" t="e">
        <f>IF(T19="",0,IF(T19&lt;#REF!,0,IF(T19&gt;=#REF!,1)))</f>
        <v>#REF!</v>
      </c>
      <c r="W19" s="216"/>
      <c r="X19" s="216"/>
      <c r="Y19" s="216"/>
      <c r="Z19" s="216"/>
      <c r="AA19" s="216"/>
      <c r="AB19" s="216"/>
    </row>
    <row r="20" spans="1:28" ht="15" customHeight="1" x14ac:dyDescent="0.25">
      <c r="B20" s="151">
        <f>'M5'!$D$2</f>
        <v>5</v>
      </c>
      <c r="C20" s="151">
        <f>'M5'!$E$2</f>
        <v>0</v>
      </c>
      <c r="D20" s="297">
        <f>'M5'!$B$54</f>
        <v>12</v>
      </c>
      <c r="E20" s="396"/>
      <c r="F20" s="295" t="str">
        <f>'E5'!H54</f>
        <v/>
      </c>
      <c r="G20" s="295" t="str">
        <f>'E5'!I54</f>
        <v/>
      </c>
      <c r="H20" s="295" t="str">
        <f>'E5'!J54</f>
        <v/>
      </c>
      <c r="I20" s="131"/>
      <c r="J20" s="295">
        <f>'E5'!L54</f>
        <v>0.58333333333333337</v>
      </c>
      <c r="K20" s="295" t="str">
        <f>'E5'!M54</f>
        <v/>
      </c>
      <c r="L20" s="296"/>
      <c r="M20" s="110">
        <f>'E5'!$AK$54</f>
        <v>1</v>
      </c>
      <c r="N20" s="104"/>
      <c r="O20" s="85">
        <f>'E5'!$AO$55</f>
        <v>0</v>
      </c>
      <c r="P20" s="40">
        <f>'M3'!AP59</f>
        <v>0</v>
      </c>
      <c r="Q20" s="85">
        <f>'E5'!$AP$55</f>
        <v>0</v>
      </c>
      <c r="R20" s="75">
        <f>'E5'!$AQ$54</f>
        <v>1</v>
      </c>
      <c r="S20" s="58" t="e">
        <f>IF(#REF!="","",IF(#REF!="pro",1,IF(#REF!="lwoo",2,IF(#REF!="vmbo-b",3,IF(#REF!="vmbo-k",4,IF(#REF!="vmbo-g",5,IF(#REF!="vmbo-t",6,IF(#REF!="havo",7))))))))</f>
        <v>#REF!</v>
      </c>
      <c r="T20" s="59" t="e">
        <f>IF(#REF!="","",IF(#REF!="pro",1,IF(#REF!="lwoo",2,IF(#REF!="vmbo-b",3,IF(#REF!="vmbo-k",4,IF(#REF!="vmbo-g",5,IF(#REF!="vmbo-t",6,IF(#REF!="havo",7))))))))</f>
        <v>#REF!</v>
      </c>
      <c r="U20" s="60" t="e">
        <f>IF(T20="",0,IF(T20&lt;#REF!,0,IF(T20&gt;=#REF!,1)))</f>
        <v>#REF!</v>
      </c>
      <c r="W20" s="215" t="str">
        <f>'E5'!$AS$55</f>
        <v/>
      </c>
      <c r="X20" s="215" t="str">
        <f>'E5'!$AS$56</f>
        <v/>
      </c>
      <c r="Y20" s="215" t="str">
        <f>'E5'!$AT$55</f>
        <v/>
      </c>
      <c r="Z20" s="215" t="str">
        <f>'E5'!$AT$56</f>
        <v/>
      </c>
      <c r="AA20" s="215" t="str">
        <f>'E5'!$AU$55</f>
        <v/>
      </c>
      <c r="AB20" s="215" t="str">
        <f>'E5'!$AU$56</f>
        <v/>
      </c>
    </row>
    <row r="21" spans="1:28" ht="15" customHeight="1" x14ac:dyDescent="0.25">
      <c r="B21" s="126"/>
      <c r="C21" s="132"/>
      <c r="D21" s="297"/>
      <c r="E21" s="396"/>
      <c r="F21" s="294"/>
      <c r="G21" s="130"/>
      <c r="H21" s="294"/>
      <c r="I21" s="130"/>
      <c r="J21" s="294"/>
      <c r="K21" s="294"/>
      <c r="L21" s="298"/>
      <c r="M21" s="110"/>
      <c r="N21" s="104"/>
      <c r="O21" s="84"/>
      <c r="P21" s="40"/>
      <c r="Q21" s="84" t="str">
        <f>IF(E21="","",IF(E21="X",M21))</f>
        <v/>
      </c>
      <c r="R21" s="105"/>
      <c r="S21" s="58" t="e">
        <f>IF(#REF!="","",IF(#REF!="pro",1,IF(#REF!="lwoo",2,IF(#REF!="vmbo-b",3,IF(#REF!="vmbo-k",4,IF(#REF!="vmbo-g",5,IF(#REF!="vmbo-t",6,IF(#REF!="havo",7))))))))</f>
        <v>#REF!</v>
      </c>
      <c r="T21" s="59" t="e">
        <f>IF(#REF!="","",IF(#REF!="pro",1,IF(#REF!="lwoo",2,IF(#REF!="vmbo-b",3,IF(#REF!="vmbo-k",4,IF(#REF!="vmbo-g",5,IF(#REF!="vmbo-t",6,IF(#REF!="havo",7))))))))</f>
        <v>#REF!</v>
      </c>
      <c r="U21" s="60" t="e">
        <f>IF(T21="",0,IF(T21&lt;#REF!,0,IF(T21&gt;=#REF!,1)))</f>
        <v>#REF!</v>
      </c>
      <c r="W21" s="216"/>
      <c r="X21" s="216"/>
      <c r="Y21" s="216"/>
      <c r="Z21" s="216"/>
      <c r="AA21" s="216"/>
      <c r="AB21" s="216"/>
    </row>
    <row r="22" spans="1:28" ht="15" customHeight="1" x14ac:dyDescent="0.25">
      <c r="B22" s="151">
        <f>'M6'!$D$2</f>
        <v>6</v>
      </c>
      <c r="C22" s="151">
        <f>'M6'!$E$2</f>
        <v>0</v>
      </c>
      <c r="D22" s="297">
        <f>'M6'!$B$54</f>
        <v>12</v>
      </c>
      <c r="E22" s="396"/>
      <c r="F22" s="295" t="str">
        <f>'E6'!H54</f>
        <v/>
      </c>
      <c r="G22" s="295" t="str">
        <f>'E6'!I54</f>
        <v/>
      </c>
      <c r="H22" s="295" t="str">
        <f>'E6'!J54</f>
        <v/>
      </c>
      <c r="I22" s="295" t="str">
        <f>'E6'!K54</f>
        <v/>
      </c>
      <c r="J22" s="295">
        <f>'E6'!L54</f>
        <v>0.54545454545454541</v>
      </c>
      <c r="K22" s="295" t="str">
        <f>'E6'!M54</f>
        <v/>
      </c>
      <c r="L22" s="296"/>
      <c r="M22" s="110">
        <f>'E6'!$AK$54</f>
        <v>1</v>
      </c>
      <c r="N22" s="104"/>
      <c r="O22" s="85">
        <f>'E6'!$AO$55</f>
        <v>0</v>
      </c>
      <c r="P22" s="40">
        <f>'M3'!AP61</f>
        <v>0</v>
      </c>
      <c r="Q22" s="85">
        <f>'E6'!$AP$55</f>
        <v>0</v>
      </c>
      <c r="R22" s="75">
        <f>'E6'!$AQ$54</f>
        <v>1</v>
      </c>
      <c r="S22" s="58" t="e">
        <f>IF(#REF!="","",IF(#REF!="pro",1,IF(#REF!="lwoo",2,IF(#REF!="vmbo-b",3,IF(#REF!="vmbo-k",4,IF(#REF!="vmbo-g",5,IF(#REF!="vmbo-t",6,IF(#REF!="havo",7))))))))</f>
        <v>#REF!</v>
      </c>
      <c r="T22" s="59" t="e">
        <f>IF(#REF!="","",IF(#REF!="pro",1,IF(#REF!="lwoo",2,IF(#REF!="vmbo-b",3,IF(#REF!="vmbo-k",4,IF(#REF!="vmbo-g",5,IF(#REF!="vmbo-t",6,IF(#REF!="havo",7))))))))</f>
        <v>#REF!</v>
      </c>
      <c r="U22" s="60" t="e">
        <f>IF(T22="",0,IF(T22&lt;#REF!,0,IF(T22&gt;=#REF!,1)))</f>
        <v>#REF!</v>
      </c>
      <c r="W22" s="215" t="str">
        <f>'E6'!$AS$55</f>
        <v/>
      </c>
      <c r="X22" s="215" t="str">
        <f>'E6'!$AS$56</f>
        <v/>
      </c>
      <c r="Y22" s="215" t="str">
        <f>'E6'!$AT$55</f>
        <v/>
      </c>
      <c r="Z22" s="215" t="str">
        <f>'E6'!$AT$56</f>
        <v/>
      </c>
      <c r="AA22" s="215" t="str">
        <f>'E6'!$AU$55</f>
        <v/>
      </c>
      <c r="AB22" s="215" t="str">
        <f>'E6'!$AU$56</f>
        <v/>
      </c>
    </row>
    <row r="23" spans="1:28" ht="15" customHeight="1" x14ac:dyDescent="0.25">
      <c r="B23" s="126"/>
      <c r="C23" s="132"/>
      <c r="D23" s="297"/>
      <c r="E23" s="396"/>
      <c r="F23" s="130"/>
      <c r="G23" s="130"/>
      <c r="H23" s="130"/>
      <c r="I23" s="130"/>
      <c r="J23" s="130"/>
      <c r="K23" s="130"/>
      <c r="L23" s="89"/>
      <c r="M23" s="110"/>
      <c r="N23" s="104"/>
      <c r="O23" s="84"/>
      <c r="P23" s="40" t="s">
        <v>159</v>
      </c>
      <c r="Q23" s="84" t="str">
        <f>IF(E23="","",IF(E23="X",M23))</f>
        <v/>
      </c>
      <c r="R23" s="105"/>
      <c r="S23" s="58" t="e">
        <f>IF(#REF!="","",IF(#REF!="pro",1,IF(#REF!="lwoo",2,IF(#REF!="vmbo-b",3,IF(#REF!="vmbo-k",4,IF(#REF!="vmbo-g",5,IF(#REF!="vmbo-t",6,IF(#REF!="havo",7))))))))</f>
        <v>#REF!</v>
      </c>
      <c r="T23" s="59" t="e">
        <f>IF(#REF!="","",IF(#REF!="pro",1,IF(#REF!="lwoo",2,IF(#REF!="vmbo-b",3,IF(#REF!="vmbo-k",4,IF(#REF!="vmbo-g",5,IF(#REF!="vmbo-t",6,IF(#REF!="havo",7))))))))</f>
        <v>#REF!</v>
      </c>
      <c r="U23" s="60" t="e">
        <f>IF(T23="",0,IF(T23&lt;#REF!,0,IF(T23&gt;=#REF!,1)))</f>
        <v>#REF!</v>
      </c>
      <c r="W23" s="216"/>
      <c r="X23" s="216"/>
      <c r="Y23" s="216"/>
      <c r="Z23" s="216"/>
      <c r="AA23" s="216"/>
      <c r="AB23" s="216"/>
    </row>
    <row r="24" spans="1:28" ht="15" customHeight="1" x14ac:dyDescent="0.25">
      <c r="B24" s="151">
        <f>'M7'!$D$2</f>
        <v>7</v>
      </c>
      <c r="C24" s="151">
        <f>'M7'!$E$2</f>
        <v>0</v>
      </c>
      <c r="D24" s="297">
        <f>'M7'!$B$54</f>
        <v>10</v>
      </c>
      <c r="E24" s="396"/>
      <c r="F24" s="131" t="str">
        <f>'E7'!H54</f>
        <v/>
      </c>
      <c r="G24" s="131" t="str">
        <f>'E7'!I54</f>
        <v/>
      </c>
      <c r="H24" s="131" t="str">
        <f>'E7'!J54</f>
        <v/>
      </c>
      <c r="I24" s="131" t="str">
        <f>'E7'!K54</f>
        <v/>
      </c>
      <c r="J24" s="131">
        <f>'E7'!L54</f>
        <v>0.6</v>
      </c>
      <c r="K24" s="131" t="str">
        <f>'E7'!M54</f>
        <v/>
      </c>
      <c r="L24" s="90"/>
      <c r="M24" s="110">
        <f>'E7'!$AK$54</f>
        <v>1</v>
      </c>
      <c r="N24" s="104"/>
      <c r="O24" s="85">
        <f>'E7'!$AO$55</f>
        <v>0</v>
      </c>
      <c r="P24" s="40">
        <f>'M3'!AP63</f>
        <v>0</v>
      </c>
      <c r="Q24" s="85">
        <f>'E7'!$AP$55</f>
        <v>0</v>
      </c>
      <c r="R24" s="75">
        <f>'E7'!$AQ$54</f>
        <v>1</v>
      </c>
      <c r="S24" s="58" t="e">
        <f>IF(#REF!="","",IF(#REF!="pro",1,IF(#REF!="lwoo",2,IF(#REF!="vmbo-b",3,IF(#REF!="vmbo-k",4,IF(#REF!="vmbo-g",5,IF(#REF!="vmbo-t",6,IF(#REF!="havo",7))))))))</f>
        <v>#REF!</v>
      </c>
      <c r="T24" s="59" t="e">
        <f>IF(#REF!="","",IF(#REF!="pro",1,IF(#REF!="lwoo",2,IF(#REF!="vmbo-b",3,IF(#REF!="vmbo-k",4,IF(#REF!="vmbo-g",5,IF(#REF!="vmbo-t",6,IF(#REF!="havo",7))))))))</f>
        <v>#REF!</v>
      </c>
      <c r="U24" s="60" t="e">
        <f>IF(T24="",0,IF(T24&lt;#REF!,0,IF(T24&gt;=#REF!,1)))</f>
        <v>#REF!</v>
      </c>
      <c r="W24" s="215" t="str">
        <f>'E7'!$AS$55</f>
        <v/>
      </c>
      <c r="X24" s="215" t="str">
        <f>'E7'!$AS$56</f>
        <v/>
      </c>
      <c r="Y24" s="215" t="str">
        <f>'E7'!$AT$55</f>
        <v/>
      </c>
      <c r="Z24" s="215" t="str">
        <f>'E7'!$AT$56</f>
        <v/>
      </c>
      <c r="AA24" s="215" t="str">
        <f>'E7'!$AU$55</f>
        <v/>
      </c>
      <c r="AB24" s="215" t="str">
        <f>'E7'!$AU$56</f>
        <v/>
      </c>
    </row>
    <row r="25" spans="1:28" ht="15" customHeight="1" x14ac:dyDescent="0.25">
      <c r="B25" s="126"/>
      <c r="C25" s="132"/>
      <c r="D25" s="297"/>
      <c r="E25" s="396"/>
      <c r="F25" s="130"/>
      <c r="G25" s="130"/>
      <c r="H25" s="130"/>
      <c r="I25" s="130"/>
      <c r="J25" s="130"/>
      <c r="K25" s="130"/>
      <c r="L25" s="89"/>
      <c r="M25" s="110"/>
      <c r="N25" s="104"/>
      <c r="O25" s="84" t="str">
        <f>'M3'!AO63</f>
        <v/>
      </c>
      <c r="P25" s="40"/>
      <c r="Q25" s="84" t="str">
        <f>IF(E25="","",IF(E25="X",M25))</f>
        <v/>
      </c>
      <c r="R25" s="105"/>
      <c r="S25" s="58" t="e">
        <f>IF(#REF!="","",IF(#REF!="pro",1,IF(#REF!="lwoo",2,IF(#REF!="vmbo-b",3,IF(#REF!="vmbo-k",4,IF(#REF!="vmbo-g",5,IF(#REF!="vmbo-t",6,IF(#REF!="havo",7))))))))</f>
        <v>#REF!</v>
      </c>
      <c r="T25" s="59" t="e">
        <f>IF(#REF!="","",IF(#REF!="pro",1,IF(#REF!="lwoo",2,IF(#REF!="vmbo-b",3,IF(#REF!="vmbo-k",4,IF(#REF!="vmbo-g",5,IF(#REF!="vmbo-t",6,IF(#REF!="havo",7))))))))</f>
        <v>#REF!</v>
      </c>
      <c r="U25" s="60" t="e">
        <f>IF(T25="",0,IF(T25&lt;#REF!,0,IF(T25&gt;=#REF!,1)))</f>
        <v>#REF!</v>
      </c>
      <c r="W25" s="216"/>
      <c r="X25" s="216"/>
      <c r="Y25" s="216"/>
      <c r="Z25" s="216"/>
      <c r="AA25" s="216"/>
      <c r="AB25" s="216"/>
    </row>
    <row r="26" spans="1:28" ht="15" customHeight="1" x14ac:dyDescent="0.25">
      <c r="B26" s="151">
        <f>'B8'!$D$2</f>
        <v>8</v>
      </c>
      <c r="C26" s="151">
        <f>'B8'!$E$2</f>
        <v>0</v>
      </c>
      <c r="D26" s="297">
        <f>'8E7'!$B$54</f>
        <v>10</v>
      </c>
      <c r="E26" s="396"/>
      <c r="F26" s="131" t="str">
        <f>'B8'!H54</f>
        <v/>
      </c>
      <c r="G26" s="131">
        <f>'B8'!I54</f>
        <v>0.6</v>
      </c>
      <c r="H26" s="131">
        <f>'B8'!J54</f>
        <v>0.5</v>
      </c>
      <c r="I26" s="131" t="str">
        <f>'B8'!K54</f>
        <v/>
      </c>
      <c r="J26" s="131" t="str">
        <f>'B8'!L54</f>
        <v/>
      </c>
      <c r="K26" s="131">
        <f>'B8'!M54</f>
        <v>0.8</v>
      </c>
      <c r="L26" s="90"/>
      <c r="M26" s="110">
        <f>'B8'!$AK$54</f>
        <v>0.79166666666666674</v>
      </c>
      <c r="N26" s="104"/>
      <c r="O26" s="85">
        <f>'B8'!$AO$55</f>
        <v>0</v>
      </c>
      <c r="P26" s="40">
        <f>'M3'!AP65</f>
        <v>0</v>
      </c>
      <c r="Q26" s="85">
        <f>'B8'!$AP$55</f>
        <v>0</v>
      </c>
      <c r="R26" s="75">
        <f>'B8'!$AQ$54</f>
        <v>1</v>
      </c>
      <c r="S26" s="58" t="e">
        <f>IF(#REF!="","",IF(#REF!="pro",1,IF(#REF!="lwoo",2,IF(#REF!="vmbo-b",3,IF(#REF!="vmbo-k",4,IF(#REF!="vmbo-g",5,IF(#REF!="vmbo-t",6,IF(#REF!="havo",7))))))))</f>
        <v>#REF!</v>
      </c>
      <c r="T26" s="59" t="e">
        <f>IF(#REF!="","",IF(#REF!="pro",1,IF(#REF!="lwoo",2,IF(#REF!="vmbo-b",3,IF(#REF!="vmbo-k",4,IF(#REF!="vmbo-g",5,IF(#REF!="vmbo-t",6,IF(#REF!="havo",7))))))))</f>
        <v>#REF!</v>
      </c>
      <c r="U26" s="60" t="e">
        <f>IF(T26="",0,IF(T26&lt;#REF!,0,IF(T26&gt;=#REF!,1)))</f>
        <v>#REF!</v>
      </c>
      <c r="W26" s="215">
        <f>'B8'!$AS$55</f>
        <v>1</v>
      </c>
      <c r="X26" s="215">
        <f>'B8'!$AS$56</f>
        <v>0.2</v>
      </c>
      <c r="Y26" s="215">
        <f>'B8'!$AT$55</f>
        <v>1</v>
      </c>
      <c r="Z26" s="215">
        <f>'B8'!$AT$56</f>
        <v>0.4</v>
      </c>
      <c r="AA26" s="215">
        <f>'B8'!$AU$55</f>
        <v>0.9</v>
      </c>
      <c r="AB26" s="215">
        <f>'B8'!$AU$56</f>
        <v>0.5</v>
      </c>
    </row>
    <row r="27" spans="1:28" ht="15" customHeight="1" x14ac:dyDescent="0.25">
      <c r="B27" s="126"/>
      <c r="C27" s="123"/>
      <c r="D27" s="9"/>
      <c r="E27" s="396"/>
      <c r="F27" s="130"/>
      <c r="G27" s="130"/>
      <c r="H27" s="130"/>
      <c r="I27" s="130"/>
      <c r="J27" s="130"/>
      <c r="K27" s="130"/>
      <c r="L27" s="89"/>
      <c r="M27" s="111"/>
      <c r="N27" s="104"/>
      <c r="O27" s="102"/>
      <c r="P27" s="40"/>
      <c r="Q27" s="102" t="str">
        <f>IF(E27="","",IF(E27="X",M27))</f>
        <v/>
      </c>
      <c r="R27" s="105"/>
      <c r="S27" s="95" t="e">
        <f>IF(#REF!="","",IF(#REF!="pro",1,IF(#REF!="lwoo",2,IF(#REF!="vmbo-b",3,IF(#REF!="vmbo-k",4,IF(#REF!="vmbo-g",5,IF(#REF!="vmbo-t",6,IF(#REF!="havo",7))))))))</f>
        <v>#REF!</v>
      </c>
      <c r="T27" s="96" t="e">
        <f>IF(#REF!="","",IF(#REF!="pro",1,IF(#REF!="lwoo",2,IF(#REF!="vmbo-b",3,IF(#REF!="vmbo-k",4,IF(#REF!="vmbo-g",5,IF(#REF!="vmbo-t",6,IF(#REF!="havo",7))))))))</f>
        <v>#REF!</v>
      </c>
      <c r="U27" s="97" t="e">
        <f>IF(T27="",0,IF(T27&lt;#REF!,0,IF(T27&gt;=#REF!,1)))</f>
        <v>#REF!</v>
      </c>
      <c r="W27" s="216"/>
      <c r="X27" s="216"/>
      <c r="Y27" s="216"/>
      <c r="Z27" s="216"/>
      <c r="AA27" s="216"/>
      <c r="AB27" s="216"/>
    </row>
    <row r="28" spans="1:28" ht="15" customHeight="1" thickBot="1" x14ac:dyDescent="0.3">
      <c r="B28" s="172"/>
      <c r="C28" s="172"/>
      <c r="D28" s="172"/>
      <c r="E28" s="172"/>
      <c r="F28" s="173">
        <f t="shared" ref="F28:J28" si="0">COUNT(F16:F27)</f>
        <v>0</v>
      </c>
      <c r="G28" s="173">
        <f t="shared" si="0"/>
        <v>1</v>
      </c>
      <c r="H28" s="173">
        <f t="shared" si="0"/>
        <v>1</v>
      </c>
      <c r="I28" s="173">
        <f t="shared" si="0"/>
        <v>0</v>
      </c>
      <c r="J28" s="173">
        <f t="shared" si="0"/>
        <v>4</v>
      </c>
      <c r="K28" s="173">
        <f>COUNT(K16:K27)</f>
        <v>1</v>
      </c>
      <c r="L28" s="99"/>
      <c r="M28" s="174">
        <f>COUNT(M16:M27)</f>
        <v>5</v>
      </c>
      <c r="N28" s="99"/>
      <c r="O28" s="99"/>
      <c r="P28" s="99"/>
      <c r="Q28" s="99"/>
      <c r="R28" s="99"/>
      <c r="W28" s="177">
        <f>COUNT(W16:W27)</f>
        <v>1</v>
      </c>
      <c r="X28" s="177">
        <f t="shared" ref="X28:AB28" si="1">COUNT(X16:X27)</f>
        <v>1</v>
      </c>
      <c r="Y28" s="177">
        <f t="shared" si="1"/>
        <v>1</v>
      </c>
      <c r="Z28" s="177">
        <f t="shared" si="1"/>
        <v>1</v>
      </c>
      <c r="AA28" s="177">
        <f t="shared" si="1"/>
        <v>1</v>
      </c>
      <c r="AB28" s="177">
        <f t="shared" si="1"/>
        <v>1</v>
      </c>
    </row>
    <row r="29" spans="1:28" s="94" customFormat="1" ht="15" customHeight="1" thickTop="1" x14ac:dyDescent="0.25">
      <c r="A29" s="93" t="s">
        <v>105</v>
      </c>
      <c r="B29" s="383">
        <f>COUNTA(B16:B27)</f>
        <v>6</v>
      </c>
      <c r="C29" s="384"/>
      <c r="D29" s="392">
        <f>SUM(D16:D27)</f>
        <v>64</v>
      </c>
      <c r="E29" s="395">
        <f>COUNTA(E16:E27)</f>
        <v>0</v>
      </c>
      <c r="F29" s="170" t="str">
        <f t="shared" ref="F29:J29" si="2">IF(F28=0,"",IF(F28&gt;0,SUM(F16:F27)/COUNT(F16:F27)))</f>
        <v/>
      </c>
      <c r="G29" s="171">
        <f t="shared" si="2"/>
        <v>0.6</v>
      </c>
      <c r="H29" s="171">
        <f t="shared" si="2"/>
        <v>0.5</v>
      </c>
      <c r="I29" s="171" t="str">
        <f t="shared" si="2"/>
        <v/>
      </c>
      <c r="J29" s="171">
        <f t="shared" si="2"/>
        <v>0.6321969696969697</v>
      </c>
      <c r="K29" s="115">
        <f>IF(K28=0,"",IF(K28&gt;0,SUM(K16:K27)/COUNT(K16:K27)))</f>
        <v>0.8</v>
      </c>
      <c r="L29" s="118"/>
      <c r="M29" s="411">
        <f>IF(M28=0,"",IF(M28&gt;0,SUM(M16:M27)/COUNT(M16:M27)))</f>
        <v>0.95833333333333337</v>
      </c>
      <c r="N29" s="112"/>
      <c r="O29" s="414">
        <f>SUM(O16:O27)</f>
        <v>0</v>
      </c>
      <c r="P29" s="113">
        <f t="shared" ref="P29:Q29" si="3">SUM(P16:P27)</f>
        <v>0</v>
      </c>
      <c r="Q29" s="416">
        <f t="shared" si="3"/>
        <v>0</v>
      </c>
      <c r="R29" s="418">
        <f>SUM(R16:R27)/6</f>
        <v>1</v>
      </c>
      <c r="S29" s="91"/>
      <c r="T29" s="92"/>
      <c r="U29" s="92" t="e">
        <f>SUM(U16:U27)</f>
        <v>#REF!</v>
      </c>
      <c r="W29" s="426">
        <f>IF(W28=0,"",IF(W28&gt;0,SUM(W16:W27)/COUNT(W16:W27)))</f>
        <v>1</v>
      </c>
      <c r="X29" s="428">
        <f>IF(X28=0,"",IF(X28&gt;0,SUM(X16:X27)/COUNT(X16:X27)))</f>
        <v>0.2</v>
      </c>
      <c r="Y29" s="428">
        <f t="shared" ref="Y29:AB29" si="4">IF(Y28=0,"",IF(Y28&gt;0,SUM(Y16:Y27)/COUNT(Y16:Y27)))</f>
        <v>1</v>
      </c>
      <c r="Z29" s="428">
        <f t="shared" si="4"/>
        <v>0.4</v>
      </c>
      <c r="AA29" s="428">
        <f t="shared" si="4"/>
        <v>0.9</v>
      </c>
      <c r="AB29" s="424">
        <f t="shared" si="4"/>
        <v>0.5</v>
      </c>
    </row>
    <row r="30" spans="1:28" ht="15" customHeight="1" x14ac:dyDescent="0.25">
      <c r="B30" s="385"/>
      <c r="C30" s="386"/>
      <c r="D30" s="393"/>
      <c r="E30" s="395"/>
      <c r="F30" s="404" t="str">
        <f>IF(F28=0,"",IF(G28=0,"",IF(F28+G28&gt;0,(F29+G29)/2)))</f>
        <v/>
      </c>
      <c r="G30" s="399"/>
      <c r="H30" s="399" t="str">
        <f>IF(H28=0,"",IF(I28=0,"",IF(H28+I28&gt;0,(H29+I29)/2)))</f>
        <v/>
      </c>
      <c r="I30" s="399"/>
      <c r="J30" s="399">
        <f>IF(J28=0,"",IF(K28=0,"",IF(J28+K28&gt;0,(J29+K29)/2)))</f>
        <v>0.71609848484848482</v>
      </c>
      <c r="K30" s="408"/>
      <c r="L30" s="119"/>
      <c r="M30" s="412"/>
      <c r="N30" s="116"/>
      <c r="O30" s="407"/>
      <c r="P30" s="11"/>
      <c r="Q30" s="331"/>
      <c r="R30" s="419"/>
      <c r="S30" s="81"/>
      <c r="W30" s="427"/>
      <c r="X30" s="429"/>
      <c r="Y30" s="429"/>
      <c r="Z30" s="429"/>
      <c r="AA30" s="429"/>
      <c r="AB30" s="425"/>
    </row>
    <row r="31" spans="1:28" ht="13.8" thickBot="1" x14ac:dyDescent="0.3">
      <c r="B31" s="387"/>
      <c r="C31" s="388"/>
      <c r="D31" s="394"/>
      <c r="E31" s="395"/>
      <c r="F31" s="405" t="s">
        <v>34</v>
      </c>
      <c r="G31" s="397"/>
      <c r="H31" s="410" t="s">
        <v>35</v>
      </c>
      <c r="I31" s="397"/>
      <c r="J31" s="397" t="s">
        <v>36</v>
      </c>
      <c r="K31" s="398"/>
      <c r="M31" s="413"/>
      <c r="N31" s="117"/>
      <c r="O31" s="415"/>
      <c r="P31" s="114">
        <f>P29*B29</f>
        <v>0</v>
      </c>
      <c r="Q31" s="417"/>
      <c r="R31" s="420"/>
      <c r="S31" s="3"/>
      <c r="T31" s="3"/>
      <c r="U31" s="3"/>
      <c r="V31" s="3"/>
      <c r="W31" s="405" t="s">
        <v>34</v>
      </c>
      <c r="X31" s="397"/>
      <c r="Y31" s="410" t="s">
        <v>35</v>
      </c>
      <c r="Z31" s="397"/>
      <c r="AA31" s="397" t="s">
        <v>36</v>
      </c>
      <c r="AB31" s="398"/>
    </row>
    <row r="32" spans="1:28" ht="13.8" thickTop="1" x14ac:dyDescent="0.25"/>
  </sheetData>
  <sheetProtection sheet="1" objects="1" scenarios="1"/>
  <mergeCells count="46">
    <mergeCell ref="B2:AB2"/>
    <mergeCell ref="B5:D5"/>
    <mergeCell ref="E5:F5"/>
    <mergeCell ref="G5:J6"/>
    <mergeCell ref="K5:K6"/>
    <mergeCell ref="W5:AA6"/>
    <mergeCell ref="AB5:AB6"/>
    <mergeCell ref="B6:D6"/>
    <mergeCell ref="E6:F6"/>
    <mergeCell ref="W8:AB8"/>
    <mergeCell ref="C9:C11"/>
    <mergeCell ref="W9:X9"/>
    <mergeCell ref="Y9:Z9"/>
    <mergeCell ref="AA9:AB9"/>
    <mergeCell ref="W10:X10"/>
    <mergeCell ref="Y10:Z10"/>
    <mergeCell ref="AA10:AB10"/>
    <mergeCell ref="B8:D8"/>
    <mergeCell ref="E8:E11"/>
    <mergeCell ref="F8:G8"/>
    <mergeCell ref="H8:I8"/>
    <mergeCell ref="J8:K8"/>
    <mergeCell ref="O8:R8"/>
    <mergeCell ref="Z29:Z30"/>
    <mergeCell ref="E16:E27"/>
    <mergeCell ref="B29:C31"/>
    <mergeCell ref="D29:D31"/>
    <mergeCell ref="E29:E31"/>
    <mergeCell ref="M29:M31"/>
    <mergeCell ref="O29:O31"/>
    <mergeCell ref="AA31:AB31"/>
    <mergeCell ref="AA29:AA30"/>
    <mergeCell ref="AB29:AB30"/>
    <mergeCell ref="F30:G30"/>
    <mergeCell ref="H30:I30"/>
    <mergeCell ref="J30:K30"/>
    <mergeCell ref="F31:G31"/>
    <mergeCell ref="H31:I31"/>
    <mergeCell ref="J31:K31"/>
    <mergeCell ref="W31:X31"/>
    <mergeCell ref="Y31:Z31"/>
    <mergeCell ref="Q29:Q31"/>
    <mergeCell ref="R29:R31"/>
    <mergeCell ref="W29:W30"/>
    <mergeCell ref="X29:X30"/>
    <mergeCell ref="Y29:Y30"/>
  </mergeCells>
  <conditionalFormatting sqref="C16:C27">
    <cfRule type="cellIs" dxfId="34" priority="19" operator="equal">
      <formula>0</formula>
    </cfRule>
  </conditionalFormatting>
  <conditionalFormatting sqref="E5:E6 D7">
    <cfRule type="cellIs" dxfId="33" priority="29" stopIfTrue="1" operator="equal">
      <formula>"ja"</formula>
    </cfRule>
    <cfRule type="cellIs" dxfId="32" priority="30" stopIfTrue="1" operator="equal">
      <formula>"nee"</formula>
    </cfRule>
  </conditionalFormatting>
  <conditionalFormatting sqref="E16">
    <cfRule type="cellIs" dxfId="31" priority="33" stopIfTrue="1" operator="equal">
      <formula>"x"</formula>
    </cfRule>
  </conditionalFormatting>
  <conditionalFormatting sqref="F16:K27">
    <cfRule type="cellIs" dxfId="30" priority="20" operator="equal">
      <formula>""</formula>
    </cfRule>
    <cfRule type="cellIs" dxfId="29" priority="21" operator="lessThan">
      <formula>$K$5</formula>
    </cfRule>
    <cfRule type="cellIs" dxfId="28" priority="22" operator="greaterThanOrEqual">
      <formula>$K$5</formula>
    </cfRule>
  </conditionalFormatting>
  <conditionalFormatting sqref="F29:K30 M29:M31">
    <cfRule type="cellIs" dxfId="27" priority="16" operator="equal">
      <formula>0</formula>
    </cfRule>
    <cfRule type="cellIs" dxfId="26" priority="17" operator="lessThan">
      <formula>$K$5</formula>
    </cfRule>
    <cfRule type="cellIs" dxfId="25" priority="18" operator="greaterThanOrEqual">
      <formula>$K$5</formula>
    </cfRule>
  </conditionalFormatting>
  <conditionalFormatting sqref="M16 M18 M20 M22 M24 M26">
    <cfRule type="cellIs" dxfId="24" priority="26" operator="equal">
      <formula>""</formula>
    </cfRule>
    <cfRule type="cellIs" dxfId="23" priority="27" operator="lessThan">
      <formula>$K$5</formula>
    </cfRule>
    <cfRule type="cellIs" dxfId="22" priority="28" operator="greaterThanOrEqual">
      <formula>$K$5</formula>
    </cfRule>
  </conditionalFormatting>
  <conditionalFormatting sqref="O16 O18 O20 O22 O24 O26">
    <cfRule type="cellIs" dxfId="21" priority="34" stopIfTrue="1" operator="greaterThanOrEqual">
      <formula>1</formula>
    </cfRule>
    <cfRule type="cellIs" dxfId="20" priority="35" stopIfTrue="1" operator="equal">
      <formula>""</formula>
    </cfRule>
  </conditionalFormatting>
  <conditionalFormatting sqref="R16 R18 R20 R22 R24 R26 R29:R31">
    <cfRule type="cellIs" dxfId="19" priority="23" operator="equal">
      <formula>""</formula>
    </cfRule>
    <cfRule type="cellIs" dxfId="18" priority="24" operator="lessThan">
      <formula>$K$5</formula>
    </cfRule>
    <cfRule type="cellIs" dxfId="17" priority="25" operator="greaterThanOrEqual">
      <formula>$K$5</formula>
    </cfRule>
  </conditionalFormatting>
  <conditionalFormatting sqref="S16:S30">
    <cfRule type="expression" dxfId="16" priority="31" stopIfTrue="1">
      <formula>#REF!="ja"</formula>
    </cfRule>
  </conditionalFormatting>
  <conditionalFormatting sqref="T16:U28">
    <cfRule type="expression" dxfId="15" priority="32" stopIfTrue="1">
      <formula>#REF!="ja"</formula>
    </cfRule>
  </conditionalFormatting>
  <conditionalFormatting sqref="U29:V30">
    <cfRule type="expression" dxfId="14" priority="15" stopIfTrue="1">
      <formula>#REF!="ja"</formula>
    </cfRule>
  </conditionalFormatting>
  <conditionalFormatting sqref="W16:W27 Y16:Y27 AA16:AA27">
    <cfRule type="cellIs" dxfId="13" priority="13" operator="greaterThanOrEqual">
      <formula>0.85</formula>
    </cfRule>
    <cfRule type="cellIs" dxfId="12" priority="14" operator="lessThan">
      <formula>0.85</formula>
    </cfRule>
  </conditionalFormatting>
  <conditionalFormatting sqref="W29:W30 Y29:Y30 AA29:AA30">
    <cfRule type="cellIs" dxfId="11" priority="6" operator="greaterThanOrEqual">
      <formula>0.85</formula>
    </cfRule>
    <cfRule type="cellIs" dxfId="10" priority="7" operator="greaterThan">
      <formula>0</formula>
    </cfRule>
  </conditionalFormatting>
  <conditionalFormatting sqref="W16:AB27">
    <cfRule type="cellIs" dxfId="9" priority="8" operator="equal">
      <formula>""</formula>
    </cfRule>
  </conditionalFormatting>
  <conditionalFormatting sqref="W29:AB30">
    <cfRule type="cellIs" dxfId="8" priority="1" operator="equal">
      <formula>""</formula>
    </cfRule>
  </conditionalFormatting>
  <conditionalFormatting sqref="X16:X27 Z16:Z27">
    <cfRule type="cellIs" dxfId="7" priority="11" operator="greaterThanOrEqual">
      <formula>$AB$5</formula>
    </cfRule>
    <cfRule type="cellIs" dxfId="6" priority="12" operator="greaterThan">
      <formula>0</formula>
    </cfRule>
  </conditionalFormatting>
  <conditionalFormatting sqref="X29:X30 Z29:Z30">
    <cfRule type="cellIs" dxfId="5" priority="4" operator="greaterThanOrEqual">
      <formula>$AB$5</formula>
    </cfRule>
    <cfRule type="cellIs" dxfId="4" priority="5" operator="greaterThan">
      <formula>0</formula>
    </cfRule>
  </conditionalFormatting>
  <conditionalFormatting sqref="AB16:AB27">
    <cfRule type="cellIs" dxfId="3" priority="9" operator="greaterThan">
      <formula>$AB$5</formula>
    </cfRule>
    <cfRule type="cellIs" dxfId="2" priority="10" operator="greaterThan">
      <formula>0</formula>
    </cfRule>
  </conditionalFormatting>
  <conditionalFormatting sqref="AB29:AB30">
    <cfRule type="cellIs" dxfId="1" priority="2" operator="greaterThanOrEqual">
      <formula>$AB$5</formula>
    </cfRule>
    <cfRule type="cellIs" dxfId="0" priority="3" operator="greaterThan">
      <formula>0</formula>
    </cfRule>
  </conditionalFormatting>
  <dataValidations count="3">
    <dataValidation allowBlank="1" showInputMessage="1" showErrorMessage="1" promptTitle="specifieke onderwijsbehoefte" prompt="zet een x voor een leerling met_x000a_een specifieke onderwijsbehoefte" sqref="E16" xr:uid="{7FC25939-865F-49EE-A6EC-4B180723A901}"/>
    <dataValidation allowBlank="1" showInputMessage="1" showErrorMessage="1" promptTitle="in te vullen niveau" prompt="vul in: A-B-C-D-E_x000a_     of: 1-2-3-4-5" sqref="L16:L27" xr:uid="{1D7574C4-FFA9-4D19-9F50-94716E994FCF}"/>
    <dataValidation type="list" allowBlank="1" showInputMessage="1" showErrorMessage="1" sqref="E5" xr:uid="{D06B7C5B-A3DE-46C1-8850-8DACDC868565}">
      <formula1>"ja,nee,"</formula1>
    </dataValidation>
  </dataValidations>
  <pageMargins left="0.31496062992125984" right="0.27559055118110237" top="0.59055118110236227" bottom="0.23622047244094491" header="0.11811023622047245" footer="0.15748031496062992"/>
  <pageSetup paperSize="9" scale="73" orientation="landscape" r:id="rId1"/>
  <headerFooter alignWithMargins="0">
    <oddFooter>&amp;L&amp;8© Meesterwerk</oddFooter>
  </headerFooter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8A6A-3643-41D6-BE8D-04D13627A423}">
  <sheetPr codeName="Blad23">
    <tabColor rgb="FFFF0000"/>
  </sheetPr>
  <dimension ref="B2:N40"/>
  <sheetViews>
    <sheetView showGridLines="0" showRowColHeaders="0" zoomScale="80" zoomScaleNormal="80" zoomScaleSheetLayoutView="5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33203125" defaultRowHeight="13.2" x14ac:dyDescent="0.25"/>
  <cols>
    <col min="1" max="1" width="5.6640625" style="181" customWidth="1"/>
    <col min="2" max="2" width="4.6640625" style="181" customWidth="1"/>
    <col min="3" max="3" width="60.6640625" style="181" customWidth="1"/>
    <col min="4" max="4" width="5.6640625" style="181" customWidth="1"/>
    <col min="5" max="5" width="4.6640625" style="181" customWidth="1"/>
    <col min="6" max="6" width="60.6640625" style="181" customWidth="1"/>
    <col min="7" max="7" width="5.6640625" style="181" customWidth="1"/>
    <col min="8" max="8" width="4.6640625" style="181" customWidth="1"/>
    <col min="9" max="9" width="60.6640625" style="181" customWidth="1"/>
    <col min="10" max="16384" width="9.33203125" style="181"/>
  </cols>
  <sheetData>
    <row r="2" spans="2:14" ht="17.7" customHeight="1" x14ac:dyDescent="0.3">
      <c r="C2" s="212" t="s">
        <v>162</v>
      </c>
    </row>
    <row r="3" spans="2:14" ht="17.7" customHeight="1" x14ac:dyDescent="0.3">
      <c r="C3" s="212"/>
    </row>
    <row r="4" spans="2:14" ht="17.7" customHeight="1" x14ac:dyDescent="0.3">
      <c r="C4" s="212"/>
    </row>
    <row r="5" spans="2:14" ht="17.7" customHeight="1" x14ac:dyDescent="0.3">
      <c r="B5" s="436" t="s">
        <v>163</v>
      </c>
      <c r="C5" s="436"/>
      <c r="D5" s="436"/>
      <c r="E5" s="436"/>
      <c r="F5" s="436"/>
      <c r="G5" s="436"/>
      <c r="H5" s="436"/>
      <c r="I5" s="436"/>
      <c r="J5"/>
      <c r="K5"/>
      <c r="L5"/>
      <c r="M5"/>
      <c r="N5"/>
    </row>
    <row r="6" spans="2:14" ht="13.8" thickBot="1" x14ac:dyDescent="0.3">
      <c r="J6"/>
      <c r="K6" s="21"/>
      <c r="L6" s="21"/>
      <c r="M6" s="21"/>
      <c r="N6" s="21"/>
    </row>
    <row r="7" spans="2:14" ht="16.8" thickBot="1" x14ac:dyDescent="0.45">
      <c r="B7" s="437" t="s">
        <v>164</v>
      </c>
      <c r="C7" s="438"/>
      <c r="D7" s="182"/>
      <c r="E7" s="437" t="s">
        <v>165</v>
      </c>
      <c r="F7" s="438"/>
      <c r="G7" s="182"/>
      <c r="H7" s="437" t="s">
        <v>166</v>
      </c>
      <c r="I7" s="43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439" t="s">
        <v>167</v>
      </c>
      <c r="C9" s="434"/>
      <c r="E9" s="439" t="s">
        <v>167</v>
      </c>
      <c r="F9" s="434"/>
      <c r="H9" s="439" t="s">
        <v>167</v>
      </c>
      <c r="I9" s="434"/>
      <c r="J9"/>
      <c r="K9" s="21"/>
      <c r="L9" s="21"/>
      <c r="M9" s="21"/>
      <c r="N9" s="21"/>
    </row>
    <row r="10" spans="2:14" ht="19.5" customHeight="1" thickBot="1" x14ac:dyDescent="0.3">
      <c r="B10" s="439"/>
      <c r="C10" s="434"/>
      <c r="E10" s="439"/>
      <c r="F10" s="434"/>
      <c r="H10" s="439"/>
      <c r="I10" s="434"/>
      <c r="J10"/>
      <c r="K10"/>
      <c r="L10" s="4"/>
      <c r="M10" s="4"/>
      <c r="N10" s="3"/>
    </row>
    <row r="11" spans="2:14" ht="19.5" customHeight="1" thickBot="1" x14ac:dyDescent="0.3">
      <c r="B11" s="439"/>
      <c r="C11" s="434"/>
      <c r="E11" s="439"/>
      <c r="F11" s="434"/>
      <c r="H11" s="439"/>
      <c r="I11" s="434"/>
      <c r="J11"/>
      <c r="K11"/>
      <c r="L11"/>
      <c r="M11"/>
      <c r="N11"/>
    </row>
    <row r="12" spans="2:14" ht="19.5" customHeight="1" thickBot="1" x14ac:dyDescent="0.3">
      <c r="B12" s="439" t="s">
        <v>168</v>
      </c>
      <c r="C12" s="434"/>
      <c r="E12" s="439" t="s">
        <v>168</v>
      </c>
      <c r="F12" s="434"/>
      <c r="H12" s="439" t="s">
        <v>168</v>
      </c>
      <c r="I12" s="434"/>
      <c r="J12"/>
      <c r="K12" s="21"/>
      <c r="L12" s="21"/>
      <c r="M12" s="21"/>
      <c r="N12" s="21"/>
    </row>
    <row r="13" spans="2:14" ht="19.5" customHeight="1" thickBot="1" x14ac:dyDescent="0.3">
      <c r="B13" s="439"/>
      <c r="C13" s="434"/>
      <c r="E13" s="439"/>
      <c r="F13" s="434"/>
      <c r="H13" s="439"/>
      <c r="I13" s="434"/>
      <c r="J13"/>
      <c r="K13"/>
      <c r="L13" s="4"/>
      <c r="M13" s="4"/>
      <c r="N13" s="3"/>
    </row>
    <row r="14" spans="2:14" ht="19.5" customHeight="1" thickBot="1" x14ac:dyDescent="0.3">
      <c r="B14" s="439"/>
      <c r="C14" s="434"/>
      <c r="E14" s="439"/>
      <c r="F14" s="434"/>
      <c r="H14" s="439"/>
      <c r="I14" s="434"/>
      <c r="J14"/>
      <c r="K14"/>
      <c r="L14"/>
      <c r="M14"/>
      <c r="N14"/>
    </row>
    <row r="15" spans="2:14" ht="19.5" customHeight="1" thickBot="1" x14ac:dyDescent="0.3">
      <c r="B15" s="439"/>
      <c r="C15" s="434"/>
      <c r="E15" s="439"/>
      <c r="F15" s="434"/>
      <c r="H15" s="439"/>
      <c r="I15" s="434"/>
      <c r="J15"/>
      <c r="K15" s="21"/>
      <c r="L15" s="21"/>
      <c r="M15" s="21"/>
      <c r="N15" s="21"/>
    </row>
    <row r="16" spans="2:14" ht="19.5" customHeight="1" thickBot="1" x14ac:dyDescent="0.3">
      <c r="B16" s="439"/>
      <c r="C16" s="434"/>
      <c r="E16" s="439"/>
      <c r="F16" s="434"/>
      <c r="H16" s="439"/>
      <c r="I16" s="434"/>
      <c r="J16"/>
      <c r="K16"/>
      <c r="L16" s="4"/>
      <c r="M16" s="4"/>
      <c r="N16" s="3"/>
    </row>
    <row r="17" spans="2:9" ht="19.5" customHeight="1" thickBot="1" x14ac:dyDescent="0.3">
      <c r="B17" s="439"/>
      <c r="C17" s="434"/>
      <c r="E17" s="439"/>
      <c r="F17" s="434"/>
      <c r="H17" s="439"/>
      <c r="I17" s="434"/>
    </row>
    <row r="18" spans="2:9" ht="19.5" customHeight="1" thickBot="1" x14ac:dyDescent="0.3">
      <c r="B18" s="439"/>
      <c r="C18" s="434"/>
      <c r="E18" s="439"/>
      <c r="F18" s="434"/>
      <c r="H18" s="439"/>
      <c r="I18" s="434"/>
    </row>
    <row r="19" spans="2:9" ht="19.5" customHeight="1" thickBot="1" x14ac:dyDescent="0.3">
      <c r="B19" s="439"/>
      <c r="C19" s="435"/>
      <c r="E19" s="439"/>
      <c r="F19" s="435"/>
      <c r="H19" s="439"/>
      <c r="I19" s="435"/>
    </row>
    <row r="20" spans="2:9" ht="19.5" customHeight="1" thickBot="1" x14ac:dyDescent="0.3">
      <c r="B20" s="439"/>
      <c r="C20" s="435"/>
      <c r="E20" s="439"/>
      <c r="F20" s="435"/>
      <c r="H20" s="439"/>
      <c r="I20" s="435"/>
    </row>
    <row r="21" spans="2:9" ht="19.5" customHeight="1" thickBot="1" x14ac:dyDescent="0.3">
      <c r="B21" s="439"/>
      <c r="C21" s="435"/>
      <c r="E21" s="439"/>
      <c r="F21" s="435"/>
      <c r="H21" s="439"/>
      <c r="I21" s="435"/>
    </row>
    <row r="22" spans="2:9" ht="19.5" customHeight="1" thickBot="1" x14ac:dyDescent="0.3">
      <c r="B22" s="439"/>
      <c r="C22" s="435"/>
      <c r="E22" s="439"/>
      <c r="F22" s="435"/>
      <c r="H22" s="439"/>
      <c r="I22" s="435"/>
    </row>
    <row r="24" spans="2:9" ht="13.8" thickBot="1" x14ac:dyDescent="0.3"/>
    <row r="25" spans="2:9" ht="16.8" thickBot="1" x14ac:dyDescent="0.45">
      <c r="B25" s="437" t="s">
        <v>169</v>
      </c>
      <c r="C25" s="438"/>
      <c r="D25" s="182"/>
      <c r="E25" s="437" t="s">
        <v>170</v>
      </c>
      <c r="F25" s="438"/>
      <c r="G25" s="182"/>
      <c r="H25" s="437" t="s">
        <v>171</v>
      </c>
      <c r="I25" s="438"/>
    </row>
    <row r="26" spans="2:9" ht="13.8" thickBot="1" x14ac:dyDescent="0.3"/>
    <row r="27" spans="2:9" ht="19.5" customHeight="1" thickBot="1" x14ac:dyDescent="0.3">
      <c r="B27" s="439" t="s">
        <v>167</v>
      </c>
      <c r="C27" s="434"/>
      <c r="E27" s="439" t="s">
        <v>167</v>
      </c>
      <c r="F27" s="434"/>
      <c r="H27" s="439" t="s">
        <v>167</v>
      </c>
      <c r="I27" s="434"/>
    </row>
    <row r="28" spans="2:9" ht="19.5" customHeight="1" thickBot="1" x14ac:dyDescent="0.3">
      <c r="B28" s="439"/>
      <c r="C28" s="434"/>
      <c r="E28" s="439"/>
      <c r="F28" s="434"/>
      <c r="H28" s="439"/>
      <c r="I28" s="434"/>
    </row>
    <row r="29" spans="2:9" ht="19.5" customHeight="1" thickBot="1" x14ac:dyDescent="0.3">
      <c r="B29" s="439"/>
      <c r="C29" s="434"/>
      <c r="E29" s="439"/>
      <c r="F29" s="434"/>
      <c r="H29" s="439"/>
      <c r="I29" s="434"/>
    </row>
    <row r="30" spans="2:9" ht="19.5" customHeight="1" thickBot="1" x14ac:dyDescent="0.3">
      <c r="B30" s="439" t="s">
        <v>168</v>
      </c>
      <c r="C30" s="434"/>
      <c r="E30" s="439" t="s">
        <v>168</v>
      </c>
      <c r="F30" s="434"/>
      <c r="H30" s="439" t="s">
        <v>168</v>
      </c>
      <c r="I30" s="434"/>
    </row>
    <row r="31" spans="2:9" ht="19.5" customHeight="1" thickBot="1" x14ac:dyDescent="0.3">
      <c r="B31" s="439"/>
      <c r="C31" s="434"/>
      <c r="E31" s="439"/>
      <c r="F31" s="434"/>
      <c r="H31" s="439"/>
      <c r="I31" s="434"/>
    </row>
    <row r="32" spans="2:9" ht="19.5" customHeight="1" thickBot="1" x14ac:dyDescent="0.3">
      <c r="B32" s="439"/>
      <c r="C32" s="434"/>
      <c r="E32" s="439"/>
      <c r="F32" s="434"/>
      <c r="H32" s="439"/>
      <c r="I32" s="434"/>
    </row>
    <row r="33" spans="2:9" ht="19.5" customHeight="1" thickBot="1" x14ac:dyDescent="0.3">
      <c r="B33" s="439"/>
      <c r="C33" s="434"/>
      <c r="E33" s="439"/>
      <c r="F33" s="434"/>
      <c r="H33" s="439"/>
      <c r="I33" s="434"/>
    </row>
    <row r="34" spans="2:9" ht="19.5" customHeight="1" thickBot="1" x14ac:dyDescent="0.3">
      <c r="B34" s="439"/>
      <c r="C34" s="434"/>
      <c r="E34" s="439"/>
      <c r="F34" s="434"/>
      <c r="H34" s="439"/>
      <c r="I34" s="434"/>
    </row>
    <row r="35" spans="2:9" ht="19.5" customHeight="1" thickBot="1" x14ac:dyDescent="0.3">
      <c r="B35" s="439"/>
      <c r="C35" s="434"/>
      <c r="E35" s="439"/>
      <c r="F35" s="434"/>
      <c r="H35" s="439"/>
      <c r="I35" s="434"/>
    </row>
    <row r="36" spans="2:9" ht="19.5" customHeight="1" thickBot="1" x14ac:dyDescent="0.3">
      <c r="B36" s="439"/>
      <c r="C36" s="434"/>
      <c r="E36" s="439"/>
      <c r="F36" s="434"/>
      <c r="H36" s="439"/>
      <c r="I36" s="434"/>
    </row>
    <row r="37" spans="2:9" ht="19.5" customHeight="1" thickBot="1" x14ac:dyDescent="0.3">
      <c r="B37" s="439"/>
      <c r="C37" s="435"/>
      <c r="E37" s="439"/>
      <c r="F37" s="435"/>
      <c r="H37" s="439"/>
      <c r="I37" s="435"/>
    </row>
    <row r="38" spans="2:9" ht="19.5" customHeight="1" thickBot="1" x14ac:dyDescent="0.3">
      <c r="B38" s="439"/>
      <c r="C38" s="435"/>
      <c r="E38" s="439"/>
      <c r="F38" s="435"/>
      <c r="H38" s="439"/>
      <c r="I38" s="435"/>
    </row>
    <row r="39" spans="2:9" ht="19.5" customHeight="1" thickBot="1" x14ac:dyDescent="0.3">
      <c r="B39" s="439"/>
      <c r="C39" s="435"/>
      <c r="E39" s="439"/>
      <c r="F39" s="435"/>
      <c r="H39" s="439"/>
      <c r="I39" s="435"/>
    </row>
    <row r="40" spans="2:9" ht="19.5" customHeight="1" thickBot="1" x14ac:dyDescent="0.3">
      <c r="B40" s="439"/>
      <c r="C40" s="435"/>
      <c r="E40" s="439"/>
      <c r="F40" s="435"/>
      <c r="H40" s="439"/>
      <c r="I40" s="435"/>
    </row>
  </sheetData>
  <mergeCells count="31">
    <mergeCell ref="I30:I40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B30:B40"/>
    <mergeCell ref="C30:C40"/>
    <mergeCell ref="E30:E40"/>
    <mergeCell ref="F30:F40"/>
    <mergeCell ref="H30:H40"/>
    <mergeCell ref="I12:I22"/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B12:B22"/>
    <mergeCell ref="C12:C22"/>
    <mergeCell ref="E12:E22"/>
    <mergeCell ref="F12:F22"/>
    <mergeCell ref="H12:H2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431B9-FB15-4D78-B77A-2C018054BD08}">
  <sheetPr codeName="Blad24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81" customWidth="1"/>
    <col min="2" max="2" width="4.6640625" style="181" customWidth="1"/>
    <col min="3" max="3" width="60.6640625" style="181" customWidth="1"/>
    <col min="4" max="4" width="5.6640625" style="181" customWidth="1"/>
    <col min="5" max="5" width="4.6640625" style="181" customWidth="1"/>
    <col min="6" max="6" width="60.6640625" style="181" customWidth="1"/>
    <col min="7" max="7" width="5.6640625" style="181" customWidth="1"/>
    <col min="8" max="8" width="4.6640625" style="181" customWidth="1"/>
    <col min="9" max="9" width="60.6640625" style="181" customWidth="1"/>
    <col min="10" max="16384" width="9.33203125" style="181"/>
  </cols>
  <sheetData>
    <row r="2" spans="2:14" ht="17.7" customHeight="1" x14ac:dyDescent="0.3">
      <c r="C2" s="212" t="s">
        <v>172</v>
      </c>
    </row>
    <row r="3" spans="2:14" ht="17.7" customHeight="1" x14ac:dyDescent="0.3">
      <c r="C3" s="212"/>
    </row>
    <row r="4" spans="2:14" ht="17.7" customHeight="1" x14ac:dyDescent="0.3">
      <c r="C4" s="212" t="s">
        <v>162</v>
      </c>
    </row>
    <row r="5" spans="2:14" ht="17.7" customHeight="1" x14ac:dyDescent="0.3">
      <c r="B5" s="436" t="s">
        <v>173</v>
      </c>
      <c r="C5" s="436"/>
      <c r="D5" s="436"/>
      <c r="E5" s="436"/>
      <c r="F5" s="436"/>
      <c r="G5" s="436"/>
      <c r="H5" s="436"/>
      <c r="I5" s="436"/>
    </row>
    <row r="6" spans="2:14" ht="13.8" thickBot="1" x14ac:dyDescent="0.3"/>
    <row r="7" spans="2:14" ht="16.8" thickBot="1" x14ac:dyDescent="0.45">
      <c r="B7" s="437" t="s">
        <v>164</v>
      </c>
      <c r="C7" s="438"/>
      <c r="D7" s="182"/>
      <c r="E7" s="437" t="s">
        <v>165</v>
      </c>
      <c r="F7" s="438"/>
      <c r="G7" s="182"/>
      <c r="H7" s="437" t="s">
        <v>166</v>
      </c>
      <c r="I7" s="43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439" t="s">
        <v>167</v>
      </c>
      <c r="C9" s="434"/>
      <c r="E9" s="439" t="s">
        <v>167</v>
      </c>
      <c r="F9" s="434"/>
      <c r="H9" s="439" t="s">
        <v>167</v>
      </c>
      <c r="I9" s="434"/>
      <c r="J9"/>
      <c r="K9" s="21"/>
      <c r="L9" s="21"/>
      <c r="M9" s="21"/>
      <c r="N9" s="21"/>
    </row>
    <row r="10" spans="2:14" ht="19.5" customHeight="1" thickBot="1" x14ac:dyDescent="0.3">
      <c r="B10" s="439"/>
      <c r="C10" s="434"/>
      <c r="E10" s="439"/>
      <c r="F10" s="434"/>
      <c r="H10" s="439"/>
      <c r="I10" s="434"/>
      <c r="J10"/>
      <c r="K10"/>
      <c r="L10" s="4"/>
      <c r="M10" s="4"/>
      <c r="N10" s="3"/>
    </row>
    <row r="11" spans="2:14" ht="19.5" customHeight="1" thickBot="1" x14ac:dyDescent="0.3">
      <c r="B11" s="439"/>
      <c r="C11" s="434"/>
      <c r="E11" s="439"/>
      <c r="F11" s="434"/>
      <c r="H11" s="439"/>
      <c r="I11" s="434"/>
      <c r="J11"/>
      <c r="K11"/>
      <c r="L11"/>
      <c r="M11"/>
      <c r="N11"/>
    </row>
    <row r="12" spans="2:14" ht="19.5" customHeight="1" thickBot="1" x14ac:dyDescent="0.3">
      <c r="B12" s="439" t="s">
        <v>168</v>
      </c>
      <c r="C12" s="434"/>
      <c r="E12" s="439" t="s">
        <v>168</v>
      </c>
      <c r="F12" s="434"/>
      <c r="H12" s="439" t="s">
        <v>168</v>
      </c>
      <c r="I12" s="434"/>
      <c r="J12"/>
      <c r="K12" s="21"/>
      <c r="L12" s="21"/>
      <c r="M12" s="21"/>
      <c r="N12" s="21"/>
    </row>
    <row r="13" spans="2:14" ht="19.5" customHeight="1" thickBot="1" x14ac:dyDescent="0.3">
      <c r="B13" s="439"/>
      <c r="C13" s="434"/>
      <c r="E13" s="439"/>
      <c r="F13" s="434"/>
      <c r="H13" s="439"/>
      <c r="I13" s="434"/>
      <c r="J13"/>
      <c r="K13"/>
      <c r="L13" s="4"/>
      <c r="M13" s="4"/>
      <c r="N13" s="3"/>
    </row>
    <row r="14" spans="2:14" ht="19.5" customHeight="1" thickBot="1" x14ac:dyDescent="0.3">
      <c r="B14" s="439"/>
      <c r="C14" s="434"/>
      <c r="E14" s="439"/>
      <c r="F14" s="434"/>
      <c r="H14" s="439"/>
      <c r="I14" s="434"/>
      <c r="J14"/>
      <c r="K14"/>
      <c r="L14"/>
      <c r="M14"/>
      <c r="N14"/>
    </row>
    <row r="15" spans="2:14" ht="19.5" customHeight="1" thickBot="1" x14ac:dyDescent="0.3">
      <c r="B15" s="439"/>
      <c r="C15" s="434"/>
      <c r="E15" s="439"/>
      <c r="F15" s="434"/>
      <c r="H15" s="439"/>
      <c r="I15" s="434"/>
      <c r="J15"/>
      <c r="K15" s="21"/>
      <c r="L15" s="21"/>
      <c r="M15" s="21"/>
      <c r="N15" s="21"/>
    </row>
    <row r="16" spans="2:14" ht="19.5" customHeight="1" thickBot="1" x14ac:dyDescent="0.3">
      <c r="B16" s="439"/>
      <c r="C16" s="434"/>
      <c r="E16" s="439"/>
      <c r="F16" s="434"/>
      <c r="H16" s="439"/>
      <c r="I16" s="434"/>
      <c r="J16"/>
      <c r="K16"/>
      <c r="L16" s="4"/>
      <c r="M16" s="4"/>
      <c r="N16" s="3"/>
    </row>
    <row r="17" spans="2:9" ht="19.5" customHeight="1" thickBot="1" x14ac:dyDescent="0.3">
      <c r="B17" s="439"/>
      <c r="C17" s="434"/>
      <c r="E17" s="439"/>
      <c r="F17" s="434"/>
      <c r="H17" s="439"/>
      <c r="I17" s="434"/>
    </row>
    <row r="18" spans="2:9" ht="19.5" customHeight="1" thickBot="1" x14ac:dyDescent="0.3">
      <c r="B18" s="439"/>
      <c r="C18" s="434"/>
      <c r="E18" s="439"/>
      <c r="F18" s="434"/>
      <c r="H18" s="439"/>
      <c r="I18" s="434"/>
    </row>
    <row r="19" spans="2:9" ht="19.5" customHeight="1" thickBot="1" x14ac:dyDescent="0.3">
      <c r="B19" s="439"/>
      <c r="C19" s="435"/>
      <c r="E19" s="439"/>
      <c r="F19" s="435"/>
      <c r="H19" s="439"/>
      <c r="I19" s="435"/>
    </row>
    <row r="20" spans="2:9" ht="19.5" customHeight="1" thickBot="1" x14ac:dyDescent="0.3">
      <c r="B20" s="439"/>
      <c r="C20" s="435"/>
      <c r="E20" s="439"/>
      <c r="F20" s="435"/>
      <c r="H20" s="439"/>
      <c r="I20" s="435"/>
    </row>
    <row r="21" spans="2:9" ht="19.5" customHeight="1" thickBot="1" x14ac:dyDescent="0.3">
      <c r="B21" s="439"/>
      <c r="C21" s="435"/>
      <c r="E21" s="439"/>
      <c r="F21" s="435"/>
      <c r="H21" s="439"/>
      <c r="I21" s="435"/>
    </row>
    <row r="22" spans="2:9" ht="19.5" customHeight="1" thickBot="1" x14ac:dyDescent="0.3">
      <c r="B22" s="439"/>
      <c r="C22" s="435"/>
      <c r="E22" s="439"/>
      <c r="F22" s="435"/>
      <c r="H22" s="439"/>
      <c r="I22" s="435"/>
    </row>
    <row r="24" spans="2:9" ht="13.8" thickBot="1" x14ac:dyDescent="0.3"/>
    <row r="25" spans="2:9" ht="16.8" thickBot="1" x14ac:dyDescent="0.45">
      <c r="B25" s="437" t="s">
        <v>169</v>
      </c>
      <c r="C25" s="438"/>
      <c r="D25" s="182"/>
      <c r="E25" s="437" t="s">
        <v>170</v>
      </c>
      <c r="F25" s="438"/>
      <c r="G25" s="182"/>
      <c r="H25" s="437" t="s">
        <v>171</v>
      </c>
      <c r="I25" s="438"/>
    </row>
    <row r="26" spans="2:9" ht="13.8" thickBot="1" x14ac:dyDescent="0.3"/>
    <row r="27" spans="2:9" ht="19.5" customHeight="1" thickBot="1" x14ac:dyDescent="0.3">
      <c r="B27" s="439" t="s">
        <v>167</v>
      </c>
      <c r="C27" s="434"/>
      <c r="E27" s="439" t="s">
        <v>167</v>
      </c>
      <c r="F27" s="434"/>
      <c r="H27" s="439" t="s">
        <v>167</v>
      </c>
      <c r="I27" s="434"/>
    </row>
    <row r="28" spans="2:9" ht="19.5" customHeight="1" thickBot="1" x14ac:dyDescent="0.3">
      <c r="B28" s="439"/>
      <c r="C28" s="434"/>
      <c r="E28" s="439"/>
      <c r="F28" s="434"/>
      <c r="H28" s="439"/>
      <c r="I28" s="434"/>
    </row>
    <row r="29" spans="2:9" ht="19.5" customHeight="1" thickBot="1" x14ac:dyDescent="0.3">
      <c r="B29" s="439"/>
      <c r="C29" s="434"/>
      <c r="E29" s="439"/>
      <c r="F29" s="434"/>
      <c r="H29" s="439"/>
      <c r="I29" s="434"/>
    </row>
    <row r="30" spans="2:9" ht="19.5" customHeight="1" thickBot="1" x14ac:dyDescent="0.3">
      <c r="B30" s="439" t="s">
        <v>168</v>
      </c>
      <c r="C30" s="434"/>
      <c r="E30" s="439" t="s">
        <v>168</v>
      </c>
      <c r="F30" s="434"/>
      <c r="H30" s="439" t="s">
        <v>168</v>
      </c>
      <c r="I30" s="434"/>
    </row>
    <row r="31" spans="2:9" ht="19.5" customHeight="1" thickBot="1" x14ac:dyDescent="0.3">
      <c r="B31" s="439"/>
      <c r="C31" s="434"/>
      <c r="E31" s="439"/>
      <c r="F31" s="434"/>
      <c r="H31" s="439"/>
      <c r="I31" s="434"/>
    </row>
    <row r="32" spans="2:9" ht="19.5" customHeight="1" thickBot="1" x14ac:dyDescent="0.3">
      <c r="B32" s="439"/>
      <c r="C32" s="434"/>
      <c r="E32" s="439"/>
      <c r="F32" s="434"/>
      <c r="H32" s="439"/>
      <c r="I32" s="434"/>
    </row>
    <row r="33" spans="2:9" ht="19.5" customHeight="1" thickBot="1" x14ac:dyDescent="0.3">
      <c r="B33" s="439"/>
      <c r="C33" s="434"/>
      <c r="E33" s="439"/>
      <c r="F33" s="434"/>
      <c r="H33" s="439"/>
      <c r="I33" s="434"/>
    </row>
    <row r="34" spans="2:9" ht="19.5" customHeight="1" thickBot="1" x14ac:dyDescent="0.3">
      <c r="B34" s="439"/>
      <c r="C34" s="434"/>
      <c r="E34" s="439"/>
      <c r="F34" s="434"/>
      <c r="H34" s="439"/>
      <c r="I34" s="434"/>
    </row>
    <row r="35" spans="2:9" ht="19.5" customHeight="1" thickBot="1" x14ac:dyDescent="0.3">
      <c r="B35" s="439"/>
      <c r="C35" s="434"/>
      <c r="E35" s="439"/>
      <c r="F35" s="434"/>
      <c r="H35" s="439"/>
      <c r="I35" s="434"/>
    </row>
    <row r="36" spans="2:9" ht="19.5" customHeight="1" thickBot="1" x14ac:dyDescent="0.3">
      <c r="B36" s="439"/>
      <c r="C36" s="434"/>
      <c r="E36" s="439"/>
      <c r="F36" s="434"/>
      <c r="H36" s="439"/>
      <c r="I36" s="434"/>
    </row>
    <row r="37" spans="2:9" ht="19.5" customHeight="1" thickBot="1" x14ac:dyDescent="0.3">
      <c r="B37" s="439"/>
      <c r="C37" s="435"/>
      <c r="E37" s="439"/>
      <c r="F37" s="435"/>
      <c r="H37" s="439"/>
      <c r="I37" s="435"/>
    </row>
    <row r="38" spans="2:9" ht="19.5" customHeight="1" thickBot="1" x14ac:dyDescent="0.3">
      <c r="B38" s="439"/>
      <c r="C38" s="435"/>
      <c r="E38" s="439"/>
      <c r="F38" s="435"/>
      <c r="H38" s="439"/>
      <c r="I38" s="435"/>
    </row>
    <row r="39" spans="2:9" ht="19.5" customHeight="1" thickBot="1" x14ac:dyDescent="0.3">
      <c r="B39" s="439"/>
      <c r="C39" s="435"/>
      <c r="E39" s="439"/>
      <c r="F39" s="435"/>
      <c r="H39" s="439"/>
      <c r="I39" s="435"/>
    </row>
    <row r="40" spans="2:9" ht="19.5" customHeight="1" thickBot="1" x14ac:dyDescent="0.3">
      <c r="B40" s="439"/>
      <c r="C40" s="435"/>
      <c r="E40" s="439"/>
      <c r="F40" s="435"/>
      <c r="H40" s="439"/>
      <c r="I40" s="435"/>
    </row>
  </sheetData>
  <sheetProtection sheet="1" objects="1" scenarios="1"/>
  <mergeCells count="31">
    <mergeCell ref="I12:I22"/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B12:B22"/>
    <mergeCell ref="C12:C22"/>
    <mergeCell ref="E12:E22"/>
    <mergeCell ref="F12:F22"/>
    <mergeCell ref="H12:H22"/>
    <mergeCell ref="I30:I40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B30:B40"/>
    <mergeCell ref="C30:C40"/>
    <mergeCell ref="E30:E40"/>
    <mergeCell ref="F30:F40"/>
    <mergeCell ref="H30:H4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F9BF8-676B-43C7-842D-711609972646}">
  <sheetPr codeName="Blad25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81" customWidth="1"/>
    <col min="2" max="2" width="4.6640625" style="181" customWidth="1"/>
    <col min="3" max="3" width="60.6640625" style="181" customWidth="1"/>
    <col min="4" max="4" width="5.6640625" style="181" customWidth="1"/>
    <col min="5" max="5" width="4.6640625" style="181" customWidth="1"/>
    <col min="6" max="6" width="60.6640625" style="181" customWidth="1"/>
    <col min="7" max="7" width="5.6640625" style="181" customWidth="1"/>
    <col min="8" max="8" width="4.6640625" style="181" customWidth="1"/>
    <col min="9" max="9" width="60.6640625" style="181" customWidth="1"/>
    <col min="10" max="16384" width="9.33203125" style="181"/>
  </cols>
  <sheetData>
    <row r="2" spans="2:14" ht="19.95" customHeight="1" x14ac:dyDescent="0.3">
      <c r="C2" s="212" t="s">
        <v>172</v>
      </c>
    </row>
    <row r="3" spans="2:14" ht="19.95" customHeight="1" x14ac:dyDescent="0.3">
      <c r="C3" s="212"/>
    </row>
    <row r="4" spans="2:14" ht="19.95" customHeight="1" x14ac:dyDescent="0.3">
      <c r="C4" s="212" t="s">
        <v>162</v>
      </c>
    </row>
    <row r="5" spans="2:14" ht="19.95" customHeight="1" x14ac:dyDescent="0.3">
      <c r="B5" s="436" t="s">
        <v>174</v>
      </c>
      <c r="C5" s="436"/>
      <c r="D5" s="436"/>
      <c r="E5" s="436"/>
      <c r="F5" s="436"/>
      <c r="G5" s="436"/>
      <c r="H5" s="436"/>
      <c r="I5" s="436"/>
    </row>
    <row r="6" spans="2:14" ht="19.95" customHeight="1" thickBot="1" x14ac:dyDescent="0.3"/>
    <row r="7" spans="2:14" ht="19.95" customHeight="1" thickBot="1" x14ac:dyDescent="0.45">
      <c r="B7" s="437" t="s">
        <v>164</v>
      </c>
      <c r="C7" s="438"/>
      <c r="D7" s="182"/>
      <c r="E7" s="437" t="s">
        <v>165</v>
      </c>
      <c r="F7" s="438"/>
      <c r="G7" s="182"/>
      <c r="H7" s="437" t="s">
        <v>166</v>
      </c>
      <c r="I7" s="43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439" t="s">
        <v>167</v>
      </c>
      <c r="C9" s="434"/>
      <c r="E9" s="439" t="s">
        <v>167</v>
      </c>
      <c r="F9" s="434"/>
      <c r="H9" s="439" t="s">
        <v>167</v>
      </c>
      <c r="I9" s="434"/>
      <c r="J9"/>
      <c r="K9" s="21"/>
      <c r="L9" s="21"/>
      <c r="M9" s="21"/>
      <c r="N9" s="21"/>
    </row>
    <row r="10" spans="2:14" ht="19.5" customHeight="1" thickBot="1" x14ac:dyDescent="0.3">
      <c r="B10" s="439"/>
      <c r="C10" s="434"/>
      <c r="E10" s="439"/>
      <c r="F10" s="434"/>
      <c r="H10" s="439"/>
      <c r="I10" s="434"/>
      <c r="J10"/>
      <c r="K10"/>
      <c r="L10" s="4"/>
      <c r="M10" s="4"/>
      <c r="N10" s="3"/>
    </row>
    <row r="11" spans="2:14" ht="19.5" customHeight="1" thickBot="1" x14ac:dyDescent="0.3">
      <c r="B11" s="439"/>
      <c r="C11" s="434"/>
      <c r="E11" s="439"/>
      <c r="F11" s="434"/>
      <c r="H11" s="439"/>
      <c r="I11" s="434"/>
      <c r="J11"/>
      <c r="K11"/>
      <c r="L11"/>
      <c r="M11"/>
      <c r="N11"/>
    </row>
    <row r="12" spans="2:14" ht="19.5" customHeight="1" thickBot="1" x14ac:dyDescent="0.3">
      <c r="B12" s="439" t="s">
        <v>175</v>
      </c>
      <c r="C12" s="440"/>
      <c r="E12" s="439" t="s">
        <v>175</v>
      </c>
      <c r="F12" s="440"/>
      <c r="H12" s="439" t="s">
        <v>175</v>
      </c>
      <c r="I12" s="440"/>
      <c r="J12"/>
      <c r="K12" s="21"/>
      <c r="L12" s="21"/>
      <c r="M12" s="21"/>
      <c r="N12" s="21"/>
    </row>
    <row r="13" spans="2:14" ht="19.5" customHeight="1" thickBot="1" x14ac:dyDescent="0.3">
      <c r="B13" s="439"/>
      <c r="C13" s="440"/>
      <c r="E13" s="439"/>
      <c r="F13" s="440"/>
      <c r="H13" s="439"/>
      <c r="I13" s="440"/>
      <c r="J13"/>
      <c r="K13"/>
      <c r="L13" s="4"/>
      <c r="M13" s="4"/>
      <c r="N13" s="3"/>
    </row>
    <row r="14" spans="2:14" ht="19.5" customHeight="1" thickBot="1" x14ac:dyDescent="0.3">
      <c r="B14" s="439"/>
      <c r="C14" s="440"/>
      <c r="E14" s="439"/>
      <c r="F14" s="440"/>
      <c r="H14" s="439"/>
      <c r="I14" s="440"/>
      <c r="J14"/>
      <c r="K14"/>
      <c r="L14"/>
      <c r="M14"/>
      <c r="N14"/>
    </row>
    <row r="15" spans="2:14" ht="19.5" customHeight="1" thickBot="1" x14ac:dyDescent="0.3">
      <c r="B15" s="439" t="s">
        <v>168</v>
      </c>
      <c r="C15" s="440"/>
      <c r="E15" s="439" t="s">
        <v>168</v>
      </c>
      <c r="F15" s="440"/>
      <c r="H15" s="439" t="s">
        <v>168</v>
      </c>
      <c r="I15" s="440"/>
      <c r="J15"/>
      <c r="K15" s="21"/>
      <c r="L15" s="21"/>
      <c r="M15" s="21"/>
      <c r="N15" s="21"/>
    </row>
    <row r="16" spans="2:14" ht="19.5" customHeight="1" thickBot="1" x14ac:dyDescent="0.3">
      <c r="B16" s="439"/>
      <c r="C16" s="440"/>
      <c r="E16" s="439"/>
      <c r="F16" s="440"/>
      <c r="H16" s="439"/>
      <c r="I16" s="440"/>
      <c r="J16"/>
      <c r="K16"/>
      <c r="L16" s="4"/>
      <c r="M16" s="4"/>
      <c r="N16" s="3"/>
    </row>
    <row r="17" spans="2:9" ht="19.5" customHeight="1" thickBot="1" x14ac:dyDescent="0.3">
      <c r="B17" s="439"/>
      <c r="C17" s="440"/>
      <c r="E17" s="439"/>
      <c r="F17" s="440"/>
      <c r="H17" s="439"/>
      <c r="I17" s="440"/>
    </row>
    <row r="18" spans="2:9" ht="19.5" customHeight="1" thickBot="1" x14ac:dyDescent="0.3">
      <c r="B18" s="439"/>
      <c r="C18" s="440"/>
      <c r="E18" s="439"/>
      <c r="F18" s="440"/>
      <c r="H18" s="439"/>
      <c r="I18" s="440"/>
    </row>
    <row r="19" spans="2:9" ht="19.5" customHeight="1" thickBot="1" x14ac:dyDescent="0.3">
      <c r="B19" s="439"/>
      <c r="C19" s="440"/>
      <c r="E19" s="439"/>
      <c r="F19" s="440"/>
      <c r="H19" s="439"/>
      <c r="I19" s="440"/>
    </row>
    <row r="20" spans="2:9" ht="19.5" customHeight="1" thickBot="1" x14ac:dyDescent="0.3">
      <c r="B20" s="439"/>
      <c r="C20" s="440"/>
      <c r="E20" s="439"/>
      <c r="F20" s="440"/>
      <c r="H20" s="439"/>
      <c r="I20" s="440"/>
    </row>
    <row r="21" spans="2:9" ht="19.5" customHeight="1" thickBot="1" x14ac:dyDescent="0.3">
      <c r="B21" s="439"/>
      <c r="C21" s="440"/>
      <c r="E21" s="439"/>
      <c r="F21" s="440"/>
      <c r="H21" s="439"/>
      <c r="I21" s="440"/>
    </row>
    <row r="22" spans="2:9" ht="19.5" customHeight="1" thickBot="1" x14ac:dyDescent="0.3">
      <c r="B22" s="439"/>
      <c r="C22" s="440"/>
      <c r="E22" s="439"/>
      <c r="F22" s="440"/>
      <c r="H22" s="439"/>
      <c r="I22" s="440"/>
    </row>
    <row r="24" spans="2:9" ht="13.8" thickBot="1" x14ac:dyDescent="0.3"/>
    <row r="25" spans="2:9" ht="16.8" thickBot="1" x14ac:dyDescent="0.45">
      <c r="B25" s="437" t="s">
        <v>169</v>
      </c>
      <c r="C25" s="438"/>
      <c r="D25" s="182"/>
      <c r="E25" s="437" t="s">
        <v>170</v>
      </c>
      <c r="F25" s="438"/>
      <c r="G25" s="182"/>
      <c r="H25" s="437" t="s">
        <v>171</v>
      </c>
      <c r="I25" s="438"/>
    </row>
    <row r="26" spans="2:9" ht="13.8" thickBot="1" x14ac:dyDescent="0.3"/>
    <row r="27" spans="2:9" ht="19.5" customHeight="1" thickBot="1" x14ac:dyDescent="0.3">
      <c r="B27" s="439" t="s">
        <v>167</v>
      </c>
      <c r="C27" s="434"/>
      <c r="E27" s="439" t="s">
        <v>167</v>
      </c>
      <c r="F27" s="434"/>
      <c r="H27" s="439" t="s">
        <v>167</v>
      </c>
      <c r="I27" s="434"/>
    </row>
    <row r="28" spans="2:9" ht="19.5" customHeight="1" thickBot="1" x14ac:dyDescent="0.3">
      <c r="B28" s="439"/>
      <c r="C28" s="434"/>
      <c r="E28" s="439"/>
      <c r="F28" s="434"/>
      <c r="H28" s="439"/>
      <c r="I28" s="434"/>
    </row>
    <row r="29" spans="2:9" ht="19.5" customHeight="1" thickBot="1" x14ac:dyDescent="0.3">
      <c r="B29" s="439"/>
      <c r="C29" s="434"/>
      <c r="E29" s="439"/>
      <c r="F29" s="434"/>
      <c r="H29" s="439"/>
      <c r="I29" s="434"/>
    </row>
    <row r="30" spans="2:9" ht="19.5" customHeight="1" thickBot="1" x14ac:dyDescent="0.3">
      <c r="B30" s="439" t="s">
        <v>175</v>
      </c>
      <c r="C30" s="440"/>
      <c r="E30" s="439" t="s">
        <v>175</v>
      </c>
      <c r="F30" s="440"/>
      <c r="H30" s="439" t="s">
        <v>175</v>
      </c>
      <c r="I30" s="440"/>
    </row>
    <row r="31" spans="2:9" ht="19.5" customHeight="1" thickBot="1" x14ac:dyDescent="0.3">
      <c r="B31" s="439"/>
      <c r="C31" s="440"/>
      <c r="E31" s="439"/>
      <c r="F31" s="440"/>
      <c r="H31" s="439"/>
      <c r="I31" s="440"/>
    </row>
    <row r="32" spans="2:9" ht="19.5" customHeight="1" thickBot="1" x14ac:dyDescent="0.3">
      <c r="B32" s="439"/>
      <c r="C32" s="440"/>
      <c r="E32" s="439"/>
      <c r="F32" s="440"/>
      <c r="H32" s="439"/>
      <c r="I32" s="440"/>
    </row>
    <row r="33" spans="2:9" ht="19.5" customHeight="1" thickBot="1" x14ac:dyDescent="0.3">
      <c r="B33" s="439" t="s">
        <v>168</v>
      </c>
      <c r="C33" s="440"/>
      <c r="E33" s="439" t="s">
        <v>168</v>
      </c>
      <c r="F33" s="440"/>
      <c r="H33" s="439" t="s">
        <v>168</v>
      </c>
      <c r="I33" s="440"/>
    </row>
    <row r="34" spans="2:9" ht="19.5" customHeight="1" thickBot="1" x14ac:dyDescent="0.3">
      <c r="B34" s="439"/>
      <c r="C34" s="440"/>
      <c r="E34" s="439"/>
      <c r="F34" s="440"/>
      <c r="H34" s="439"/>
      <c r="I34" s="440"/>
    </row>
    <row r="35" spans="2:9" ht="19.5" customHeight="1" thickBot="1" x14ac:dyDescent="0.3">
      <c r="B35" s="439"/>
      <c r="C35" s="440"/>
      <c r="E35" s="439"/>
      <c r="F35" s="440"/>
      <c r="H35" s="439"/>
      <c r="I35" s="440"/>
    </row>
    <row r="36" spans="2:9" ht="19.5" customHeight="1" thickBot="1" x14ac:dyDescent="0.3">
      <c r="B36" s="439"/>
      <c r="C36" s="440"/>
      <c r="E36" s="439"/>
      <c r="F36" s="440"/>
      <c r="H36" s="439"/>
      <c r="I36" s="440"/>
    </row>
    <row r="37" spans="2:9" ht="19.5" customHeight="1" thickBot="1" x14ac:dyDescent="0.3">
      <c r="B37" s="439"/>
      <c r="C37" s="440"/>
      <c r="E37" s="439"/>
      <c r="F37" s="440"/>
      <c r="H37" s="439"/>
      <c r="I37" s="440"/>
    </row>
    <row r="38" spans="2:9" ht="19.5" customHeight="1" thickBot="1" x14ac:dyDescent="0.3">
      <c r="B38" s="439"/>
      <c r="C38" s="440"/>
      <c r="E38" s="439"/>
      <c r="F38" s="440"/>
      <c r="H38" s="439"/>
      <c r="I38" s="440"/>
    </row>
    <row r="39" spans="2:9" ht="19.5" customHeight="1" thickBot="1" x14ac:dyDescent="0.3">
      <c r="B39" s="439"/>
      <c r="C39" s="440"/>
      <c r="E39" s="439"/>
      <c r="F39" s="440"/>
      <c r="H39" s="439"/>
      <c r="I39" s="440"/>
    </row>
    <row r="40" spans="2:9" ht="19.5" customHeight="1" thickBot="1" x14ac:dyDescent="0.3">
      <c r="B40" s="439"/>
      <c r="C40" s="440"/>
      <c r="E40" s="439"/>
      <c r="F40" s="440"/>
      <c r="H40" s="439"/>
      <c r="I40" s="440"/>
    </row>
  </sheetData>
  <sheetProtection sheet="1" objects="1" scenarios="1"/>
  <mergeCells count="43"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I15:I22"/>
    <mergeCell ref="B12:B14"/>
    <mergeCell ref="C12:C14"/>
    <mergeCell ref="E12:E14"/>
    <mergeCell ref="F12:F14"/>
    <mergeCell ref="H12:H14"/>
    <mergeCell ref="I12:I14"/>
    <mergeCell ref="B15:B22"/>
    <mergeCell ref="C15:C22"/>
    <mergeCell ref="E15:E22"/>
    <mergeCell ref="F15:F22"/>
    <mergeCell ref="H15:H22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I33:I40"/>
    <mergeCell ref="B30:B32"/>
    <mergeCell ref="C30:C32"/>
    <mergeCell ref="E30:E32"/>
    <mergeCell ref="F30:F32"/>
    <mergeCell ref="H30:H32"/>
    <mergeCell ref="I30:I32"/>
    <mergeCell ref="B33:B40"/>
    <mergeCell ref="C33:C40"/>
    <mergeCell ref="E33:E40"/>
    <mergeCell ref="F33:F40"/>
    <mergeCell ref="H33:H4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FDB9-4D09-405E-A0DC-AFEA3D66137B}">
  <sheetPr codeName="Blad26">
    <tabColor rgb="FFCCCCFF"/>
  </sheetPr>
  <dimension ref="B2:N40"/>
  <sheetViews>
    <sheetView showGridLines="0" showRowColHeaders="0" zoomScale="80" zoomScaleNormal="80" zoomScaleSheetLayoutView="50" workbookViewId="0"/>
  </sheetViews>
  <sheetFormatPr defaultColWidth="9.33203125" defaultRowHeight="13.2" x14ac:dyDescent="0.25"/>
  <cols>
    <col min="1" max="1" width="5.6640625" style="181" customWidth="1"/>
    <col min="2" max="2" width="4.6640625" style="181" customWidth="1"/>
    <col min="3" max="3" width="60.6640625" style="181" customWidth="1"/>
    <col min="4" max="4" width="5.6640625" style="181" customWidth="1"/>
    <col min="5" max="5" width="4.6640625" style="181" customWidth="1"/>
    <col min="6" max="6" width="60.6640625" style="181" customWidth="1"/>
    <col min="7" max="7" width="5.6640625" style="181" customWidth="1"/>
    <col min="8" max="8" width="4.6640625" style="181" customWidth="1"/>
    <col min="9" max="9" width="60.6640625" style="181" customWidth="1"/>
    <col min="10" max="16384" width="9.33203125" style="181"/>
  </cols>
  <sheetData>
    <row r="2" spans="2:14" ht="19.95" customHeight="1" x14ac:dyDescent="0.3">
      <c r="C2" s="212" t="s">
        <v>172</v>
      </c>
    </row>
    <row r="3" spans="2:14" ht="19.95" customHeight="1" x14ac:dyDescent="0.3">
      <c r="C3" s="212"/>
    </row>
    <row r="4" spans="2:14" ht="19.95" customHeight="1" x14ac:dyDescent="0.3">
      <c r="C4" s="212" t="s">
        <v>162</v>
      </c>
    </row>
    <row r="5" spans="2:14" ht="19.95" customHeight="1" x14ac:dyDescent="0.3">
      <c r="B5" s="436" t="s">
        <v>176</v>
      </c>
      <c r="C5" s="436"/>
      <c r="D5" s="436"/>
      <c r="E5" s="436"/>
      <c r="F5" s="436"/>
      <c r="G5" s="436"/>
      <c r="H5" s="436"/>
      <c r="I5" s="436"/>
    </row>
    <row r="6" spans="2:14" ht="19.95" customHeight="1" thickBot="1" x14ac:dyDescent="0.3"/>
    <row r="7" spans="2:14" ht="19.95" customHeight="1" thickBot="1" x14ac:dyDescent="0.45">
      <c r="B7" s="437" t="s">
        <v>164</v>
      </c>
      <c r="C7" s="438"/>
      <c r="D7" s="182"/>
      <c r="E7" s="437" t="s">
        <v>165</v>
      </c>
      <c r="F7" s="438"/>
      <c r="G7" s="182"/>
      <c r="H7" s="437" t="s">
        <v>166</v>
      </c>
      <c r="I7" s="438"/>
      <c r="J7"/>
      <c r="K7"/>
      <c r="L7" s="4"/>
      <c r="M7" s="4"/>
      <c r="N7" s="3"/>
    </row>
    <row r="8" spans="2:14" ht="13.8" thickBot="1" x14ac:dyDescent="0.3">
      <c r="J8"/>
      <c r="K8"/>
      <c r="L8"/>
      <c r="M8"/>
      <c r="N8"/>
    </row>
    <row r="9" spans="2:14" ht="19.5" customHeight="1" thickBot="1" x14ac:dyDescent="0.3">
      <c r="B9" s="439" t="s">
        <v>167</v>
      </c>
      <c r="C9" s="434"/>
      <c r="E9" s="439" t="s">
        <v>167</v>
      </c>
      <c r="F9" s="434"/>
      <c r="H9" s="439" t="s">
        <v>167</v>
      </c>
      <c r="I9" s="434"/>
      <c r="J9"/>
      <c r="K9" s="21"/>
      <c r="L9" s="21"/>
      <c r="M9" s="21"/>
      <c r="N9" s="21"/>
    </row>
    <row r="10" spans="2:14" ht="19.5" customHeight="1" thickBot="1" x14ac:dyDescent="0.3">
      <c r="B10" s="439"/>
      <c r="C10" s="434"/>
      <c r="E10" s="439"/>
      <c r="F10" s="434"/>
      <c r="H10" s="439"/>
      <c r="I10" s="434"/>
      <c r="J10"/>
      <c r="K10"/>
      <c r="L10" s="4"/>
      <c r="M10" s="4"/>
      <c r="N10" s="3"/>
    </row>
    <row r="11" spans="2:14" ht="19.5" customHeight="1" thickBot="1" x14ac:dyDescent="0.3">
      <c r="B11" s="439"/>
      <c r="C11" s="434"/>
      <c r="E11" s="439"/>
      <c r="F11" s="434"/>
      <c r="H11" s="439"/>
      <c r="I11" s="434"/>
      <c r="J11"/>
      <c r="K11"/>
      <c r="L11"/>
      <c r="M11"/>
      <c r="N11"/>
    </row>
    <row r="12" spans="2:14" ht="19.5" customHeight="1" thickBot="1" x14ac:dyDescent="0.3">
      <c r="B12" s="439" t="s">
        <v>175</v>
      </c>
      <c r="C12" s="440"/>
      <c r="E12" s="439" t="s">
        <v>175</v>
      </c>
      <c r="F12" s="440"/>
      <c r="H12" s="439" t="s">
        <v>175</v>
      </c>
      <c r="I12" s="440"/>
      <c r="J12"/>
      <c r="K12" s="21"/>
      <c r="L12" s="21"/>
      <c r="M12" s="21"/>
      <c r="N12" s="21"/>
    </row>
    <row r="13" spans="2:14" ht="19.5" customHeight="1" thickBot="1" x14ac:dyDescent="0.3">
      <c r="B13" s="439"/>
      <c r="C13" s="440"/>
      <c r="E13" s="439"/>
      <c r="F13" s="440"/>
      <c r="H13" s="439"/>
      <c r="I13" s="440"/>
      <c r="J13"/>
      <c r="K13"/>
      <c r="L13" s="4"/>
      <c r="M13" s="4"/>
      <c r="N13" s="3"/>
    </row>
    <row r="14" spans="2:14" ht="19.5" customHeight="1" thickBot="1" x14ac:dyDescent="0.3">
      <c r="B14" s="439"/>
      <c r="C14" s="440"/>
      <c r="E14" s="439"/>
      <c r="F14" s="440"/>
      <c r="H14" s="439"/>
      <c r="I14" s="440"/>
      <c r="J14"/>
      <c r="K14"/>
      <c r="L14"/>
      <c r="M14"/>
      <c r="N14"/>
    </row>
    <row r="15" spans="2:14" ht="19.5" customHeight="1" thickBot="1" x14ac:dyDescent="0.3">
      <c r="B15" s="439" t="s">
        <v>168</v>
      </c>
      <c r="C15" s="440"/>
      <c r="E15" s="439" t="s">
        <v>168</v>
      </c>
      <c r="F15" s="440"/>
      <c r="H15" s="439" t="s">
        <v>168</v>
      </c>
      <c r="I15" s="440"/>
      <c r="J15"/>
      <c r="K15" s="21"/>
      <c r="L15" s="21"/>
      <c r="M15" s="21"/>
      <c r="N15" s="21"/>
    </row>
    <row r="16" spans="2:14" ht="19.5" customHeight="1" thickBot="1" x14ac:dyDescent="0.3">
      <c r="B16" s="439"/>
      <c r="C16" s="440"/>
      <c r="E16" s="439"/>
      <c r="F16" s="440"/>
      <c r="H16" s="439"/>
      <c r="I16" s="440"/>
      <c r="J16"/>
      <c r="K16"/>
      <c r="L16" s="4"/>
      <c r="M16" s="4"/>
      <c r="N16" s="3"/>
    </row>
    <row r="17" spans="2:9" ht="19.5" customHeight="1" thickBot="1" x14ac:dyDescent="0.3">
      <c r="B17" s="439"/>
      <c r="C17" s="440"/>
      <c r="E17" s="439"/>
      <c r="F17" s="440"/>
      <c r="H17" s="439"/>
      <c r="I17" s="440"/>
    </row>
    <row r="18" spans="2:9" ht="19.5" customHeight="1" thickBot="1" x14ac:dyDescent="0.3">
      <c r="B18" s="439"/>
      <c r="C18" s="440"/>
      <c r="E18" s="439"/>
      <c r="F18" s="440"/>
      <c r="H18" s="439"/>
      <c r="I18" s="440"/>
    </row>
    <row r="19" spans="2:9" ht="19.5" customHeight="1" thickBot="1" x14ac:dyDescent="0.3">
      <c r="B19" s="439"/>
      <c r="C19" s="440"/>
      <c r="E19" s="439"/>
      <c r="F19" s="440"/>
      <c r="H19" s="439"/>
      <c r="I19" s="440"/>
    </row>
    <row r="20" spans="2:9" ht="19.5" customHeight="1" thickBot="1" x14ac:dyDescent="0.3">
      <c r="B20" s="439"/>
      <c r="C20" s="440"/>
      <c r="E20" s="439"/>
      <c r="F20" s="440"/>
      <c r="H20" s="439"/>
      <c r="I20" s="440"/>
    </row>
    <row r="21" spans="2:9" ht="19.5" customHeight="1" thickBot="1" x14ac:dyDescent="0.3">
      <c r="B21" s="439"/>
      <c r="C21" s="440"/>
      <c r="E21" s="439"/>
      <c r="F21" s="440"/>
      <c r="H21" s="439"/>
      <c r="I21" s="440"/>
    </row>
    <row r="22" spans="2:9" ht="19.5" customHeight="1" thickBot="1" x14ac:dyDescent="0.3">
      <c r="B22" s="439"/>
      <c r="C22" s="440"/>
      <c r="E22" s="439"/>
      <c r="F22" s="440"/>
      <c r="H22" s="439"/>
      <c r="I22" s="440"/>
    </row>
    <row r="24" spans="2:9" ht="13.8" thickBot="1" x14ac:dyDescent="0.3"/>
    <row r="25" spans="2:9" ht="16.8" thickBot="1" x14ac:dyDescent="0.45">
      <c r="B25" s="437" t="s">
        <v>169</v>
      </c>
      <c r="C25" s="438"/>
      <c r="D25" s="182"/>
      <c r="E25" s="437" t="s">
        <v>170</v>
      </c>
      <c r="F25" s="438"/>
      <c r="G25" s="182"/>
      <c r="H25" s="437" t="s">
        <v>171</v>
      </c>
      <c r="I25" s="438"/>
    </row>
    <row r="26" spans="2:9" ht="13.8" thickBot="1" x14ac:dyDescent="0.3"/>
    <row r="27" spans="2:9" ht="19.5" customHeight="1" thickBot="1" x14ac:dyDescent="0.3">
      <c r="B27" s="439" t="s">
        <v>167</v>
      </c>
      <c r="C27" s="434"/>
      <c r="E27" s="439" t="s">
        <v>167</v>
      </c>
      <c r="F27" s="434"/>
      <c r="H27" s="439" t="s">
        <v>167</v>
      </c>
      <c r="I27" s="434"/>
    </row>
    <row r="28" spans="2:9" ht="19.5" customHeight="1" thickBot="1" x14ac:dyDescent="0.3">
      <c r="B28" s="439"/>
      <c r="C28" s="434"/>
      <c r="E28" s="439"/>
      <c r="F28" s="434"/>
      <c r="H28" s="439"/>
      <c r="I28" s="434"/>
    </row>
    <row r="29" spans="2:9" ht="19.5" customHeight="1" thickBot="1" x14ac:dyDescent="0.3">
      <c r="B29" s="439"/>
      <c r="C29" s="434"/>
      <c r="E29" s="439"/>
      <c r="F29" s="434"/>
      <c r="H29" s="439"/>
      <c r="I29" s="434"/>
    </row>
    <row r="30" spans="2:9" ht="19.5" customHeight="1" thickBot="1" x14ac:dyDescent="0.3">
      <c r="B30" s="439" t="s">
        <v>175</v>
      </c>
      <c r="C30" s="440"/>
      <c r="E30" s="439" t="s">
        <v>175</v>
      </c>
      <c r="F30" s="440"/>
      <c r="H30" s="439" t="s">
        <v>175</v>
      </c>
      <c r="I30" s="440"/>
    </row>
    <row r="31" spans="2:9" ht="19.5" customHeight="1" thickBot="1" x14ac:dyDescent="0.3">
      <c r="B31" s="439"/>
      <c r="C31" s="440"/>
      <c r="E31" s="439"/>
      <c r="F31" s="440"/>
      <c r="H31" s="439"/>
      <c r="I31" s="440"/>
    </row>
    <row r="32" spans="2:9" ht="19.5" customHeight="1" thickBot="1" x14ac:dyDescent="0.3">
      <c r="B32" s="439"/>
      <c r="C32" s="440"/>
      <c r="E32" s="439"/>
      <c r="F32" s="440"/>
      <c r="H32" s="439"/>
      <c r="I32" s="440"/>
    </row>
    <row r="33" spans="2:9" ht="19.5" customHeight="1" thickBot="1" x14ac:dyDescent="0.3">
      <c r="B33" s="439" t="s">
        <v>168</v>
      </c>
      <c r="C33" s="440"/>
      <c r="E33" s="439" t="s">
        <v>168</v>
      </c>
      <c r="F33" s="440"/>
      <c r="H33" s="439" t="s">
        <v>168</v>
      </c>
      <c r="I33" s="440"/>
    </row>
    <row r="34" spans="2:9" ht="19.5" customHeight="1" thickBot="1" x14ac:dyDescent="0.3">
      <c r="B34" s="439"/>
      <c r="C34" s="440"/>
      <c r="E34" s="439"/>
      <c r="F34" s="440"/>
      <c r="H34" s="439"/>
      <c r="I34" s="440"/>
    </row>
    <row r="35" spans="2:9" ht="19.5" customHeight="1" thickBot="1" x14ac:dyDescent="0.3">
      <c r="B35" s="439"/>
      <c r="C35" s="440"/>
      <c r="E35" s="439"/>
      <c r="F35" s="440"/>
      <c r="H35" s="439"/>
      <c r="I35" s="440"/>
    </row>
    <row r="36" spans="2:9" ht="19.5" customHeight="1" thickBot="1" x14ac:dyDescent="0.3">
      <c r="B36" s="439"/>
      <c r="C36" s="440"/>
      <c r="E36" s="439"/>
      <c r="F36" s="440"/>
      <c r="H36" s="439"/>
      <c r="I36" s="440"/>
    </row>
    <row r="37" spans="2:9" ht="19.5" customHeight="1" thickBot="1" x14ac:dyDescent="0.3">
      <c r="B37" s="439"/>
      <c r="C37" s="440"/>
      <c r="E37" s="439"/>
      <c r="F37" s="440"/>
      <c r="H37" s="439"/>
      <c r="I37" s="440"/>
    </row>
    <row r="38" spans="2:9" ht="19.5" customHeight="1" thickBot="1" x14ac:dyDescent="0.3">
      <c r="B38" s="439"/>
      <c r="C38" s="440"/>
      <c r="E38" s="439"/>
      <c r="F38" s="440"/>
      <c r="H38" s="439"/>
      <c r="I38" s="440"/>
    </row>
    <row r="39" spans="2:9" ht="19.5" customHeight="1" thickBot="1" x14ac:dyDescent="0.3">
      <c r="B39" s="439"/>
      <c r="C39" s="440"/>
      <c r="E39" s="439"/>
      <c r="F39" s="440"/>
      <c r="H39" s="439"/>
      <c r="I39" s="440"/>
    </row>
    <row r="40" spans="2:9" ht="19.5" customHeight="1" thickBot="1" x14ac:dyDescent="0.3">
      <c r="B40" s="439"/>
      <c r="C40" s="440"/>
      <c r="E40" s="439"/>
      <c r="F40" s="440"/>
      <c r="H40" s="439"/>
      <c r="I40" s="440"/>
    </row>
  </sheetData>
  <sheetProtection sheet="1" objects="1" scenarios="1"/>
  <mergeCells count="43">
    <mergeCell ref="B5:I5"/>
    <mergeCell ref="B7:C7"/>
    <mergeCell ref="E7:F7"/>
    <mergeCell ref="H7:I7"/>
    <mergeCell ref="B9:B11"/>
    <mergeCell ref="C9:C11"/>
    <mergeCell ref="E9:E11"/>
    <mergeCell ref="F9:F11"/>
    <mergeCell ref="H9:H11"/>
    <mergeCell ref="I9:I11"/>
    <mergeCell ref="I15:I22"/>
    <mergeCell ref="B12:B14"/>
    <mergeCell ref="C12:C14"/>
    <mergeCell ref="E12:E14"/>
    <mergeCell ref="F12:F14"/>
    <mergeCell ref="H12:H14"/>
    <mergeCell ref="I12:I14"/>
    <mergeCell ref="B15:B22"/>
    <mergeCell ref="C15:C22"/>
    <mergeCell ref="E15:E22"/>
    <mergeCell ref="F15:F22"/>
    <mergeCell ref="H15:H22"/>
    <mergeCell ref="B25:C25"/>
    <mergeCell ref="E25:F25"/>
    <mergeCell ref="H25:I25"/>
    <mergeCell ref="B27:B29"/>
    <mergeCell ref="C27:C29"/>
    <mergeCell ref="E27:E29"/>
    <mergeCell ref="F27:F29"/>
    <mergeCell ref="H27:H29"/>
    <mergeCell ref="I27:I29"/>
    <mergeCell ref="I33:I40"/>
    <mergeCell ref="B30:B32"/>
    <mergeCell ref="C30:C32"/>
    <mergeCell ref="E30:E32"/>
    <mergeCell ref="F30:F32"/>
    <mergeCell ref="H30:H32"/>
    <mergeCell ref="I30:I32"/>
    <mergeCell ref="B33:B40"/>
    <mergeCell ref="C33:C40"/>
    <mergeCell ref="E33:E40"/>
    <mergeCell ref="F33:F40"/>
    <mergeCell ref="H33:H4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colBreaks count="1" manualBreakCount="1">
    <brk id="9" min="5" max="2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ecf5db-7d4d-4dbe-bce7-39d49be64e81">
      <Terms xmlns="http://schemas.microsoft.com/office/infopath/2007/PartnerControls"/>
    </lcf76f155ced4ddcb4097134ff3c332f>
    <TaxCatchAll xmlns="b6647730-621b-45fb-9aac-463b4d877d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684669C4F10646965A639A06F3BA99" ma:contentTypeVersion="19" ma:contentTypeDescription="Een nieuw document maken." ma:contentTypeScope="" ma:versionID="fb930ee16526d3e9d2260e59290c1d69">
  <xsd:schema xmlns:xsd="http://www.w3.org/2001/XMLSchema" xmlns:xs="http://www.w3.org/2001/XMLSchema" xmlns:p="http://schemas.microsoft.com/office/2006/metadata/properties" xmlns:ns2="c2ecf5db-7d4d-4dbe-bce7-39d49be64e81" xmlns:ns3="b6647730-621b-45fb-9aac-463b4d877dcd" targetNamespace="http://schemas.microsoft.com/office/2006/metadata/properties" ma:root="true" ma:fieldsID="05cceb30e80ca39abdd42a36bea7f62c" ns2:_="" ns3:_="">
    <xsd:import namespace="c2ecf5db-7d4d-4dbe-bce7-39d49be64e81"/>
    <xsd:import namespace="b6647730-621b-45fb-9aac-463b4d877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cf5db-7d4d-4dbe-bce7-39d49be6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1dde8c01-f805-4697-8e18-a3d0ede4f3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47730-621b-45fb-9aac-463b4d877dc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9240b1b-00b9-4e07-91a0-51fe0121b935}" ma:internalName="TaxCatchAll" ma:showField="CatchAllData" ma:web="b6647730-621b-45fb-9aac-463b4d877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83882D-32A3-4F79-8534-132B77179DC4}">
  <ds:schemaRefs>
    <ds:schemaRef ds:uri="http://schemas.microsoft.com/office/2006/metadata/properties"/>
    <ds:schemaRef ds:uri="http://schemas.microsoft.com/office/infopath/2007/PartnerControls"/>
    <ds:schemaRef ds:uri="c2ecf5db-7d4d-4dbe-bce7-39d49be64e81"/>
    <ds:schemaRef ds:uri="b6647730-621b-45fb-9aac-463b4d877dcd"/>
  </ds:schemaRefs>
</ds:datastoreItem>
</file>

<file path=customXml/itemProps2.xml><?xml version="1.0" encoding="utf-8"?>
<ds:datastoreItem xmlns:ds="http://schemas.openxmlformats.org/officeDocument/2006/customXml" ds:itemID="{A6BC425F-8A5A-4868-8A98-9BD38500C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94F3C1-AF20-4991-8659-296A41DA8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ecf5db-7d4d-4dbe-bce7-39d49be64e81"/>
    <ds:schemaRef ds:uri="b6647730-621b-45fb-9aac-463b4d877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36</vt:i4>
      </vt:variant>
      <vt:variant>
        <vt:lpstr>Benoemde bereiken</vt:lpstr>
      </vt:variant>
      <vt:variant>
        <vt:i4>33</vt:i4>
      </vt:variant>
    </vt:vector>
  </HeadingPairs>
  <TitlesOfParts>
    <vt:vector size="69" baseType="lpstr">
      <vt:lpstr>leerrendement</vt:lpstr>
      <vt:lpstr>blad verbergen</vt:lpstr>
      <vt:lpstr>schoolweging</vt:lpstr>
      <vt:lpstr>de indicatoren</vt:lpstr>
      <vt:lpstr>INTRO</vt:lpstr>
      <vt:lpstr>START</vt:lpstr>
      <vt:lpstr>M3</vt:lpstr>
      <vt:lpstr>E3</vt:lpstr>
      <vt:lpstr>OP-3</vt:lpstr>
      <vt:lpstr>KINDGESPREK-3</vt:lpstr>
      <vt:lpstr>M4</vt:lpstr>
      <vt:lpstr>E4</vt:lpstr>
      <vt:lpstr>OP-4</vt:lpstr>
      <vt:lpstr>KINDGESPREK-4</vt:lpstr>
      <vt:lpstr>M5</vt:lpstr>
      <vt:lpstr>E5</vt:lpstr>
      <vt:lpstr>OP-5</vt:lpstr>
      <vt:lpstr>KINDGESPREK-5</vt:lpstr>
      <vt:lpstr>M6</vt:lpstr>
      <vt:lpstr>E6</vt:lpstr>
      <vt:lpstr>OP-6</vt:lpstr>
      <vt:lpstr>KINDGESPREK-6</vt:lpstr>
      <vt:lpstr>M7</vt:lpstr>
      <vt:lpstr>E7</vt:lpstr>
      <vt:lpstr>OP-7</vt:lpstr>
      <vt:lpstr>KINDGESPREK-7</vt:lpstr>
      <vt:lpstr>8E7</vt:lpstr>
      <vt:lpstr>B8</vt:lpstr>
      <vt:lpstr>OP-8</vt:lpstr>
      <vt:lpstr>KINDGESPREK-8</vt:lpstr>
      <vt:lpstr>TOTAAL M-TOETSEN</vt:lpstr>
      <vt:lpstr>TOTAAL E-TOETSEN</vt:lpstr>
      <vt:lpstr>DOORGAANDE LIJN</vt:lpstr>
      <vt:lpstr>BASIS</vt:lpstr>
      <vt:lpstr>INTENSIEF</vt:lpstr>
      <vt:lpstr>VERRIJKT</vt:lpstr>
      <vt:lpstr>'8E7'!Afdrukbereik</vt:lpstr>
      <vt:lpstr>'B8'!Afdrukbereik</vt:lpstr>
      <vt:lpstr>BASIS!Afdrukbereik</vt:lpstr>
      <vt:lpstr>'de indicatoren'!Afdrukbereik</vt:lpstr>
      <vt:lpstr>'DOORGAANDE LIJN'!Afdrukbereik</vt:lpstr>
      <vt:lpstr>'E3'!Afdrukbereik</vt:lpstr>
      <vt:lpstr>'E4'!Afdrukbereik</vt:lpstr>
      <vt:lpstr>'E5'!Afdrukbereik</vt:lpstr>
      <vt:lpstr>'E6'!Afdrukbereik</vt:lpstr>
      <vt:lpstr>'E7'!Afdrukbereik</vt:lpstr>
      <vt:lpstr>INTENSIEF!Afdrukbereik</vt:lpstr>
      <vt:lpstr>INTRO!Afdrukbereik</vt:lpstr>
      <vt:lpstr>'KINDGESPREK-3'!Afdrukbereik</vt:lpstr>
      <vt:lpstr>'KINDGESPREK-4'!Afdrukbereik</vt:lpstr>
      <vt:lpstr>'KINDGESPREK-5'!Afdrukbereik</vt:lpstr>
      <vt:lpstr>'KINDGESPREK-6'!Afdrukbereik</vt:lpstr>
      <vt:lpstr>'KINDGESPREK-7'!Afdrukbereik</vt:lpstr>
      <vt:lpstr>'KINDGESPREK-8'!Afdrukbereik</vt:lpstr>
      <vt:lpstr>'M3'!Afdrukbereik</vt:lpstr>
      <vt:lpstr>'M4'!Afdrukbereik</vt:lpstr>
      <vt:lpstr>'M5'!Afdrukbereik</vt:lpstr>
      <vt:lpstr>'M6'!Afdrukbereik</vt:lpstr>
      <vt:lpstr>'M7'!Afdrukbereik</vt:lpstr>
      <vt:lpstr>'OP-3'!Afdrukbereik</vt:lpstr>
      <vt:lpstr>'OP-4'!Afdrukbereik</vt:lpstr>
      <vt:lpstr>'OP-5'!Afdrukbereik</vt:lpstr>
      <vt:lpstr>'OP-6'!Afdrukbereik</vt:lpstr>
      <vt:lpstr>'OP-7'!Afdrukbereik</vt:lpstr>
      <vt:lpstr>'OP-8'!Afdrukbereik</vt:lpstr>
      <vt:lpstr>START!Afdrukbereik</vt:lpstr>
      <vt:lpstr>'TOTAAL E-TOETSEN'!Afdrukbereik</vt:lpstr>
      <vt:lpstr>'TOTAAL M-TOETSEN'!Afdrukbereik</vt:lpstr>
      <vt:lpstr>VERRIJKT!Afdrukbereik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</dc:creator>
  <cp:keywords/>
  <dc:description/>
  <cp:lastModifiedBy>Harrie</cp:lastModifiedBy>
  <cp:revision/>
  <cp:lastPrinted>2026-09-01T08:08:08Z</cp:lastPrinted>
  <dcterms:created xsi:type="dcterms:W3CDTF">2010-01-22T20:45:49Z</dcterms:created>
  <dcterms:modified xsi:type="dcterms:W3CDTF">2026-09-01T08:22:01Z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0x0101005A684669C4F10646965A639A06F3BA99</vt:lpwstr>
  </property>
  <property fmtid="{D5CDD505-2E9C-101B-9397-08002B2CF9AE}" pid="3" name="MediaServiceImageTags">
    <vt:lpwstr/>
  </property>
</Properties>
</file>