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+xml"/>
  <Override PartName="/xl/comments4.xml" ContentType="application/vnd.openxmlformats-officedocument.spreadsheetml.comment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6.xml" ContentType="application/vnd.openxmlformats-officedocument.drawing+xml"/>
  <Override PartName="/xl/comments5.xml" ContentType="application/vnd.openxmlformats-officedocument.spreadsheetml.comment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7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+xml"/>
  <Override PartName="/xl/charts/chart2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9.xml" ContentType="application/vnd.openxmlformats-officedocument.drawing+xml"/>
  <Override PartName="/xl/comments6.xml" ContentType="application/vnd.openxmlformats-officedocument.spreadsheetml.comment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1.xml" ContentType="application/vnd.openxmlformats-officedocument.drawing+xml"/>
  <Override PartName="/xl/charts/chart3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2.xml" ContentType="application/vnd.openxmlformats-officedocument.drawing+xml"/>
  <Override PartName="/xl/comments7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D:\000000 - REGENBOOG\"/>
    </mc:Choice>
  </mc:AlternateContent>
  <xr:revisionPtr revIDLastSave="0" documentId="13_ncr:1_{2C209A39-6469-4DE0-ADE3-C63F40AA2061}" xr6:coauthVersionLast="47" xr6:coauthVersionMax="47" xr10:uidLastSave="{00000000-0000-0000-0000-000000000000}"/>
  <bookViews>
    <workbookView xWindow="-108" yWindow="-108" windowWidth="23256" windowHeight="12456" tabRatio="997" firstSheet="3" activeTab="4" xr2:uid="{00000000-000D-0000-FFFF-FFFF00000000}"/>
  </bookViews>
  <sheets>
    <sheet name="leerrendement" sheetId="44" r:id="rId1"/>
    <sheet name="blad verbergen" sheetId="42" r:id="rId2"/>
    <sheet name="schoolweging" sheetId="32" r:id="rId3"/>
    <sheet name="de indicatoren" sheetId="21" r:id="rId4"/>
    <sheet name="INTRO" sheetId="38" r:id="rId5"/>
    <sheet name="groep 3" sheetId="13" r:id="rId6"/>
    <sheet name="OP-3" sheetId="33" r:id="rId7"/>
    <sheet name="LL-GESPREK-3" sheetId="51" r:id="rId8"/>
    <sheet name="groep 4" sheetId="8" r:id="rId9"/>
    <sheet name="OP-4" sheetId="31" r:id="rId10"/>
    <sheet name="LL-GESPREK-4" sheetId="45" r:id="rId11"/>
    <sheet name="groep 5" sheetId="14" r:id="rId12"/>
    <sheet name="OP-5" sheetId="34" r:id="rId13"/>
    <sheet name="LL-GESPREK-5" sheetId="48" r:id="rId14"/>
    <sheet name="groep 6" sheetId="15" r:id="rId15"/>
    <sheet name="OP-6" sheetId="35" r:id="rId16"/>
    <sheet name="LL-GESPREK-6" sheetId="47" r:id="rId17"/>
    <sheet name="groep 7" sheetId="17" r:id="rId18"/>
    <sheet name="OP-7" sheetId="36" r:id="rId19"/>
    <sheet name="LL-GESPREK-7" sheetId="49" r:id="rId20"/>
    <sheet name="groep 8" sheetId="16" r:id="rId21"/>
    <sheet name="OP-8" sheetId="37" r:id="rId22"/>
    <sheet name="LL-GESPREK-8" sheetId="50" r:id="rId23"/>
    <sheet name="TOTAAL" sheetId="19" r:id="rId24"/>
    <sheet name="DOORGAANDE LIJN" sheetId="43" r:id="rId25"/>
    <sheet name="BASIS" sheetId="39" r:id="rId26"/>
    <sheet name="INTENSIEF" sheetId="40" r:id="rId27"/>
    <sheet name="VERRIJKT" sheetId="41" r:id="rId28"/>
  </sheets>
  <definedNames>
    <definedName name="_xlnm.Print_Area" localSheetId="25">BASIS!$A$1:$I$40</definedName>
    <definedName name="_xlnm.Print_Area" localSheetId="3">'de indicatoren'!$A$1:$S$30</definedName>
    <definedName name="_xlnm.Print_Area" localSheetId="24">'DOORGAANDE LIJN'!$A$1:$I$40</definedName>
    <definedName name="_xlnm.Print_Area" localSheetId="5">'groep 3'!$A$2:$AZ$56</definedName>
    <definedName name="_xlnm.Print_Area" localSheetId="8">'groep 4'!$A$2:$AZ$56</definedName>
    <definedName name="_xlnm.Print_Area" localSheetId="11">'groep 5'!$A$2:$AZ$56</definedName>
    <definedName name="_xlnm.Print_Area" localSheetId="14">'groep 6'!$A$2:$AZ$56</definedName>
    <definedName name="_xlnm.Print_Area" localSheetId="17">'groep 7'!$A$2:$AZ$56</definedName>
    <definedName name="_xlnm.Print_Area" localSheetId="20">'groep 8'!$A$2:$AZ$56</definedName>
    <definedName name="_xlnm.Print_Area" localSheetId="26">INTENSIEF!$A$1:$I$40</definedName>
    <definedName name="_xlnm.Print_Area" localSheetId="4">INTRO!$A$1:$AB$45</definedName>
    <definedName name="_xlnm.Print_Area" localSheetId="7">'LL-GESPREK-3'!$E$2:$AJ$130</definedName>
    <definedName name="_xlnm.Print_Area" localSheetId="10">'LL-GESPREK-4'!$E$2:$AJ$130</definedName>
    <definedName name="_xlnm.Print_Area" localSheetId="13">'LL-GESPREK-5'!$E$2:$AJ$130</definedName>
    <definedName name="_xlnm.Print_Area" localSheetId="16">'LL-GESPREK-6'!$E$2:$AJ$130</definedName>
    <definedName name="_xlnm.Print_Area" localSheetId="19">'LL-GESPREK-7'!$E$2:$AJ$130</definedName>
    <definedName name="_xlnm.Print_Area" localSheetId="22">'LL-GESPREK-8'!$E$2:$AJ$130</definedName>
    <definedName name="_xlnm.Print_Area" localSheetId="6">'OP-3'!$C$2:$AD$55</definedName>
    <definedName name="_xlnm.Print_Area" localSheetId="9">'OP-4'!$C$2:$AD$55</definedName>
    <definedName name="_xlnm.Print_Area" localSheetId="12">'OP-5'!$C$2:$AD$55</definedName>
    <definedName name="_xlnm.Print_Area" localSheetId="15">'OP-6'!$C$2:$AD$55</definedName>
    <definedName name="_xlnm.Print_Area" localSheetId="18">'OP-7'!$C$2:$AD$55</definedName>
    <definedName name="_xlnm.Print_Area" localSheetId="21">'OP-8'!$C$2:$AD$55</definedName>
    <definedName name="_xlnm.Print_Area" localSheetId="23">TOTAAL!$A$2:$AB$49</definedName>
    <definedName name="_xlnm.Print_Area" localSheetId="27">VERRIJKT!$A$1:$I$40</definedName>
    <definedName name="n.v.t.">#REF!</definedName>
    <definedName name="waarde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50" l="1"/>
  <c r="B5" i="50"/>
  <c r="B6" i="50"/>
  <c r="B7" i="50"/>
  <c r="B8" i="50"/>
  <c r="B9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5" i="49"/>
  <c r="B6" i="49"/>
  <c r="B7" i="49"/>
  <c r="B8" i="49"/>
  <c r="B9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B36" i="49"/>
  <c r="B37" i="49"/>
  <c r="B38" i="49"/>
  <c r="B39" i="49"/>
  <c r="B4" i="49"/>
  <c r="B5" i="47"/>
  <c r="B6" i="47"/>
  <c r="B7" i="47"/>
  <c r="B8" i="47"/>
  <c r="B9" i="47"/>
  <c r="B10" i="47"/>
  <c r="B11" i="47"/>
  <c r="B12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B25" i="47"/>
  <c r="B26" i="47"/>
  <c r="B27" i="47"/>
  <c r="B28" i="47"/>
  <c r="B29" i="47"/>
  <c r="B30" i="47"/>
  <c r="B31" i="47"/>
  <c r="B32" i="47"/>
  <c r="B33" i="47"/>
  <c r="B34" i="47"/>
  <c r="B35" i="47"/>
  <c r="B36" i="47"/>
  <c r="B37" i="47"/>
  <c r="B38" i="47"/>
  <c r="B39" i="47"/>
  <c r="B4" i="47"/>
  <c r="B4" i="48"/>
  <c r="B5" i="48"/>
  <c r="B6" i="48"/>
  <c r="B7" i="48"/>
  <c r="B8" i="48"/>
  <c r="B9" i="48"/>
  <c r="B10" i="48"/>
  <c r="B11" i="48"/>
  <c r="B12" i="48"/>
  <c r="B13" i="48"/>
  <c r="B14" i="48"/>
  <c r="B15" i="48"/>
  <c r="B16" i="48"/>
  <c r="B17" i="48"/>
  <c r="B18" i="48"/>
  <c r="B19" i="48"/>
  <c r="B20" i="48"/>
  <c r="B21" i="48"/>
  <c r="B22" i="48"/>
  <c r="B23" i="48"/>
  <c r="B24" i="48"/>
  <c r="B25" i="48"/>
  <c r="B26" i="48"/>
  <c r="B27" i="48"/>
  <c r="B28" i="48"/>
  <c r="B29" i="48"/>
  <c r="B30" i="48"/>
  <c r="B31" i="48"/>
  <c r="B32" i="48"/>
  <c r="B33" i="48"/>
  <c r="B34" i="48"/>
  <c r="B35" i="48"/>
  <c r="B36" i="48"/>
  <c r="B37" i="48"/>
  <c r="B38" i="48"/>
  <c r="B39" i="48"/>
  <c r="O14" i="51"/>
  <c r="O13" i="51" s="1"/>
  <c r="O15" i="51" s="1"/>
  <c r="N14" i="51"/>
  <c r="M14" i="51"/>
  <c r="L14" i="51"/>
  <c r="K14" i="51"/>
  <c r="J14" i="51"/>
  <c r="J13" i="51" s="1"/>
  <c r="J15" i="51" s="1"/>
  <c r="I14" i="51"/>
  <c r="I13" i="51" s="1"/>
  <c r="I15" i="51" s="1"/>
  <c r="H14" i="51"/>
  <c r="H13" i="51" s="1"/>
  <c r="H15" i="51" s="1"/>
  <c r="AH2" i="51"/>
  <c r="G2" i="51"/>
  <c r="B39" i="51"/>
  <c r="B38" i="51"/>
  <c r="B37" i="51"/>
  <c r="B36" i="51"/>
  <c r="B35" i="51"/>
  <c r="B34" i="51"/>
  <c r="B33" i="51"/>
  <c r="B32" i="51"/>
  <c r="B31" i="51"/>
  <c r="B30" i="51"/>
  <c r="B29" i="51"/>
  <c r="B28" i="51"/>
  <c r="B27" i="51"/>
  <c r="B26" i="51"/>
  <c r="B25" i="51"/>
  <c r="B24" i="51"/>
  <c r="B23" i="51"/>
  <c r="B22" i="51"/>
  <c r="B21" i="51"/>
  <c r="B20" i="51"/>
  <c r="B19" i="51"/>
  <c r="B18" i="51"/>
  <c r="B17" i="51"/>
  <c r="B16" i="51"/>
  <c r="B15" i="51"/>
  <c r="P14" i="51"/>
  <c r="M13" i="51"/>
  <c r="M15" i="51" s="1"/>
  <c r="K13" i="51"/>
  <c r="K15" i="51" s="1"/>
  <c r="B14" i="51"/>
  <c r="P13" i="51"/>
  <c r="P15" i="51" s="1"/>
  <c r="L13" i="51"/>
  <c r="L15" i="51" s="1"/>
  <c r="B13" i="51"/>
  <c r="B12" i="51"/>
  <c r="B11" i="51"/>
  <c r="B10" i="51"/>
  <c r="B9" i="51"/>
  <c r="B8" i="51"/>
  <c r="B7" i="51"/>
  <c r="B6" i="51"/>
  <c r="B5" i="51"/>
  <c r="B4" i="51"/>
  <c r="O14" i="50"/>
  <c r="O13" i="50" s="1"/>
  <c r="O15" i="50" s="1"/>
  <c r="N14" i="50"/>
  <c r="M14" i="50"/>
  <c r="M13" i="50" s="1"/>
  <c r="M15" i="50" s="1"/>
  <c r="L14" i="50"/>
  <c r="L13" i="50" s="1"/>
  <c r="L15" i="50" s="1"/>
  <c r="K14" i="50"/>
  <c r="K13" i="50" s="1"/>
  <c r="K15" i="50" s="1"/>
  <c r="J14" i="50"/>
  <c r="J13" i="50" s="1"/>
  <c r="J15" i="50" s="1"/>
  <c r="I14" i="50"/>
  <c r="I13" i="50" s="1"/>
  <c r="I15" i="50" s="1"/>
  <c r="H14" i="50"/>
  <c r="H13" i="50" s="1"/>
  <c r="H15" i="50" s="1"/>
  <c r="AH2" i="50"/>
  <c r="G2" i="50"/>
  <c r="P14" i="50"/>
  <c r="P13" i="50"/>
  <c r="P15" i="50" s="1"/>
  <c r="O14" i="49"/>
  <c r="O13" i="49" s="1"/>
  <c r="O15" i="49" s="1"/>
  <c r="N14" i="49"/>
  <c r="M14" i="49"/>
  <c r="L14" i="49"/>
  <c r="L13" i="49" s="1"/>
  <c r="L15" i="49" s="1"/>
  <c r="K14" i="49"/>
  <c r="K13" i="49" s="1"/>
  <c r="K15" i="49" s="1"/>
  <c r="J14" i="49"/>
  <c r="J13" i="49" s="1"/>
  <c r="J15" i="49" s="1"/>
  <c r="I14" i="49"/>
  <c r="I13" i="49" s="1"/>
  <c r="I15" i="49" s="1"/>
  <c r="H14" i="49"/>
  <c r="H13" i="49" s="1"/>
  <c r="H15" i="49" s="1"/>
  <c r="AH2" i="49"/>
  <c r="G2" i="49"/>
  <c r="P14" i="49"/>
  <c r="P13" i="49"/>
  <c r="P15" i="49" s="1"/>
  <c r="M13" i="49"/>
  <c r="M15" i="49" s="1"/>
  <c r="O14" i="48"/>
  <c r="O13" i="48" s="1"/>
  <c r="O15" i="48" s="1"/>
  <c r="N14" i="48"/>
  <c r="M14" i="48"/>
  <c r="M13" i="48" s="1"/>
  <c r="M15" i="48" s="1"/>
  <c r="L14" i="48"/>
  <c r="K14" i="48"/>
  <c r="K13" i="48" s="1"/>
  <c r="K15" i="48" s="1"/>
  <c r="J14" i="48"/>
  <c r="J13" i="48" s="1"/>
  <c r="J15" i="48" s="1"/>
  <c r="I14" i="48"/>
  <c r="I13" i="48" s="1"/>
  <c r="I15" i="48" s="1"/>
  <c r="H14" i="48"/>
  <c r="AH2" i="48"/>
  <c r="G2" i="48"/>
  <c r="P14" i="48"/>
  <c r="P13" i="48"/>
  <c r="P15" i="48" s="1"/>
  <c r="L13" i="48"/>
  <c r="L15" i="48" s="1"/>
  <c r="H13" i="48"/>
  <c r="H15" i="48" s="1"/>
  <c r="O14" i="47"/>
  <c r="O13" i="47" s="1"/>
  <c r="O15" i="47" s="1"/>
  <c r="N14" i="47"/>
  <c r="M14" i="47"/>
  <c r="M13" i="47" s="1"/>
  <c r="M15" i="47" s="1"/>
  <c r="L14" i="47"/>
  <c r="L13" i="47" s="1"/>
  <c r="L15" i="47" s="1"/>
  <c r="K14" i="47"/>
  <c r="K13" i="47" s="1"/>
  <c r="K15" i="47" s="1"/>
  <c r="J14" i="47"/>
  <c r="J13" i="47" s="1"/>
  <c r="J15" i="47" s="1"/>
  <c r="I14" i="47"/>
  <c r="I13" i="47" s="1"/>
  <c r="I15" i="47" s="1"/>
  <c r="H14" i="47"/>
  <c r="H13" i="47" s="1"/>
  <c r="H15" i="47" s="1"/>
  <c r="AH2" i="47"/>
  <c r="G2" i="47"/>
  <c r="P14" i="47"/>
  <c r="P13" i="47"/>
  <c r="P15" i="47" s="1"/>
  <c r="AH2" i="45"/>
  <c r="P13" i="45"/>
  <c r="P14" i="45"/>
  <c r="P15" i="45"/>
  <c r="S13" i="31"/>
  <c r="O14" i="45"/>
  <c r="O13" i="45" s="1"/>
  <c r="O15" i="45" s="1"/>
  <c r="N14" i="45"/>
  <c r="M14" i="45"/>
  <c r="M13" i="45" s="1"/>
  <c r="M15" i="45" s="1"/>
  <c r="L14" i="45"/>
  <c r="L13" i="45" s="1"/>
  <c r="L15" i="45" s="1"/>
  <c r="K14" i="45"/>
  <c r="K13" i="45" s="1"/>
  <c r="K15" i="45" s="1"/>
  <c r="J14" i="45"/>
  <c r="J13" i="45" s="1"/>
  <c r="J15" i="45" s="1"/>
  <c r="I14" i="45"/>
  <c r="I13" i="45" s="1"/>
  <c r="I15" i="45" s="1"/>
  <c r="H14" i="45"/>
  <c r="H13" i="45" s="1"/>
  <c r="H15" i="45" s="1"/>
  <c r="K13" i="31"/>
  <c r="G2" i="45"/>
  <c r="I2" i="31"/>
  <c r="B4" i="45"/>
  <c r="B5" i="45"/>
  <c r="B6" i="45"/>
  <c r="B7" i="45"/>
  <c r="B8" i="45"/>
  <c r="B9" i="45"/>
  <c r="B10" i="45"/>
  <c r="B11" i="45"/>
  <c r="B12" i="45"/>
  <c r="B13" i="45"/>
  <c r="B14" i="45"/>
  <c r="B15" i="45"/>
  <c r="B16" i="45"/>
  <c r="B17" i="45"/>
  <c r="B18" i="45"/>
  <c r="B19" i="45"/>
  <c r="B20" i="45"/>
  <c r="B21" i="45"/>
  <c r="B22" i="45"/>
  <c r="B23" i="45"/>
  <c r="B24" i="45"/>
  <c r="B25" i="45"/>
  <c r="B26" i="45"/>
  <c r="B27" i="45"/>
  <c r="B28" i="45"/>
  <c r="B29" i="45"/>
  <c r="B30" i="45"/>
  <c r="B31" i="45"/>
  <c r="B32" i="45"/>
  <c r="B33" i="45"/>
  <c r="B34" i="45"/>
  <c r="B35" i="45"/>
  <c r="B36" i="45"/>
  <c r="B37" i="45"/>
  <c r="B38" i="45"/>
  <c r="B39" i="45"/>
  <c r="R15" i="51" l="1"/>
  <c r="Q15" i="51"/>
  <c r="R15" i="50"/>
  <c r="Q15" i="50"/>
  <c r="R15" i="49"/>
  <c r="Q15" i="49"/>
  <c r="R15" i="48"/>
  <c r="Q15" i="48"/>
  <c r="R15" i="47"/>
  <c r="Q15" i="47"/>
  <c r="Q15" i="45"/>
  <c r="R15" i="45"/>
  <c r="N15" i="51" l="1"/>
  <c r="N15" i="50"/>
  <c r="N15" i="49"/>
  <c r="N15" i="48"/>
  <c r="N15" i="47"/>
  <c r="N15" i="45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3" i="13"/>
  <c r="AK22" i="13"/>
  <c r="AK21" i="13"/>
  <c r="AK20" i="13"/>
  <c r="AK19" i="13"/>
  <c r="AK18" i="13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54" i="15"/>
  <c r="AK53" i="15"/>
  <c r="AK52" i="15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J53" i="16"/>
  <c r="AJ52" i="16"/>
  <c r="AJ51" i="16"/>
  <c r="AJ50" i="16"/>
  <c r="AJ49" i="16"/>
  <c r="AJ48" i="16"/>
  <c r="AJ47" i="16"/>
  <c r="AJ46" i="16"/>
  <c r="AJ45" i="16"/>
  <c r="AJ44" i="16"/>
  <c r="AJ43" i="16"/>
  <c r="AJ42" i="16"/>
  <c r="AJ41" i="16"/>
  <c r="AJ40" i="16"/>
  <c r="AJ39" i="16"/>
  <c r="AJ38" i="16"/>
  <c r="AJ37" i="16"/>
  <c r="AJ36" i="16"/>
  <c r="AJ35" i="16"/>
  <c r="AJ34" i="16"/>
  <c r="AJ33" i="16"/>
  <c r="AJ32" i="16"/>
  <c r="AJ31" i="16"/>
  <c r="AJ53" i="17"/>
  <c r="AJ52" i="17"/>
  <c r="AJ51" i="17"/>
  <c r="AJ50" i="17"/>
  <c r="AJ49" i="17"/>
  <c r="AJ48" i="17"/>
  <c r="AJ47" i="17"/>
  <c r="AJ46" i="17"/>
  <c r="AJ45" i="17"/>
  <c r="AJ44" i="17"/>
  <c r="AJ43" i="17"/>
  <c r="AJ42" i="17"/>
  <c r="AJ41" i="17"/>
  <c r="AJ40" i="17"/>
  <c r="AJ39" i="17"/>
  <c r="AJ38" i="17"/>
  <c r="AJ37" i="17"/>
  <c r="AJ36" i="17"/>
  <c r="AJ35" i="17"/>
  <c r="AJ34" i="17"/>
  <c r="AJ33" i="17"/>
  <c r="AJ32" i="17"/>
  <c r="AJ31" i="17"/>
  <c r="AJ30" i="17"/>
  <c r="AJ53" i="15"/>
  <c r="AJ52" i="15"/>
  <c r="AJ51" i="15"/>
  <c r="AJ50" i="15"/>
  <c r="AJ49" i="15"/>
  <c r="AJ48" i="15"/>
  <c r="AJ47" i="15"/>
  <c r="AJ46" i="15"/>
  <c r="AJ45" i="15"/>
  <c r="AJ44" i="15"/>
  <c r="AJ43" i="15"/>
  <c r="AJ42" i="15"/>
  <c r="AJ41" i="15"/>
  <c r="AJ40" i="15"/>
  <c r="AJ39" i="15"/>
  <c r="AJ38" i="15"/>
  <c r="AJ37" i="15"/>
  <c r="AJ36" i="15"/>
  <c r="AJ35" i="15"/>
  <c r="AJ34" i="15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53" i="8"/>
  <c r="AJ52" i="8"/>
  <c r="AJ51" i="8"/>
  <c r="AJ50" i="8"/>
  <c r="AJ49" i="8"/>
  <c r="AJ48" i="8"/>
  <c r="AJ47" i="8"/>
  <c r="AJ46" i="8"/>
  <c r="AJ45" i="8"/>
  <c r="AJ44" i="8"/>
  <c r="AJ43" i="8"/>
  <c r="AJ42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J29" i="8"/>
  <c r="AP54" i="13"/>
  <c r="AV53" i="13"/>
  <c r="AW53" i="13" s="1"/>
  <c r="AT53" i="13"/>
  <c r="AS53" i="13"/>
  <c r="AR53" i="13"/>
  <c r="AQ53" i="13"/>
  <c r="AV52" i="13"/>
  <c r="AW52" i="13" s="1"/>
  <c r="AT52" i="13"/>
  <c r="AS52" i="13"/>
  <c r="AR52" i="13"/>
  <c r="AQ52" i="13"/>
  <c r="AV51" i="13"/>
  <c r="AW51" i="13" s="1"/>
  <c r="AT51" i="13"/>
  <c r="AS51" i="13"/>
  <c r="AR51" i="13"/>
  <c r="AQ51" i="13"/>
  <c r="AV50" i="13"/>
  <c r="AW50" i="13" s="1"/>
  <c r="AT50" i="13"/>
  <c r="AS50" i="13"/>
  <c r="AR50" i="13"/>
  <c r="AQ50" i="13"/>
  <c r="AV49" i="13"/>
  <c r="AW49" i="13" s="1"/>
  <c r="AT49" i="13"/>
  <c r="AS49" i="13"/>
  <c r="AR49" i="13"/>
  <c r="AQ49" i="13"/>
  <c r="AV48" i="13"/>
  <c r="AW48" i="13" s="1"/>
  <c r="AT48" i="13"/>
  <c r="AS48" i="13"/>
  <c r="AR48" i="13"/>
  <c r="AQ48" i="13"/>
  <c r="AV47" i="13"/>
  <c r="AW47" i="13" s="1"/>
  <c r="AT47" i="13"/>
  <c r="AS47" i="13"/>
  <c r="AR47" i="13"/>
  <c r="AQ47" i="13"/>
  <c r="AV46" i="13"/>
  <c r="AW46" i="13" s="1"/>
  <c r="AT46" i="13"/>
  <c r="AS46" i="13"/>
  <c r="AR46" i="13"/>
  <c r="AQ46" i="13"/>
  <c r="AV45" i="13"/>
  <c r="AW45" i="13" s="1"/>
  <c r="AT45" i="13"/>
  <c r="AS45" i="13"/>
  <c r="AR45" i="13"/>
  <c r="AQ45" i="13"/>
  <c r="AV44" i="13"/>
  <c r="AW44" i="13" s="1"/>
  <c r="AT44" i="13"/>
  <c r="AS44" i="13"/>
  <c r="AR44" i="13"/>
  <c r="AQ44" i="13"/>
  <c r="AV43" i="13"/>
  <c r="AW43" i="13" s="1"/>
  <c r="AT43" i="13"/>
  <c r="AS43" i="13"/>
  <c r="AR43" i="13"/>
  <c r="AQ43" i="13"/>
  <c r="AV42" i="13"/>
  <c r="AW42" i="13" s="1"/>
  <c r="AT42" i="13"/>
  <c r="AS42" i="13"/>
  <c r="AR42" i="13"/>
  <c r="AQ42" i="13"/>
  <c r="AV41" i="13"/>
  <c r="AW41" i="13" s="1"/>
  <c r="AT41" i="13"/>
  <c r="AS41" i="13"/>
  <c r="AR41" i="13"/>
  <c r="AQ41" i="13"/>
  <c r="AV40" i="13"/>
  <c r="AW40" i="13" s="1"/>
  <c r="AT40" i="13"/>
  <c r="AS40" i="13"/>
  <c r="AR40" i="13"/>
  <c r="AQ40" i="13"/>
  <c r="AV39" i="13"/>
  <c r="AW39" i="13" s="1"/>
  <c r="AT39" i="13"/>
  <c r="AS39" i="13"/>
  <c r="AR39" i="13"/>
  <c r="AQ39" i="13"/>
  <c r="AV38" i="13"/>
  <c r="AW38" i="13" s="1"/>
  <c r="AT38" i="13"/>
  <c r="AS38" i="13"/>
  <c r="AR38" i="13"/>
  <c r="AQ38" i="13"/>
  <c r="AV37" i="13"/>
  <c r="AW37" i="13" s="1"/>
  <c r="AT37" i="13"/>
  <c r="AS37" i="13"/>
  <c r="AR37" i="13"/>
  <c r="AQ37" i="13"/>
  <c r="AV36" i="13"/>
  <c r="AW36" i="13" s="1"/>
  <c r="AT36" i="13"/>
  <c r="AS36" i="13"/>
  <c r="AR36" i="13"/>
  <c r="AQ36" i="13"/>
  <c r="AV35" i="13"/>
  <c r="AW35" i="13" s="1"/>
  <c r="AT35" i="13"/>
  <c r="AS35" i="13"/>
  <c r="AR35" i="13"/>
  <c r="AQ35" i="13"/>
  <c r="AV34" i="13"/>
  <c r="AW34" i="13" s="1"/>
  <c r="AT34" i="13"/>
  <c r="AS34" i="13"/>
  <c r="AR34" i="13"/>
  <c r="AQ34" i="13"/>
  <c r="AV33" i="13"/>
  <c r="AW33" i="13" s="1"/>
  <c r="AT33" i="13"/>
  <c r="AS33" i="13"/>
  <c r="AR33" i="13"/>
  <c r="AQ33" i="13"/>
  <c r="AV32" i="13"/>
  <c r="AW32" i="13" s="1"/>
  <c r="AT32" i="13"/>
  <c r="AS32" i="13"/>
  <c r="AR32" i="13"/>
  <c r="AQ32" i="13"/>
  <c r="AV31" i="13"/>
  <c r="AW31" i="13" s="1"/>
  <c r="AT31" i="13"/>
  <c r="AS31" i="13"/>
  <c r="AR31" i="13"/>
  <c r="AQ31" i="13"/>
  <c r="AV30" i="13"/>
  <c r="AW30" i="13" s="1"/>
  <c r="AT30" i="13"/>
  <c r="AS30" i="13"/>
  <c r="AR30" i="13"/>
  <c r="AQ30" i="13"/>
  <c r="AV29" i="13"/>
  <c r="AW29" i="13" s="1"/>
  <c r="AT29" i="13"/>
  <c r="AS29" i="13"/>
  <c r="AR29" i="13"/>
  <c r="AQ29" i="13"/>
  <c r="AV28" i="13"/>
  <c r="AW28" i="13" s="1"/>
  <c r="AT28" i="13"/>
  <c r="AS28" i="13"/>
  <c r="AR28" i="13"/>
  <c r="AQ28" i="13"/>
  <c r="AV27" i="13"/>
  <c r="AW27" i="13" s="1"/>
  <c r="AT27" i="13"/>
  <c r="AS27" i="13"/>
  <c r="AR27" i="13"/>
  <c r="AQ27" i="13"/>
  <c r="AV26" i="13"/>
  <c r="AW26" i="13" s="1"/>
  <c r="AT26" i="13"/>
  <c r="AS26" i="13"/>
  <c r="AR26" i="13"/>
  <c r="AQ26" i="13"/>
  <c r="AV25" i="13"/>
  <c r="AW25" i="13" s="1"/>
  <c r="AT25" i="13"/>
  <c r="AS25" i="13"/>
  <c r="AR25" i="13"/>
  <c r="AQ25" i="13"/>
  <c r="AT24" i="13"/>
  <c r="AS24" i="13"/>
  <c r="AR24" i="13"/>
  <c r="AQ24" i="13"/>
  <c r="AT23" i="13"/>
  <c r="AS23" i="13"/>
  <c r="AR23" i="13"/>
  <c r="AQ23" i="13"/>
  <c r="AT22" i="13"/>
  <c r="AS22" i="13"/>
  <c r="AR22" i="13"/>
  <c r="AQ22" i="13"/>
  <c r="AT21" i="13"/>
  <c r="AS21" i="13"/>
  <c r="AR21" i="13"/>
  <c r="AQ21" i="13"/>
  <c r="AT20" i="13"/>
  <c r="AS20" i="13"/>
  <c r="AR20" i="13"/>
  <c r="AQ20" i="13"/>
  <c r="AT19" i="13"/>
  <c r="AS19" i="13"/>
  <c r="AR19" i="13"/>
  <c r="AQ19" i="13"/>
  <c r="AT18" i="13"/>
  <c r="AS18" i="13"/>
  <c r="AR18" i="13"/>
  <c r="AQ18" i="13"/>
  <c r="AV53" i="8"/>
  <c r="AW53" i="8" s="1"/>
  <c r="AT53" i="8"/>
  <c r="AS53" i="8"/>
  <c r="AR53" i="8"/>
  <c r="AQ53" i="8"/>
  <c r="AV52" i="8"/>
  <c r="AW52" i="8" s="1"/>
  <c r="AT52" i="8"/>
  <c r="AS52" i="8"/>
  <c r="AR52" i="8"/>
  <c r="AQ52" i="8"/>
  <c r="AV51" i="8"/>
  <c r="AW51" i="8" s="1"/>
  <c r="AT51" i="8"/>
  <c r="AS51" i="8"/>
  <c r="AR51" i="8"/>
  <c r="AQ51" i="8"/>
  <c r="AV50" i="8"/>
  <c r="AW50" i="8" s="1"/>
  <c r="AT50" i="8"/>
  <c r="AS50" i="8"/>
  <c r="AR50" i="8"/>
  <c r="AQ50" i="8"/>
  <c r="AV49" i="8"/>
  <c r="AW49" i="8" s="1"/>
  <c r="AT49" i="8"/>
  <c r="AS49" i="8"/>
  <c r="AR49" i="8"/>
  <c r="AQ49" i="8"/>
  <c r="AV48" i="8"/>
  <c r="AW48" i="8" s="1"/>
  <c r="AT48" i="8"/>
  <c r="AS48" i="8"/>
  <c r="AR48" i="8"/>
  <c r="AQ48" i="8"/>
  <c r="AV47" i="8"/>
  <c r="AW47" i="8" s="1"/>
  <c r="AT47" i="8"/>
  <c r="AS47" i="8"/>
  <c r="AR47" i="8"/>
  <c r="AQ47" i="8"/>
  <c r="AV46" i="8"/>
  <c r="AW46" i="8" s="1"/>
  <c r="AT46" i="8"/>
  <c r="AS46" i="8"/>
  <c r="AR46" i="8"/>
  <c r="AQ46" i="8"/>
  <c r="AV45" i="8"/>
  <c r="AW45" i="8" s="1"/>
  <c r="AT45" i="8"/>
  <c r="AS45" i="8"/>
  <c r="AR45" i="8"/>
  <c r="AQ45" i="8"/>
  <c r="AV44" i="8"/>
  <c r="AW44" i="8" s="1"/>
  <c r="AT44" i="8"/>
  <c r="AS44" i="8"/>
  <c r="AR44" i="8"/>
  <c r="AQ44" i="8"/>
  <c r="AV43" i="8"/>
  <c r="AW43" i="8" s="1"/>
  <c r="AT43" i="8"/>
  <c r="AS43" i="8"/>
  <c r="AR43" i="8"/>
  <c r="AQ43" i="8"/>
  <c r="AV42" i="8"/>
  <c r="AW42" i="8" s="1"/>
  <c r="AT42" i="8"/>
  <c r="AS42" i="8"/>
  <c r="AR42" i="8"/>
  <c r="AQ42" i="8"/>
  <c r="AV41" i="8"/>
  <c r="AW41" i="8" s="1"/>
  <c r="AT41" i="8"/>
  <c r="AS41" i="8"/>
  <c r="AR41" i="8"/>
  <c r="AQ41" i="8"/>
  <c r="AV40" i="8"/>
  <c r="AW40" i="8" s="1"/>
  <c r="AT40" i="8"/>
  <c r="AS40" i="8"/>
  <c r="AR40" i="8"/>
  <c r="AQ40" i="8"/>
  <c r="AV39" i="8"/>
  <c r="AW39" i="8" s="1"/>
  <c r="AT39" i="8"/>
  <c r="AS39" i="8"/>
  <c r="AR39" i="8"/>
  <c r="AQ39" i="8"/>
  <c r="AV38" i="8"/>
  <c r="AW38" i="8" s="1"/>
  <c r="AT38" i="8"/>
  <c r="AS38" i="8"/>
  <c r="AR38" i="8"/>
  <c r="AQ38" i="8"/>
  <c r="AV37" i="8"/>
  <c r="AW37" i="8" s="1"/>
  <c r="AT37" i="8"/>
  <c r="AS37" i="8"/>
  <c r="AR37" i="8"/>
  <c r="AQ37" i="8"/>
  <c r="AV36" i="8"/>
  <c r="AW36" i="8" s="1"/>
  <c r="AT36" i="8"/>
  <c r="AS36" i="8"/>
  <c r="AR36" i="8"/>
  <c r="AQ36" i="8"/>
  <c r="AV35" i="8"/>
  <c r="AW35" i="8" s="1"/>
  <c r="AT35" i="8"/>
  <c r="AS35" i="8"/>
  <c r="AR35" i="8"/>
  <c r="AQ35" i="8"/>
  <c r="AV34" i="8"/>
  <c r="AW34" i="8" s="1"/>
  <c r="AT34" i="8"/>
  <c r="AS34" i="8"/>
  <c r="AR34" i="8"/>
  <c r="AQ34" i="8"/>
  <c r="AV33" i="8"/>
  <c r="AW33" i="8" s="1"/>
  <c r="AT33" i="8"/>
  <c r="AS33" i="8"/>
  <c r="AR33" i="8"/>
  <c r="AQ33" i="8"/>
  <c r="AV32" i="8"/>
  <c r="AW32" i="8" s="1"/>
  <c r="AT32" i="8"/>
  <c r="AS32" i="8"/>
  <c r="AR32" i="8"/>
  <c r="AQ32" i="8"/>
  <c r="AV31" i="8"/>
  <c r="AW31" i="8" s="1"/>
  <c r="AT31" i="8"/>
  <c r="AS31" i="8"/>
  <c r="AR31" i="8"/>
  <c r="AQ31" i="8"/>
  <c r="AV30" i="8"/>
  <c r="AW30" i="8" s="1"/>
  <c r="AT30" i="8"/>
  <c r="AS30" i="8"/>
  <c r="AR30" i="8"/>
  <c r="AQ30" i="8"/>
  <c r="AV29" i="8"/>
  <c r="AW29" i="8" s="1"/>
  <c r="AT29" i="8"/>
  <c r="AS29" i="8"/>
  <c r="AR29" i="8"/>
  <c r="AQ29" i="8"/>
  <c r="AV28" i="8"/>
  <c r="AW28" i="8" s="1"/>
  <c r="AT28" i="8"/>
  <c r="AS28" i="8"/>
  <c r="AR28" i="8"/>
  <c r="AQ28" i="8"/>
  <c r="AV27" i="8"/>
  <c r="AW27" i="8" s="1"/>
  <c r="AT27" i="8"/>
  <c r="AS27" i="8"/>
  <c r="AR27" i="8"/>
  <c r="AQ27" i="8"/>
  <c r="AV26" i="8"/>
  <c r="AW26" i="8" s="1"/>
  <c r="AT26" i="8"/>
  <c r="AS26" i="8"/>
  <c r="AR26" i="8"/>
  <c r="AQ26" i="8"/>
  <c r="AV25" i="8"/>
  <c r="AW25" i="8" s="1"/>
  <c r="AT25" i="8"/>
  <c r="AS25" i="8"/>
  <c r="AR25" i="8"/>
  <c r="AQ25" i="8"/>
  <c r="AT24" i="8"/>
  <c r="AS24" i="8"/>
  <c r="AR24" i="8"/>
  <c r="AQ24" i="8"/>
  <c r="AT23" i="8"/>
  <c r="AS23" i="8"/>
  <c r="AR23" i="8"/>
  <c r="AQ23" i="8"/>
  <c r="AT22" i="8"/>
  <c r="AS22" i="8"/>
  <c r="AR22" i="8"/>
  <c r="AQ22" i="8"/>
  <c r="AT21" i="8"/>
  <c r="AS21" i="8"/>
  <c r="AR21" i="8"/>
  <c r="AQ21" i="8"/>
  <c r="AT20" i="8"/>
  <c r="AS20" i="8"/>
  <c r="AR20" i="8"/>
  <c r="AQ20" i="8"/>
  <c r="AT19" i="8"/>
  <c r="AS19" i="8"/>
  <c r="AR19" i="8"/>
  <c r="AQ19" i="8"/>
  <c r="AT18" i="8"/>
  <c r="AS18" i="8"/>
  <c r="AR18" i="8"/>
  <c r="AQ18" i="8"/>
  <c r="AV53" i="14"/>
  <c r="AW53" i="14" s="1"/>
  <c r="AT53" i="14"/>
  <c r="AS53" i="14"/>
  <c r="AR53" i="14"/>
  <c r="AQ53" i="14"/>
  <c r="AV52" i="14"/>
  <c r="AW52" i="14" s="1"/>
  <c r="AT52" i="14"/>
  <c r="AS52" i="14"/>
  <c r="AR52" i="14"/>
  <c r="AQ52" i="14"/>
  <c r="AV51" i="14"/>
  <c r="AW51" i="14" s="1"/>
  <c r="AT51" i="14"/>
  <c r="AS51" i="14"/>
  <c r="AR51" i="14"/>
  <c r="AQ51" i="14"/>
  <c r="AV50" i="14"/>
  <c r="AW50" i="14" s="1"/>
  <c r="AT50" i="14"/>
  <c r="AS50" i="14"/>
  <c r="AR50" i="14"/>
  <c r="AQ50" i="14"/>
  <c r="AV49" i="14"/>
  <c r="AW49" i="14" s="1"/>
  <c r="AT49" i="14"/>
  <c r="AS49" i="14"/>
  <c r="AR49" i="14"/>
  <c r="AQ49" i="14"/>
  <c r="AV48" i="14"/>
  <c r="AW48" i="14" s="1"/>
  <c r="AT48" i="14"/>
  <c r="AS48" i="14"/>
  <c r="AR48" i="14"/>
  <c r="AQ48" i="14"/>
  <c r="AV47" i="14"/>
  <c r="AW47" i="14" s="1"/>
  <c r="AT47" i="14"/>
  <c r="AS47" i="14"/>
  <c r="AR47" i="14"/>
  <c r="AQ47" i="14"/>
  <c r="AV46" i="14"/>
  <c r="AW46" i="14" s="1"/>
  <c r="AT46" i="14"/>
  <c r="AS46" i="14"/>
  <c r="AR46" i="14"/>
  <c r="AQ46" i="14"/>
  <c r="AV45" i="14"/>
  <c r="AW45" i="14" s="1"/>
  <c r="AT45" i="14"/>
  <c r="AS45" i="14"/>
  <c r="AR45" i="14"/>
  <c r="AQ45" i="14"/>
  <c r="AV44" i="14"/>
  <c r="AW44" i="14" s="1"/>
  <c r="AT44" i="14"/>
  <c r="AS44" i="14"/>
  <c r="AR44" i="14"/>
  <c r="AQ44" i="14"/>
  <c r="AV43" i="14"/>
  <c r="AW43" i="14" s="1"/>
  <c r="AT43" i="14"/>
  <c r="AS43" i="14"/>
  <c r="AR43" i="14"/>
  <c r="AQ43" i="14"/>
  <c r="AV42" i="14"/>
  <c r="AW42" i="14" s="1"/>
  <c r="AT42" i="14"/>
  <c r="AS42" i="14"/>
  <c r="AR42" i="14"/>
  <c r="AQ42" i="14"/>
  <c r="AV41" i="14"/>
  <c r="AW41" i="14" s="1"/>
  <c r="AT41" i="14"/>
  <c r="AS41" i="14"/>
  <c r="AR41" i="14"/>
  <c r="AQ41" i="14"/>
  <c r="AV40" i="14"/>
  <c r="AW40" i="14" s="1"/>
  <c r="AT40" i="14"/>
  <c r="AS40" i="14"/>
  <c r="AR40" i="14"/>
  <c r="AQ40" i="14"/>
  <c r="AV39" i="14"/>
  <c r="AW39" i="14" s="1"/>
  <c r="AT39" i="14"/>
  <c r="AS39" i="14"/>
  <c r="AR39" i="14"/>
  <c r="AQ39" i="14"/>
  <c r="AV38" i="14"/>
  <c r="AW38" i="14" s="1"/>
  <c r="AT38" i="14"/>
  <c r="AS38" i="14"/>
  <c r="AR38" i="14"/>
  <c r="AQ38" i="14"/>
  <c r="AV37" i="14"/>
  <c r="AW37" i="14" s="1"/>
  <c r="AT37" i="14"/>
  <c r="AS37" i="14"/>
  <c r="AR37" i="14"/>
  <c r="AQ37" i="14"/>
  <c r="AV36" i="14"/>
  <c r="AW36" i="14" s="1"/>
  <c r="AT36" i="14"/>
  <c r="AS36" i="14"/>
  <c r="AR36" i="14"/>
  <c r="AQ36" i="14"/>
  <c r="AV35" i="14"/>
  <c r="AW35" i="14" s="1"/>
  <c r="AT35" i="14"/>
  <c r="AS35" i="14"/>
  <c r="AR35" i="14"/>
  <c r="AQ35" i="14"/>
  <c r="AV34" i="14"/>
  <c r="AW34" i="14" s="1"/>
  <c r="AT34" i="14"/>
  <c r="AS34" i="14"/>
  <c r="AR34" i="14"/>
  <c r="AQ34" i="14"/>
  <c r="AV33" i="14"/>
  <c r="AW33" i="14" s="1"/>
  <c r="AT33" i="14"/>
  <c r="AS33" i="14"/>
  <c r="AR33" i="14"/>
  <c r="AQ33" i="14"/>
  <c r="AV32" i="14"/>
  <c r="AW32" i="14" s="1"/>
  <c r="AT32" i="14"/>
  <c r="AS32" i="14"/>
  <c r="AR32" i="14"/>
  <c r="AQ32" i="14"/>
  <c r="AV31" i="14"/>
  <c r="AW31" i="14" s="1"/>
  <c r="AT31" i="14"/>
  <c r="AS31" i="14"/>
  <c r="AR31" i="14"/>
  <c r="AQ31" i="14"/>
  <c r="AV30" i="14"/>
  <c r="AW30" i="14" s="1"/>
  <c r="AT30" i="14"/>
  <c r="AS30" i="14"/>
  <c r="AR30" i="14"/>
  <c r="AQ30" i="14"/>
  <c r="AV29" i="14"/>
  <c r="AW29" i="14" s="1"/>
  <c r="AT29" i="14"/>
  <c r="AS29" i="14"/>
  <c r="AR29" i="14"/>
  <c r="AQ29" i="14"/>
  <c r="AV28" i="14"/>
  <c r="AW28" i="14" s="1"/>
  <c r="AT28" i="14"/>
  <c r="AS28" i="14"/>
  <c r="AR28" i="14"/>
  <c r="AQ28" i="14"/>
  <c r="AV27" i="14"/>
  <c r="AW27" i="14" s="1"/>
  <c r="AT27" i="14"/>
  <c r="AS27" i="14"/>
  <c r="AR27" i="14"/>
  <c r="AQ27" i="14"/>
  <c r="AV26" i="14"/>
  <c r="AW26" i="14" s="1"/>
  <c r="AT26" i="14"/>
  <c r="AS26" i="14"/>
  <c r="AR26" i="14"/>
  <c r="AQ26" i="14"/>
  <c r="AV25" i="14"/>
  <c r="AW25" i="14" s="1"/>
  <c r="AT25" i="14"/>
  <c r="AS25" i="14"/>
  <c r="AR25" i="14"/>
  <c r="AQ25" i="14"/>
  <c r="AT24" i="14"/>
  <c r="AS24" i="14"/>
  <c r="AR24" i="14"/>
  <c r="AQ24" i="14"/>
  <c r="AT23" i="14"/>
  <c r="AS23" i="14"/>
  <c r="AR23" i="14"/>
  <c r="AQ23" i="14"/>
  <c r="AT22" i="14"/>
  <c r="AS22" i="14"/>
  <c r="AR22" i="14"/>
  <c r="AQ22" i="14"/>
  <c r="AT21" i="14"/>
  <c r="AS21" i="14"/>
  <c r="AR21" i="14"/>
  <c r="AQ21" i="14"/>
  <c r="AT20" i="14"/>
  <c r="AS20" i="14"/>
  <c r="AR20" i="14"/>
  <c r="AQ20" i="14"/>
  <c r="AT19" i="14"/>
  <c r="AS19" i="14"/>
  <c r="AR19" i="14"/>
  <c r="AQ19" i="14"/>
  <c r="AT18" i="14"/>
  <c r="AS18" i="14"/>
  <c r="AR18" i="14"/>
  <c r="AQ18" i="14"/>
  <c r="AV53" i="15"/>
  <c r="AW53" i="15" s="1"/>
  <c r="AT53" i="15"/>
  <c r="AS53" i="15"/>
  <c r="AR53" i="15"/>
  <c r="AQ53" i="15"/>
  <c r="AV52" i="15"/>
  <c r="AW52" i="15" s="1"/>
  <c r="AT52" i="15"/>
  <c r="AS52" i="15"/>
  <c r="AR52" i="15"/>
  <c r="AQ52" i="15"/>
  <c r="AV51" i="15"/>
  <c r="AW51" i="15" s="1"/>
  <c r="AT51" i="15"/>
  <c r="AS51" i="15"/>
  <c r="AR51" i="15"/>
  <c r="AQ51" i="15"/>
  <c r="AV50" i="15"/>
  <c r="AW50" i="15" s="1"/>
  <c r="AT50" i="15"/>
  <c r="AS50" i="15"/>
  <c r="AR50" i="15"/>
  <c r="AQ50" i="15"/>
  <c r="AV49" i="15"/>
  <c r="AW49" i="15" s="1"/>
  <c r="AT49" i="15"/>
  <c r="AS49" i="15"/>
  <c r="AR49" i="15"/>
  <c r="AQ49" i="15"/>
  <c r="AV48" i="15"/>
  <c r="AW48" i="15" s="1"/>
  <c r="AT48" i="15"/>
  <c r="AS48" i="15"/>
  <c r="AR48" i="15"/>
  <c r="AQ48" i="15"/>
  <c r="AV47" i="15"/>
  <c r="AW47" i="15" s="1"/>
  <c r="AT47" i="15"/>
  <c r="AS47" i="15"/>
  <c r="AR47" i="15"/>
  <c r="AQ47" i="15"/>
  <c r="AV46" i="15"/>
  <c r="AW46" i="15" s="1"/>
  <c r="AT46" i="15"/>
  <c r="AS46" i="15"/>
  <c r="AR46" i="15"/>
  <c r="AQ46" i="15"/>
  <c r="AV45" i="15"/>
  <c r="AW45" i="15" s="1"/>
  <c r="AT45" i="15"/>
  <c r="AS45" i="15"/>
  <c r="AR45" i="15"/>
  <c r="AQ45" i="15"/>
  <c r="AV44" i="15"/>
  <c r="AW44" i="15" s="1"/>
  <c r="AT44" i="15"/>
  <c r="AS44" i="15"/>
  <c r="AR44" i="15"/>
  <c r="AQ44" i="15"/>
  <c r="AW43" i="15"/>
  <c r="AV43" i="15"/>
  <c r="AT43" i="15"/>
  <c r="AS43" i="15"/>
  <c r="AR43" i="15"/>
  <c r="AQ43" i="15"/>
  <c r="AV42" i="15"/>
  <c r="AW42" i="15" s="1"/>
  <c r="AT42" i="15"/>
  <c r="AS42" i="15"/>
  <c r="AR42" i="15"/>
  <c r="AQ42" i="15"/>
  <c r="AV41" i="15"/>
  <c r="AW41" i="15" s="1"/>
  <c r="AT41" i="15"/>
  <c r="AS41" i="15"/>
  <c r="AR41" i="15"/>
  <c r="AQ41" i="15"/>
  <c r="AV40" i="15"/>
  <c r="AW40" i="15" s="1"/>
  <c r="AT40" i="15"/>
  <c r="AS40" i="15"/>
  <c r="AR40" i="15"/>
  <c r="AQ40" i="15"/>
  <c r="AW39" i="15"/>
  <c r="AV39" i="15"/>
  <c r="AT39" i="15"/>
  <c r="AS39" i="15"/>
  <c r="AR39" i="15"/>
  <c r="AQ39" i="15"/>
  <c r="AV38" i="15"/>
  <c r="AW38" i="15" s="1"/>
  <c r="AT38" i="15"/>
  <c r="AS38" i="15"/>
  <c r="AR38" i="15"/>
  <c r="AQ38" i="15"/>
  <c r="AV37" i="15"/>
  <c r="AW37" i="15" s="1"/>
  <c r="AT37" i="15"/>
  <c r="AS37" i="15"/>
  <c r="AR37" i="15"/>
  <c r="AQ37" i="15"/>
  <c r="AV36" i="15"/>
  <c r="AW36" i="15" s="1"/>
  <c r="AT36" i="15"/>
  <c r="AS36" i="15"/>
  <c r="AR36" i="15"/>
  <c r="AQ36" i="15"/>
  <c r="AW35" i="15"/>
  <c r="AV35" i="15"/>
  <c r="AT35" i="15"/>
  <c r="AS35" i="15"/>
  <c r="AR35" i="15"/>
  <c r="AQ35" i="15"/>
  <c r="AV34" i="15"/>
  <c r="AW34" i="15" s="1"/>
  <c r="AT34" i="15"/>
  <c r="AS34" i="15"/>
  <c r="AR34" i="15"/>
  <c r="AQ34" i="15"/>
  <c r="AV33" i="15"/>
  <c r="AW33" i="15" s="1"/>
  <c r="AQ33" i="15"/>
  <c r="AV32" i="15"/>
  <c r="AW32" i="15" s="1"/>
  <c r="AQ32" i="15"/>
  <c r="AW31" i="15"/>
  <c r="AV31" i="15"/>
  <c r="AQ31" i="15"/>
  <c r="AV30" i="15"/>
  <c r="AW30" i="15" s="1"/>
  <c r="AQ30" i="15"/>
  <c r="AV29" i="15"/>
  <c r="AW29" i="15" s="1"/>
  <c r="AQ29" i="15"/>
  <c r="AV28" i="15"/>
  <c r="AW28" i="15" s="1"/>
  <c r="AQ28" i="15"/>
  <c r="AW27" i="15"/>
  <c r="AV27" i="15"/>
  <c r="AQ27" i="15"/>
  <c r="AV26" i="15"/>
  <c r="AW26" i="15" s="1"/>
  <c r="AQ26" i="15"/>
  <c r="AV25" i="15"/>
  <c r="AW25" i="15" s="1"/>
  <c r="AQ25" i="15"/>
  <c r="AQ24" i="15"/>
  <c r="AQ23" i="15"/>
  <c r="AQ22" i="15"/>
  <c r="AQ21" i="15"/>
  <c r="AQ20" i="15"/>
  <c r="AQ19" i="15"/>
  <c r="AQ18" i="15"/>
  <c r="AW53" i="17"/>
  <c r="AV53" i="17"/>
  <c r="AT53" i="17"/>
  <c r="AS53" i="17"/>
  <c r="AR53" i="17"/>
  <c r="AQ53" i="17"/>
  <c r="AV52" i="17"/>
  <c r="AW52" i="17" s="1"/>
  <c r="AT52" i="17"/>
  <c r="AS52" i="17"/>
  <c r="AR52" i="17"/>
  <c r="AQ52" i="17"/>
  <c r="AV51" i="17"/>
  <c r="AW51" i="17" s="1"/>
  <c r="AT51" i="17"/>
  <c r="AS51" i="17"/>
  <c r="AR51" i="17"/>
  <c r="AQ51" i="17"/>
  <c r="AV50" i="17"/>
  <c r="AW50" i="17" s="1"/>
  <c r="AT50" i="17"/>
  <c r="AS50" i="17"/>
  <c r="AR50" i="17"/>
  <c r="AQ50" i="17"/>
  <c r="AW49" i="17"/>
  <c r="AV49" i="17"/>
  <c r="AT49" i="17"/>
  <c r="AS49" i="17"/>
  <c r="AR49" i="17"/>
  <c r="AQ49" i="17"/>
  <c r="AV48" i="17"/>
  <c r="AW48" i="17" s="1"/>
  <c r="AT48" i="17"/>
  <c r="AS48" i="17"/>
  <c r="AR48" i="17"/>
  <c r="AQ48" i="17"/>
  <c r="AV47" i="17"/>
  <c r="AW47" i="17" s="1"/>
  <c r="AT47" i="17"/>
  <c r="AS47" i="17"/>
  <c r="AR47" i="17"/>
  <c r="AQ47" i="17"/>
  <c r="AV46" i="17"/>
  <c r="AW46" i="17" s="1"/>
  <c r="AT46" i="17"/>
  <c r="AS46" i="17"/>
  <c r="AR46" i="17"/>
  <c r="AQ46" i="17"/>
  <c r="AW45" i="17"/>
  <c r="AV45" i="17"/>
  <c r="AT45" i="17"/>
  <c r="AS45" i="17"/>
  <c r="AR45" i="17"/>
  <c r="AQ45" i="17"/>
  <c r="AV44" i="17"/>
  <c r="AW44" i="17" s="1"/>
  <c r="AT44" i="17"/>
  <c r="AS44" i="17"/>
  <c r="AR44" i="17"/>
  <c r="AQ44" i="17"/>
  <c r="AV43" i="17"/>
  <c r="AW43" i="17" s="1"/>
  <c r="AT43" i="17"/>
  <c r="AS43" i="17"/>
  <c r="AR43" i="17"/>
  <c r="AQ43" i="17"/>
  <c r="AV42" i="17"/>
  <c r="AW42" i="17" s="1"/>
  <c r="AT42" i="17"/>
  <c r="AS42" i="17"/>
  <c r="AR42" i="17"/>
  <c r="AQ42" i="17"/>
  <c r="AW41" i="17"/>
  <c r="AV41" i="17"/>
  <c r="AT41" i="17"/>
  <c r="AS41" i="17"/>
  <c r="AR41" i="17"/>
  <c r="AQ41" i="17"/>
  <c r="AV40" i="17"/>
  <c r="AW40" i="17" s="1"/>
  <c r="AT40" i="17"/>
  <c r="AS40" i="17"/>
  <c r="AR40" i="17"/>
  <c r="AQ40" i="17"/>
  <c r="AV39" i="17"/>
  <c r="AW39" i="17" s="1"/>
  <c r="AT39" i="17"/>
  <c r="AS39" i="17"/>
  <c r="AR39" i="17"/>
  <c r="AQ39" i="17"/>
  <c r="AV38" i="17"/>
  <c r="AW38" i="17" s="1"/>
  <c r="AT38" i="17"/>
  <c r="AS38" i="17"/>
  <c r="AR38" i="17"/>
  <c r="AQ38" i="17"/>
  <c r="AW37" i="17"/>
  <c r="AV37" i="17"/>
  <c r="AT37" i="17"/>
  <c r="AS37" i="17"/>
  <c r="AR37" i="17"/>
  <c r="AQ37" i="17"/>
  <c r="AV36" i="17"/>
  <c r="AW36" i="17" s="1"/>
  <c r="AT36" i="17"/>
  <c r="AS36" i="17"/>
  <c r="AR36" i="17"/>
  <c r="AQ36" i="17"/>
  <c r="AV35" i="17"/>
  <c r="AW35" i="17" s="1"/>
  <c r="AT35" i="17"/>
  <c r="AS35" i="17"/>
  <c r="AR35" i="17"/>
  <c r="AQ35" i="17"/>
  <c r="AV34" i="17"/>
  <c r="AW34" i="17" s="1"/>
  <c r="AT34" i="17"/>
  <c r="AS34" i="17"/>
  <c r="AR34" i="17"/>
  <c r="AQ34" i="17"/>
  <c r="AW33" i="17"/>
  <c r="AV33" i="17"/>
  <c r="AT33" i="17"/>
  <c r="AS33" i="17"/>
  <c r="AR33" i="17"/>
  <c r="AQ33" i="17"/>
  <c r="AV32" i="17"/>
  <c r="AW32" i="17" s="1"/>
  <c r="AT32" i="17"/>
  <c r="AS32" i="17"/>
  <c r="AR32" i="17"/>
  <c r="AQ32" i="17"/>
  <c r="AV31" i="17"/>
  <c r="AW31" i="17" s="1"/>
  <c r="AT31" i="17"/>
  <c r="AS31" i="17"/>
  <c r="AR31" i="17"/>
  <c r="AQ31" i="17"/>
  <c r="AV30" i="17"/>
  <c r="AW30" i="17" s="1"/>
  <c r="AT30" i="17"/>
  <c r="AS30" i="17"/>
  <c r="AR30" i="17"/>
  <c r="AQ30" i="17"/>
  <c r="AW29" i="17"/>
  <c r="AV29" i="17"/>
  <c r="AQ29" i="17"/>
  <c r="AV28" i="17"/>
  <c r="AW28" i="17" s="1"/>
  <c r="AQ28" i="17"/>
  <c r="AV27" i="17"/>
  <c r="AW27" i="17" s="1"/>
  <c r="AQ27" i="17"/>
  <c r="AV26" i="17"/>
  <c r="AW26" i="17" s="1"/>
  <c r="AQ26" i="17"/>
  <c r="AW25" i="17"/>
  <c r="AV25" i="17"/>
  <c r="AQ25" i="17"/>
  <c r="AQ24" i="17"/>
  <c r="AQ23" i="17"/>
  <c r="AQ22" i="17"/>
  <c r="AQ21" i="17"/>
  <c r="AQ20" i="17"/>
  <c r="AQ19" i="17"/>
  <c r="AQ18" i="17"/>
  <c r="AV53" i="16"/>
  <c r="AW53" i="16" s="1"/>
  <c r="AT53" i="16"/>
  <c r="AS53" i="16"/>
  <c r="AR53" i="16"/>
  <c r="AV52" i="16"/>
  <c r="AW52" i="16" s="1"/>
  <c r="AT52" i="16"/>
  <c r="AS52" i="16"/>
  <c r="AR52" i="16"/>
  <c r="AV51" i="16"/>
  <c r="AW51" i="16" s="1"/>
  <c r="AT51" i="16"/>
  <c r="AS51" i="16"/>
  <c r="AR51" i="16"/>
  <c r="AV50" i="16"/>
  <c r="AW50" i="16" s="1"/>
  <c r="AT50" i="16"/>
  <c r="AS50" i="16"/>
  <c r="AR50" i="16"/>
  <c r="AW49" i="16"/>
  <c r="AV49" i="16"/>
  <c r="AT49" i="16"/>
  <c r="AS49" i="16"/>
  <c r="AR49" i="16"/>
  <c r="AV48" i="16"/>
  <c r="AW48" i="16" s="1"/>
  <c r="AT48" i="16"/>
  <c r="AS48" i="16"/>
  <c r="AR48" i="16"/>
  <c r="AW47" i="16"/>
  <c r="AV47" i="16"/>
  <c r="AT47" i="16"/>
  <c r="AS47" i="16"/>
  <c r="AR47" i="16"/>
  <c r="AV46" i="16"/>
  <c r="AW46" i="16" s="1"/>
  <c r="AT46" i="16"/>
  <c r="AS46" i="16"/>
  <c r="AR46" i="16"/>
  <c r="AV45" i="16"/>
  <c r="AW45" i="16" s="1"/>
  <c r="AT45" i="16"/>
  <c r="AS45" i="16"/>
  <c r="AR45" i="16"/>
  <c r="AV44" i="16"/>
  <c r="AW44" i="16" s="1"/>
  <c r="AT44" i="16"/>
  <c r="AS44" i="16"/>
  <c r="AR44" i="16"/>
  <c r="AV43" i="16"/>
  <c r="AW43" i="16" s="1"/>
  <c r="AT43" i="16"/>
  <c r="AS43" i="16"/>
  <c r="AR43" i="16"/>
  <c r="AV42" i="16"/>
  <c r="AW42" i="16" s="1"/>
  <c r="AT42" i="16"/>
  <c r="AS42" i="16"/>
  <c r="AR42" i="16"/>
  <c r="AW41" i="16"/>
  <c r="AV41" i="16"/>
  <c r="AT41" i="16"/>
  <c r="AS41" i="16"/>
  <c r="AR41" i="16"/>
  <c r="AV40" i="16"/>
  <c r="AW40" i="16" s="1"/>
  <c r="AT40" i="16"/>
  <c r="AS40" i="16"/>
  <c r="AR40" i="16"/>
  <c r="AW39" i="16"/>
  <c r="AV39" i="16"/>
  <c r="AT39" i="16"/>
  <c r="AS39" i="16"/>
  <c r="AR39" i="16"/>
  <c r="AV38" i="16"/>
  <c r="AW38" i="16" s="1"/>
  <c r="AT38" i="16"/>
  <c r="AS38" i="16"/>
  <c r="AR38" i="16"/>
  <c r="AV37" i="16"/>
  <c r="AW37" i="16" s="1"/>
  <c r="AT37" i="16"/>
  <c r="AS37" i="16"/>
  <c r="AR37" i="16"/>
  <c r="AV36" i="16"/>
  <c r="AW36" i="16" s="1"/>
  <c r="AT36" i="16"/>
  <c r="AS36" i="16"/>
  <c r="AR36" i="16"/>
  <c r="AV35" i="16"/>
  <c r="AW35" i="16" s="1"/>
  <c r="AT35" i="16"/>
  <c r="AS35" i="16"/>
  <c r="AR35" i="16"/>
  <c r="AV34" i="16"/>
  <c r="AW34" i="16" s="1"/>
  <c r="AT34" i="16"/>
  <c r="AS34" i="16"/>
  <c r="AR34" i="16"/>
  <c r="AW33" i="16"/>
  <c r="AV33" i="16"/>
  <c r="AT33" i="16"/>
  <c r="AS33" i="16"/>
  <c r="AR33" i="16"/>
  <c r="AV32" i="16"/>
  <c r="AW32" i="16" s="1"/>
  <c r="AT32" i="16"/>
  <c r="AS32" i="16"/>
  <c r="AR32" i="16"/>
  <c r="AW31" i="16"/>
  <c r="AV31" i="16"/>
  <c r="AT31" i="16"/>
  <c r="AS31" i="16"/>
  <c r="AR31" i="16"/>
  <c r="AV30" i="16"/>
  <c r="AW30" i="16" s="1"/>
  <c r="AV29" i="16"/>
  <c r="AW29" i="16" s="1"/>
  <c r="AV28" i="16"/>
  <c r="AW28" i="16" s="1"/>
  <c r="AV27" i="16"/>
  <c r="AW27" i="16" s="1"/>
  <c r="AV26" i="16"/>
  <c r="AW26" i="16" s="1"/>
  <c r="AW25" i="16"/>
  <c r="AV25" i="16"/>
  <c r="AQ53" i="16"/>
  <c r="AQ52" i="16"/>
  <c r="AQ51" i="16"/>
  <c r="AQ50" i="16"/>
  <c r="AQ49" i="16"/>
  <c r="AQ48" i="16"/>
  <c r="AQ47" i="16"/>
  <c r="AQ46" i="16"/>
  <c r="AQ45" i="16"/>
  <c r="AQ44" i="16"/>
  <c r="AQ43" i="16"/>
  <c r="AQ42" i="16"/>
  <c r="AQ41" i="16"/>
  <c r="AQ40" i="16"/>
  <c r="AQ39" i="16"/>
  <c r="AQ38" i="16"/>
  <c r="AQ37" i="16"/>
  <c r="AQ36" i="16"/>
  <c r="AQ35" i="16"/>
  <c r="AQ34" i="16"/>
  <c r="AQ33" i="16"/>
  <c r="AQ32" i="16"/>
  <c r="AQ31" i="16"/>
  <c r="AQ30" i="16"/>
  <c r="AQ29" i="16"/>
  <c r="AQ28" i="16"/>
  <c r="AQ27" i="16"/>
  <c r="AQ26" i="16"/>
  <c r="AQ25" i="16"/>
  <c r="AQ24" i="16"/>
  <c r="AQ23" i="16"/>
  <c r="AQ22" i="16"/>
  <c r="AQ21" i="16"/>
  <c r="AQ20" i="16"/>
  <c r="AQ19" i="16"/>
  <c r="AQ18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W54" i="13" l="1"/>
  <c r="AU54" i="13" s="1"/>
  <c r="AW54" i="8"/>
  <c r="AU54" i="8" s="1"/>
  <c r="AW54" i="14"/>
  <c r="AU54" i="14" s="1"/>
  <c r="AW54" i="15"/>
  <c r="AU54" i="15" s="1"/>
  <c r="AW54" i="17"/>
  <c r="AU54" i="17" s="1"/>
  <c r="AW54" i="16"/>
  <c r="AU54" i="16" s="1"/>
  <c r="B41" i="37"/>
  <c r="B40" i="37"/>
  <c r="B39" i="37"/>
  <c r="B38" i="37"/>
  <c r="B37" i="37"/>
  <c r="B36" i="37"/>
  <c r="B35" i="37"/>
  <c r="B34" i="37"/>
  <c r="B33" i="37"/>
  <c r="B32" i="37"/>
  <c r="B31" i="37"/>
  <c r="B30" i="37"/>
  <c r="B29" i="37"/>
  <c r="B28" i="37"/>
  <c r="B27" i="37"/>
  <c r="B26" i="37"/>
  <c r="B25" i="37"/>
  <c r="B24" i="37"/>
  <c r="B23" i="37"/>
  <c r="B22" i="37"/>
  <c r="B21" i="37"/>
  <c r="B20" i="37"/>
  <c r="B19" i="37"/>
  <c r="B18" i="37"/>
  <c r="B17" i="37"/>
  <c r="B16" i="37"/>
  <c r="B15" i="37"/>
  <c r="B14" i="37"/>
  <c r="R13" i="37"/>
  <c r="P13" i="37"/>
  <c r="P14" i="37" s="1"/>
  <c r="O13" i="37"/>
  <c r="O14" i="37" s="1"/>
  <c r="N13" i="37"/>
  <c r="N14" i="37" s="1"/>
  <c r="M13" i="37"/>
  <c r="M14" i="37" s="1"/>
  <c r="L13" i="37"/>
  <c r="L14" i="37" s="1"/>
  <c r="K13" i="37"/>
  <c r="K14" i="37" s="1"/>
  <c r="B13" i="37"/>
  <c r="B12" i="37"/>
  <c r="B11" i="37"/>
  <c r="B10" i="37"/>
  <c r="B9" i="37"/>
  <c r="B8" i="37"/>
  <c r="B7" i="37"/>
  <c r="B6" i="37"/>
  <c r="AA2" i="37"/>
  <c r="I2" i="37"/>
  <c r="R14" i="37"/>
  <c r="S13" i="37"/>
  <c r="S14" i="37" s="1"/>
  <c r="B41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R13" i="36"/>
  <c r="R14" i="36" s="1"/>
  <c r="P13" i="36"/>
  <c r="P14" i="36" s="1"/>
  <c r="O13" i="36"/>
  <c r="O14" i="36" s="1"/>
  <c r="N13" i="36"/>
  <c r="N14" i="36" s="1"/>
  <c r="M13" i="36"/>
  <c r="M14" i="36" s="1"/>
  <c r="L13" i="36"/>
  <c r="L14" i="36" s="1"/>
  <c r="K13" i="36"/>
  <c r="K14" i="36" s="1"/>
  <c r="B13" i="36"/>
  <c r="B12" i="36"/>
  <c r="B11" i="36"/>
  <c r="B10" i="36"/>
  <c r="B9" i="36"/>
  <c r="B8" i="36"/>
  <c r="B7" i="36"/>
  <c r="B6" i="36"/>
  <c r="AA2" i="36"/>
  <c r="I2" i="36"/>
  <c r="S13" i="36"/>
  <c r="S14" i="36" s="1"/>
  <c r="B41" i="35"/>
  <c r="B40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R13" i="35"/>
  <c r="R14" i="35" s="1"/>
  <c r="P13" i="35"/>
  <c r="P14" i="35" s="1"/>
  <c r="O13" i="35"/>
  <c r="O14" i="35" s="1"/>
  <c r="N13" i="35"/>
  <c r="N14" i="35" s="1"/>
  <c r="M13" i="35"/>
  <c r="M14" i="35" s="1"/>
  <c r="L13" i="35"/>
  <c r="L14" i="35" s="1"/>
  <c r="K13" i="35"/>
  <c r="K14" i="35" s="1"/>
  <c r="B13" i="35"/>
  <c r="B12" i="35"/>
  <c r="B11" i="35"/>
  <c r="B10" i="35"/>
  <c r="B9" i="35"/>
  <c r="B8" i="35"/>
  <c r="B7" i="35"/>
  <c r="B6" i="35"/>
  <c r="AA2" i="35"/>
  <c r="I2" i="35"/>
  <c r="S13" i="35"/>
  <c r="S14" i="35" s="1"/>
  <c r="B41" i="34"/>
  <c r="B40" i="34"/>
  <c r="B39" i="34"/>
  <c r="B38" i="34"/>
  <c r="B37" i="34"/>
  <c r="B36" i="34"/>
  <c r="B35" i="34"/>
  <c r="B34" i="34"/>
  <c r="B33" i="34"/>
  <c r="B32" i="34"/>
  <c r="B31" i="34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R13" i="34"/>
  <c r="R14" i="34" s="1"/>
  <c r="P13" i="34"/>
  <c r="P14" i="34" s="1"/>
  <c r="O13" i="34"/>
  <c r="O14" i="34" s="1"/>
  <c r="N13" i="34"/>
  <c r="N14" i="34" s="1"/>
  <c r="M13" i="34"/>
  <c r="M14" i="34" s="1"/>
  <c r="L13" i="34"/>
  <c r="L14" i="34" s="1"/>
  <c r="K13" i="34"/>
  <c r="K14" i="34" s="1"/>
  <c r="B13" i="34"/>
  <c r="B12" i="34"/>
  <c r="B11" i="34"/>
  <c r="B10" i="34"/>
  <c r="B9" i="34"/>
  <c r="B8" i="34"/>
  <c r="B7" i="34"/>
  <c r="B6" i="34"/>
  <c r="AA2" i="34"/>
  <c r="I2" i="34"/>
  <c r="S13" i="34"/>
  <c r="S14" i="34" s="1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R13" i="33"/>
  <c r="P13" i="33"/>
  <c r="O13" i="33"/>
  <c r="O14" i="33" s="1"/>
  <c r="N13" i="33"/>
  <c r="N14" i="33" s="1"/>
  <c r="M13" i="33"/>
  <c r="M14" i="33" s="1"/>
  <c r="L13" i="33"/>
  <c r="L14" i="33" s="1"/>
  <c r="K13" i="33"/>
  <c r="K14" i="33" s="1"/>
  <c r="B13" i="33"/>
  <c r="B12" i="33"/>
  <c r="B11" i="33"/>
  <c r="B10" i="33"/>
  <c r="B9" i="33"/>
  <c r="B8" i="33"/>
  <c r="B7" i="33"/>
  <c r="B6" i="33"/>
  <c r="AA2" i="33"/>
  <c r="I2" i="33"/>
  <c r="R14" i="33"/>
  <c r="S13" i="33"/>
  <c r="S14" i="33" s="1"/>
  <c r="P14" i="33"/>
  <c r="S14" i="31"/>
  <c r="A3" i="32"/>
  <c r="A4" i="32" s="1"/>
  <c r="A5" i="32" s="1"/>
  <c r="A6" i="32" s="1"/>
  <c r="A7" i="32" s="1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B41" i="31"/>
  <c r="B40" i="31"/>
  <c r="B39" i="31"/>
  <c r="B38" i="31"/>
  <c r="B37" i="31"/>
  <c r="B36" i="31"/>
  <c r="B35" i="31"/>
  <c r="B34" i="31"/>
  <c r="B33" i="31"/>
  <c r="B32" i="31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R13" i="31"/>
  <c r="R14" i="31" s="1"/>
  <c r="P13" i="31"/>
  <c r="P14" i="31" s="1"/>
  <c r="O13" i="31"/>
  <c r="O14" i="31" s="1"/>
  <c r="N13" i="31"/>
  <c r="N14" i="31" s="1"/>
  <c r="M13" i="31"/>
  <c r="M14" i="31" s="1"/>
  <c r="L13" i="31"/>
  <c r="L14" i="31" s="1"/>
  <c r="K14" i="31"/>
  <c r="B13" i="31"/>
  <c r="B12" i="31"/>
  <c r="B11" i="31"/>
  <c r="B10" i="31"/>
  <c r="B9" i="31"/>
  <c r="B8" i="31"/>
  <c r="B7" i="31"/>
  <c r="B6" i="31"/>
  <c r="AA2" i="31"/>
  <c r="N18" i="15"/>
  <c r="U14" i="37" l="1"/>
  <c r="T14" i="37"/>
  <c r="U14" i="36"/>
  <c r="T14" i="36"/>
  <c r="U14" i="35"/>
  <c r="T14" i="35"/>
  <c r="U14" i="34"/>
  <c r="T14" i="34"/>
  <c r="U14" i="33"/>
  <c r="T14" i="33"/>
  <c r="T14" i="31"/>
  <c r="U14" i="31"/>
  <c r="Q14" i="31" l="1"/>
  <c r="Q14" i="37"/>
  <c r="Q14" i="36"/>
  <c r="Q14" i="35"/>
  <c r="Q14" i="34"/>
  <c r="Q14" i="33"/>
  <c r="AS58" i="13" l="1"/>
  <c r="AS57" i="13"/>
  <c r="AT56" i="13"/>
  <c r="AS56" i="13"/>
  <c r="Z16" i="19" s="1"/>
  <c r="AR56" i="13"/>
  <c r="X16" i="19" s="1"/>
  <c r="AT55" i="13"/>
  <c r="AA16" i="19" s="1"/>
  <c r="AS55" i="13"/>
  <c r="AR55" i="13"/>
  <c r="W16" i="19" s="1"/>
  <c r="AT56" i="8"/>
  <c r="AB18" i="19" s="1"/>
  <c r="AS56" i="8"/>
  <c r="Z18" i="19" s="1"/>
  <c r="AR56" i="8"/>
  <c r="X18" i="19" s="1"/>
  <c r="AT55" i="8"/>
  <c r="AA18" i="19" s="1"/>
  <c r="AS55" i="8"/>
  <c r="Y18" i="19" s="1"/>
  <c r="AR55" i="8"/>
  <c r="W18" i="19" s="1"/>
  <c r="AT56" i="14"/>
  <c r="AB20" i="19" s="1"/>
  <c r="AS56" i="14"/>
  <c r="Z20" i="19" s="1"/>
  <c r="AR56" i="14"/>
  <c r="X20" i="19" s="1"/>
  <c r="AT55" i="14"/>
  <c r="AA20" i="19" s="1"/>
  <c r="AS55" i="14"/>
  <c r="Y20" i="19" s="1"/>
  <c r="AR55" i="14"/>
  <c r="W20" i="19" s="1"/>
  <c r="AT57" i="8"/>
  <c r="AT59" i="8"/>
  <c r="AT59" i="13"/>
  <c r="Y16" i="19"/>
  <c r="AB16" i="19"/>
  <c r="AS59" i="13"/>
  <c r="AR57" i="13"/>
  <c r="AL53" i="8"/>
  <c r="AL49" i="8"/>
  <c r="AM49" i="8" s="1"/>
  <c r="AL48" i="8"/>
  <c r="AM48" i="8" s="1"/>
  <c r="AL47" i="8"/>
  <c r="AM47" i="8" s="1"/>
  <c r="AL41" i="8"/>
  <c r="AM41" i="8" s="1"/>
  <c r="AL40" i="8"/>
  <c r="AM40" i="8" s="1"/>
  <c r="AL39" i="8"/>
  <c r="AM39" i="8" s="1"/>
  <c r="AL38" i="8"/>
  <c r="AM38" i="8" s="1"/>
  <c r="AL37" i="8"/>
  <c r="AM37" i="8" s="1"/>
  <c r="AL34" i="8"/>
  <c r="AL33" i="8"/>
  <c r="AM33" i="8" s="1"/>
  <c r="AL32" i="8"/>
  <c r="AM32" i="8" s="1"/>
  <c r="AL31" i="8"/>
  <c r="AM31" i="8" s="1"/>
  <c r="AL30" i="8"/>
  <c r="AM30" i="8" s="1"/>
  <c r="AL29" i="8"/>
  <c r="AM29" i="8" s="1"/>
  <c r="AL25" i="8"/>
  <c r="AM25" i="8" s="1"/>
  <c r="AL24" i="8"/>
  <c r="AL23" i="8"/>
  <c r="AM23" i="8" s="1"/>
  <c r="AL22" i="8"/>
  <c r="AM22" i="8" s="1"/>
  <c r="AL21" i="8"/>
  <c r="AM21" i="8" s="1"/>
  <c r="AL19" i="14"/>
  <c r="AM19" i="14" s="1"/>
  <c r="AL21" i="14"/>
  <c r="AL23" i="14"/>
  <c r="AM23" i="14" s="1"/>
  <c r="AL24" i="14"/>
  <c r="AM24" i="14" s="1"/>
  <c r="AL27" i="14"/>
  <c r="AM27" i="14" s="1"/>
  <c r="AL30" i="14"/>
  <c r="AL31" i="14"/>
  <c r="AM31" i="14" s="1"/>
  <c r="AL32" i="14"/>
  <c r="AM32" i="14" s="1"/>
  <c r="AL38" i="14"/>
  <c r="AL39" i="14"/>
  <c r="AM39" i="14" s="1"/>
  <c r="AL40" i="14"/>
  <c r="AM40" i="14" s="1"/>
  <c r="AL41" i="14"/>
  <c r="AM41" i="14" s="1"/>
  <c r="AL42" i="14"/>
  <c r="AL43" i="14"/>
  <c r="AM43" i="14" s="1"/>
  <c r="AL44" i="14"/>
  <c r="AL46" i="14"/>
  <c r="AL47" i="14"/>
  <c r="AM47" i="14" s="1"/>
  <c r="AL48" i="14"/>
  <c r="AM48" i="14" s="1"/>
  <c r="AL49" i="14"/>
  <c r="AM49" i="14" s="1"/>
  <c r="AL51" i="14"/>
  <c r="AM51" i="14" s="1"/>
  <c r="AL25" i="14"/>
  <c r="AM25" i="14" s="1"/>
  <c r="P53" i="16"/>
  <c r="O53" i="16"/>
  <c r="N53" i="16"/>
  <c r="M53" i="16"/>
  <c r="P52" i="16"/>
  <c r="O52" i="16"/>
  <c r="N52" i="16"/>
  <c r="M52" i="16"/>
  <c r="P51" i="16"/>
  <c r="O51" i="16"/>
  <c r="N51" i="16"/>
  <c r="M51" i="16"/>
  <c r="P50" i="16"/>
  <c r="O50" i="16"/>
  <c r="N50" i="16"/>
  <c r="M50" i="16"/>
  <c r="P49" i="16"/>
  <c r="O49" i="16"/>
  <c r="N49" i="16"/>
  <c r="M49" i="16"/>
  <c r="P48" i="16"/>
  <c r="O48" i="16"/>
  <c r="N48" i="16"/>
  <c r="M48" i="16"/>
  <c r="P47" i="16"/>
  <c r="O47" i="16"/>
  <c r="N47" i="16"/>
  <c r="M47" i="16"/>
  <c r="P46" i="16"/>
  <c r="O46" i="16"/>
  <c r="N46" i="16"/>
  <c r="M46" i="16"/>
  <c r="P45" i="16"/>
  <c r="O45" i="16"/>
  <c r="N45" i="16"/>
  <c r="M45" i="16"/>
  <c r="P44" i="16"/>
  <c r="O44" i="16"/>
  <c r="N44" i="16"/>
  <c r="M44" i="16"/>
  <c r="P43" i="16"/>
  <c r="O43" i="16"/>
  <c r="N43" i="16"/>
  <c r="M43" i="16"/>
  <c r="P42" i="16"/>
  <c r="O42" i="16"/>
  <c r="N42" i="16"/>
  <c r="M42" i="16"/>
  <c r="P41" i="16"/>
  <c r="O41" i="16"/>
  <c r="N41" i="16"/>
  <c r="M41" i="16"/>
  <c r="P40" i="16"/>
  <c r="O40" i="16"/>
  <c r="N40" i="16"/>
  <c r="M40" i="16"/>
  <c r="P39" i="16"/>
  <c r="O39" i="16"/>
  <c r="N39" i="16"/>
  <c r="M39" i="16"/>
  <c r="P38" i="16"/>
  <c r="O38" i="16"/>
  <c r="N38" i="16"/>
  <c r="M38" i="16"/>
  <c r="P37" i="16"/>
  <c r="O37" i="16"/>
  <c r="N37" i="16"/>
  <c r="M37" i="16"/>
  <c r="P36" i="16"/>
  <c r="O36" i="16"/>
  <c r="N36" i="16"/>
  <c r="M36" i="16"/>
  <c r="P35" i="16"/>
  <c r="O35" i="16"/>
  <c r="N35" i="16"/>
  <c r="M35" i="16"/>
  <c r="P34" i="16"/>
  <c r="O34" i="16"/>
  <c r="N34" i="16"/>
  <c r="M34" i="16"/>
  <c r="P33" i="16"/>
  <c r="O33" i="16"/>
  <c r="N33" i="16"/>
  <c r="M33" i="16"/>
  <c r="P32" i="16"/>
  <c r="O32" i="16"/>
  <c r="N32" i="16"/>
  <c r="M32" i="16"/>
  <c r="P31" i="16"/>
  <c r="O31" i="16"/>
  <c r="N31" i="16"/>
  <c r="M31" i="16"/>
  <c r="P30" i="16"/>
  <c r="O30" i="16"/>
  <c r="N30" i="16"/>
  <c r="M30" i="16"/>
  <c r="P29" i="16"/>
  <c r="O29" i="16"/>
  <c r="N29" i="16"/>
  <c r="M29" i="16"/>
  <c r="P28" i="16"/>
  <c r="O28" i="16"/>
  <c r="N28" i="16"/>
  <c r="M28" i="16"/>
  <c r="P27" i="16"/>
  <c r="O27" i="16"/>
  <c r="N27" i="16"/>
  <c r="M27" i="16"/>
  <c r="P26" i="16"/>
  <c r="O26" i="16"/>
  <c r="N26" i="16"/>
  <c r="M26" i="16"/>
  <c r="P25" i="16"/>
  <c r="O25" i="16"/>
  <c r="N25" i="16"/>
  <c r="M25" i="16"/>
  <c r="P24" i="16"/>
  <c r="O24" i="16"/>
  <c r="N24" i="16"/>
  <c r="M24" i="16"/>
  <c r="P23" i="16"/>
  <c r="O23" i="16"/>
  <c r="N23" i="16"/>
  <c r="M23" i="16"/>
  <c r="P22" i="16"/>
  <c r="O22" i="16"/>
  <c r="N22" i="16"/>
  <c r="M22" i="16"/>
  <c r="P21" i="16"/>
  <c r="O21" i="16"/>
  <c r="N21" i="16"/>
  <c r="M21" i="16"/>
  <c r="P20" i="16"/>
  <c r="O20" i="16"/>
  <c r="N20" i="16"/>
  <c r="M20" i="16"/>
  <c r="P19" i="16"/>
  <c r="O19" i="16"/>
  <c r="N19" i="16"/>
  <c r="M19" i="16"/>
  <c r="P18" i="16"/>
  <c r="O18" i="16"/>
  <c r="N18" i="16"/>
  <c r="M18" i="16"/>
  <c r="P53" i="17"/>
  <c r="O53" i="17"/>
  <c r="N53" i="17"/>
  <c r="M53" i="17"/>
  <c r="P52" i="17"/>
  <c r="O52" i="17"/>
  <c r="N52" i="17"/>
  <c r="Q52" i="17" s="1"/>
  <c r="M52" i="17"/>
  <c r="P51" i="17"/>
  <c r="O51" i="17"/>
  <c r="N51" i="17"/>
  <c r="M51" i="17"/>
  <c r="P50" i="17"/>
  <c r="O50" i="17"/>
  <c r="N50" i="17"/>
  <c r="M50" i="17"/>
  <c r="P49" i="17"/>
  <c r="O49" i="17"/>
  <c r="N49" i="17"/>
  <c r="M49" i="17"/>
  <c r="P48" i="17"/>
  <c r="O48" i="17"/>
  <c r="N48" i="17"/>
  <c r="M48" i="17"/>
  <c r="P47" i="17"/>
  <c r="O47" i="17"/>
  <c r="N47" i="17"/>
  <c r="M47" i="17"/>
  <c r="P46" i="17"/>
  <c r="O46" i="17"/>
  <c r="N46" i="17"/>
  <c r="M46" i="17"/>
  <c r="P45" i="17"/>
  <c r="O45" i="17"/>
  <c r="N45" i="17"/>
  <c r="M45" i="17"/>
  <c r="P44" i="17"/>
  <c r="O44" i="17"/>
  <c r="N44" i="17"/>
  <c r="M44" i="17"/>
  <c r="P43" i="17"/>
  <c r="O43" i="17"/>
  <c r="N43" i="17"/>
  <c r="M43" i="17"/>
  <c r="P42" i="17"/>
  <c r="O42" i="17"/>
  <c r="N42" i="17"/>
  <c r="M42" i="17"/>
  <c r="P41" i="17"/>
  <c r="O41" i="17"/>
  <c r="N41" i="17"/>
  <c r="M41" i="17"/>
  <c r="P40" i="17"/>
  <c r="O40" i="17"/>
  <c r="N40" i="17"/>
  <c r="M40" i="17"/>
  <c r="P39" i="17"/>
  <c r="O39" i="17"/>
  <c r="N39" i="17"/>
  <c r="M39" i="17"/>
  <c r="P38" i="17"/>
  <c r="O38" i="17"/>
  <c r="N38" i="17"/>
  <c r="M38" i="17"/>
  <c r="P37" i="17"/>
  <c r="O37" i="17"/>
  <c r="N37" i="17"/>
  <c r="M37" i="17"/>
  <c r="P36" i="17"/>
  <c r="O36" i="17"/>
  <c r="N36" i="17"/>
  <c r="M36" i="17"/>
  <c r="P35" i="17"/>
  <c r="O35" i="17"/>
  <c r="N35" i="17"/>
  <c r="M35" i="17"/>
  <c r="P34" i="17"/>
  <c r="O34" i="17"/>
  <c r="N34" i="17"/>
  <c r="M34" i="17"/>
  <c r="P33" i="17"/>
  <c r="O33" i="17"/>
  <c r="N33" i="17"/>
  <c r="M33" i="17"/>
  <c r="P32" i="17"/>
  <c r="O32" i="17"/>
  <c r="N32" i="17"/>
  <c r="M32" i="17"/>
  <c r="P31" i="17"/>
  <c r="O31" i="17"/>
  <c r="N31" i="17"/>
  <c r="M31" i="17"/>
  <c r="P30" i="17"/>
  <c r="O30" i="17"/>
  <c r="N30" i="17"/>
  <c r="M30" i="17"/>
  <c r="P29" i="17"/>
  <c r="O29" i="17"/>
  <c r="N29" i="17"/>
  <c r="M29" i="17"/>
  <c r="P28" i="17"/>
  <c r="O28" i="17"/>
  <c r="N28" i="17"/>
  <c r="M28" i="17"/>
  <c r="P27" i="17"/>
  <c r="O27" i="17"/>
  <c r="N27" i="17"/>
  <c r="M27" i="17"/>
  <c r="P26" i="17"/>
  <c r="O26" i="17"/>
  <c r="N26" i="17"/>
  <c r="M26" i="17"/>
  <c r="P25" i="17"/>
  <c r="O25" i="17"/>
  <c r="N25" i="17"/>
  <c r="M25" i="17"/>
  <c r="P24" i="17"/>
  <c r="O24" i="17"/>
  <c r="N24" i="17"/>
  <c r="M24" i="17"/>
  <c r="P23" i="17"/>
  <c r="O23" i="17"/>
  <c r="N23" i="17"/>
  <c r="M23" i="17"/>
  <c r="P22" i="17"/>
  <c r="O22" i="17"/>
  <c r="N22" i="17"/>
  <c r="M22" i="17"/>
  <c r="P21" i="17"/>
  <c r="O21" i="17"/>
  <c r="N21" i="17"/>
  <c r="M21" i="17"/>
  <c r="P20" i="17"/>
  <c r="O20" i="17"/>
  <c r="N20" i="17"/>
  <c r="M20" i="17"/>
  <c r="P19" i="17"/>
  <c r="O19" i="17"/>
  <c r="N19" i="17"/>
  <c r="M19" i="17"/>
  <c r="P18" i="17"/>
  <c r="O18" i="17"/>
  <c r="N18" i="17"/>
  <c r="M18" i="17"/>
  <c r="P53" i="15"/>
  <c r="O53" i="15"/>
  <c r="N53" i="15"/>
  <c r="M53" i="15"/>
  <c r="P52" i="15"/>
  <c r="O52" i="15"/>
  <c r="N52" i="15"/>
  <c r="M52" i="15"/>
  <c r="P51" i="15"/>
  <c r="O51" i="15"/>
  <c r="N51" i="15"/>
  <c r="M51" i="15"/>
  <c r="P50" i="15"/>
  <c r="O50" i="15"/>
  <c r="N50" i="15"/>
  <c r="M50" i="15"/>
  <c r="P49" i="15"/>
  <c r="O49" i="15"/>
  <c r="N49" i="15"/>
  <c r="M49" i="15"/>
  <c r="P48" i="15"/>
  <c r="O48" i="15"/>
  <c r="N48" i="15"/>
  <c r="M48" i="15"/>
  <c r="P47" i="15"/>
  <c r="O47" i="15"/>
  <c r="N47" i="15"/>
  <c r="M47" i="15"/>
  <c r="P46" i="15"/>
  <c r="O46" i="15"/>
  <c r="N46" i="15"/>
  <c r="M46" i="15"/>
  <c r="P45" i="15"/>
  <c r="O45" i="15"/>
  <c r="N45" i="15"/>
  <c r="Q45" i="15" s="1"/>
  <c r="M45" i="15"/>
  <c r="P44" i="15"/>
  <c r="O44" i="15"/>
  <c r="N44" i="15"/>
  <c r="M44" i="15"/>
  <c r="P43" i="15"/>
  <c r="O43" i="15"/>
  <c r="N43" i="15"/>
  <c r="M43" i="15"/>
  <c r="P42" i="15"/>
  <c r="O42" i="15"/>
  <c r="N42" i="15"/>
  <c r="M42" i="15"/>
  <c r="P41" i="15"/>
  <c r="O41" i="15"/>
  <c r="N41" i="15"/>
  <c r="M41" i="15"/>
  <c r="P40" i="15"/>
  <c r="O40" i="15"/>
  <c r="N40" i="15"/>
  <c r="M40" i="15"/>
  <c r="P39" i="15"/>
  <c r="O39" i="15"/>
  <c r="N39" i="15"/>
  <c r="Q39" i="15" s="1"/>
  <c r="M39" i="15"/>
  <c r="P38" i="15"/>
  <c r="O38" i="15"/>
  <c r="N38" i="15"/>
  <c r="M38" i="15"/>
  <c r="P37" i="15"/>
  <c r="O37" i="15"/>
  <c r="N37" i="15"/>
  <c r="M37" i="15"/>
  <c r="P36" i="15"/>
  <c r="O36" i="15"/>
  <c r="N36" i="15"/>
  <c r="M36" i="15"/>
  <c r="P35" i="15"/>
  <c r="O35" i="15"/>
  <c r="N35" i="15"/>
  <c r="M35" i="15"/>
  <c r="P34" i="15"/>
  <c r="O34" i="15"/>
  <c r="N34" i="15"/>
  <c r="M34" i="15"/>
  <c r="P33" i="15"/>
  <c r="O33" i="15"/>
  <c r="N33" i="15"/>
  <c r="M33" i="15"/>
  <c r="P32" i="15"/>
  <c r="O32" i="15"/>
  <c r="N32" i="15"/>
  <c r="M32" i="15"/>
  <c r="P31" i="15"/>
  <c r="O31" i="15"/>
  <c r="N31" i="15"/>
  <c r="M31" i="15"/>
  <c r="P30" i="15"/>
  <c r="O30" i="15"/>
  <c r="N30" i="15"/>
  <c r="M30" i="15"/>
  <c r="P29" i="15"/>
  <c r="O29" i="15"/>
  <c r="N29" i="15"/>
  <c r="M29" i="15"/>
  <c r="P28" i="15"/>
  <c r="O28" i="15"/>
  <c r="N28" i="15"/>
  <c r="M28" i="15"/>
  <c r="P27" i="15"/>
  <c r="O27" i="15"/>
  <c r="N27" i="15"/>
  <c r="M27" i="15"/>
  <c r="P26" i="15"/>
  <c r="O26" i="15"/>
  <c r="N26" i="15"/>
  <c r="M26" i="15"/>
  <c r="P25" i="15"/>
  <c r="O25" i="15"/>
  <c r="N25" i="15"/>
  <c r="M25" i="15"/>
  <c r="P24" i="15"/>
  <c r="O24" i="15"/>
  <c r="N24" i="15"/>
  <c r="M24" i="15"/>
  <c r="P23" i="15"/>
  <c r="O23" i="15"/>
  <c r="N23" i="15"/>
  <c r="M23" i="15"/>
  <c r="P22" i="15"/>
  <c r="O22" i="15"/>
  <c r="N22" i="15"/>
  <c r="M22" i="15"/>
  <c r="P21" i="15"/>
  <c r="O21" i="15"/>
  <c r="N21" i="15"/>
  <c r="M21" i="15"/>
  <c r="P20" i="15"/>
  <c r="O20" i="15"/>
  <c r="N20" i="15"/>
  <c r="M20" i="15"/>
  <c r="P19" i="15"/>
  <c r="O19" i="15"/>
  <c r="N19" i="15"/>
  <c r="M19" i="15"/>
  <c r="P18" i="15"/>
  <c r="O18" i="15"/>
  <c r="M18" i="15"/>
  <c r="Q53" i="14"/>
  <c r="P53" i="14"/>
  <c r="O53" i="14"/>
  <c r="N53" i="14"/>
  <c r="M53" i="14"/>
  <c r="Q52" i="14"/>
  <c r="P52" i="14"/>
  <c r="O52" i="14"/>
  <c r="N52" i="14"/>
  <c r="M52" i="14"/>
  <c r="Q51" i="14"/>
  <c r="P51" i="14"/>
  <c r="O51" i="14"/>
  <c r="N51" i="14"/>
  <c r="M51" i="14"/>
  <c r="Q50" i="14"/>
  <c r="P50" i="14"/>
  <c r="O50" i="14"/>
  <c r="N50" i="14"/>
  <c r="M50" i="14"/>
  <c r="Q49" i="14"/>
  <c r="P49" i="14"/>
  <c r="O49" i="14"/>
  <c r="N49" i="14"/>
  <c r="M49" i="14"/>
  <c r="Q48" i="14"/>
  <c r="P48" i="14"/>
  <c r="O48" i="14"/>
  <c r="N48" i="14"/>
  <c r="M48" i="14"/>
  <c r="Q47" i="14"/>
  <c r="P47" i="14"/>
  <c r="O47" i="14"/>
  <c r="N47" i="14"/>
  <c r="M47" i="14"/>
  <c r="Q46" i="14"/>
  <c r="P46" i="14"/>
  <c r="O46" i="14"/>
  <c r="N46" i="14"/>
  <c r="M46" i="14"/>
  <c r="Q45" i="14"/>
  <c r="P45" i="14"/>
  <c r="O45" i="14"/>
  <c r="N45" i="14"/>
  <c r="M45" i="14"/>
  <c r="Q44" i="14"/>
  <c r="P44" i="14"/>
  <c r="O44" i="14"/>
  <c r="N44" i="14"/>
  <c r="M44" i="14"/>
  <c r="Q43" i="14"/>
  <c r="P43" i="14"/>
  <c r="O43" i="14"/>
  <c r="N43" i="14"/>
  <c r="M43" i="14"/>
  <c r="Q42" i="14"/>
  <c r="P42" i="14"/>
  <c r="O42" i="14"/>
  <c r="N42" i="14"/>
  <c r="M42" i="14"/>
  <c r="Q41" i="14"/>
  <c r="P41" i="14"/>
  <c r="O41" i="14"/>
  <c r="N41" i="14"/>
  <c r="M41" i="14"/>
  <c r="Q40" i="14"/>
  <c r="P40" i="14"/>
  <c r="O40" i="14"/>
  <c r="N40" i="14"/>
  <c r="M40" i="14"/>
  <c r="Q39" i="14"/>
  <c r="P39" i="14"/>
  <c r="O39" i="14"/>
  <c r="N39" i="14"/>
  <c r="M39" i="14"/>
  <c r="Q38" i="14"/>
  <c r="P38" i="14"/>
  <c r="O38" i="14"/>
  <c r="N38" i="14"/>
  <c r="M38" i="14"/>
  <c r="Q37" i="14"/>
  <c r="P37" i="14"/>
  <c r="O37" i="14"/>
  <c r="N37" i="14"/>
  <c r="M37" i="14"/>
  <c r="Q36" i="14"/>
  <c r="P36" i="14"/>
  <c r="O36" i="14"/>
  <c r="N36" i="14"/>
  <c r="M36" i="14"/>
  <c r="Q35" i="14"/>
  <c r="P35" i="14"/>
  <c r="O35" i="14"/>
  <c r="N35" i="14"/>
  <c r="M35" i="14"/>
  <c r="Q34" i="14"/>
  <c r="P34" i="14"/>
  <c r="O34" i="14"/>
  <c r="N34" i="14"/>
  <c r="M34" i="14"/>
  <c r="Q33" i="14"/>
  <c r="P33" i="14"/>
  <c r="O33" i="14"/>
  <c r="N33" i="14"/>
  <c r="M33" i="14"/>
  <c r="Q32" i="14"/>
  <c r="P32" i="14"/>
  <c r="O32" i="14"/>
  <c r="N32" i="14"/>
  <c r="M32" i="14"/>
  <c r="Q31" i="14"/>
  <c r="P31" i="14"/>
  <c r="O31" i="14"/>
  <c r="N31" i="14"/>
  <c r="M31" i="14"/>
  <c r="Q30" i="14"/>
  <c r="P30" i="14"/>
  <c r="O30" i="14"/>
  <c r="N30" i="14"/>
  <c r="M30" i="14"/>
  <c r="Q29" i="14"/>
  <c r="P29" i="14"/>
  <c r="O29" i="14"/>
  <c r="N29" i="14"/>
  <c r="M29" i="14"/>
  <c r="Q28" i="14"/>
  <c r="P28" i="14"/>
  <c r="O28" i="14"/>
  <c r="N28" i="14"/>
  <c r="M28" i="14"/>
  <c r="Q27" i="14"/>
  <c r="P27" i="14"/>
  <c r="O27" i="14"/>
  <c r="N27" i="14"/>
  <c r="M27" i="14"/>
  <c r="Q26" i="14"/>
  <c r="P26" i="14"/>
  <c r="O26" i="14"/>
  <c r="N26" i="14"/>
  <c r="M26" i="14"/>
  <c r="Q25" i="14"/>
  <c r="P25" i="14"/>
  <c r="O25" i="14"/>
  <c r="N25" i="14"/>
  <c r="M25" i="14"/>
  <c r="Q24" i="14"/>
  <c r="P24" i="14"/>
  <c r="O24" i="14"/>
  <c r="N24" i="14"/>
  <c r="M24" i="14"/>
  <c r="Q23" i="14"/>
  <c r="P23" i="14"/>
  <c r="O23" i="14"/>
  <c r="N23" i="14"/>
  <c r="M23" i="14"/>
  <c r="Q22" i="14"/>
  <c r="P22" i="14"/>
  <c r="O22" i="14"/>
  <c r="N22" i="14"/>
  <c r="M22" i="14"/>
  <c r="Q21" i="14"/>
  <c r="P21" i="14"/>
  <c r="O21" i="14"/>
  <c r="N21" i="14"/>
  <c r="M21" i="14"/>
  <c r="Q20" i="14"/>
  <c r="P20" i="14"/>
  <c r="O20" i="14"/>
  <c r="N20" i="14"/>
  <c r="M20" i="14"/>
  <c r="Q19" i="14"/>
  <c r="P19" i="14"/>
  <c r="O19" i="14"/>
  <c r="N19" i="14"/>
  <c r="M19" i="14"/>
  <c r="P18" i="14"/>
  <c r="O18" i="14"/>
  <c r="N18" i="14"/>
  <c r="M18" i="14"/>
  <c r="Q18" i="14" s="1"/>
  <c r="Q53" i="8"/>
  <c r="P53" i="8"/>
  <c r="O53" i="8"/>
  <c r="N53" i="8"/>
  <c r="M53" i="8"/>
  <c r="Q52" i="8"/>
  <c r="AL52" i="8" s="1"/>
  <c r="P52" i="8"/>
  <c r="O52" i="8"/>
  <c r="N52" i="8"/>
  <c r="M52" i="8"/>
  <c r="Q51" i="8"/>
  <c r="P51" i="8"/>
  <c r="O51" i="8"/>
  <c r="N51" i="8"/>
  <c r="M51" i="8"/>
  <c r="Q50" i="8"/>
  <c r="AL50" i="8" s="1"/>
  <c r="P50" i="8"/>
  <c r="O50" i="8"/>
  <c r="N50" i="8"/>
  <c r="M50" i="8"/>
  <c r="Q49" i="8"/>
  <c r="P49" i="8"/>
  <c r="O49" i="8"/>
  <c r="N49" i="8"/>
  <c r="M49" i="8"/>
  <c r="Q48" i="8"/>
  <c r="P48" i="8"/>
  <c r="O48" i="8"/>
  <c r="N48" i="8"/>
  <c r="M48" i="8"/>
  <c r="Q47" i="8"/>
  <c r="P47" i="8"/>
  <c r="O47" i="8"/>
  <c r="N47" i="8"/>
  <c r="M47" i="8"/>
  <c r="Q46" i="8"/>
  <c r="P46" i="8"/>
  <c r="O46" i="8"/>
  <c r="N46" i="8"/>
  <c r="M46" i="8"/>
  <c r="Q45" i="8"/>
  <c r="P45" i="8"/>
  <c r="O45" i="8"/>
  <c r="N45" i="8"/>
  <c r="M45" i="8"/>
  <c r="Q44" i="8"/>
  <c r="P44" i="8"/>
  <c r="O44" i="8"/>
  <c r="N44" i="8"/>
  <c r="M44" i="8"/>
  <c r="Q43" i="8"/>
  <c r="P43" i="8"/>
  <c r="O43" i="8"/>
  <c r="N43" i="8"/>
  <c r="M43" i="8"/>
  <c r="Q42" i="8"/>
  <c r="AL42" i="8" s="1"/>
  <c r="P42" i="8"/>
  <c r="O42" i="8"/>
  <c r="N42" i="8"/>
  <c r="M42" i="8"/>
  <c r="Q41" i="8"/>
  <c r="P41" i="8"/>
  <c r="O41" i="8"/>
  <c r="N41" i="8"/>
  <c r="M41" i="8"/>
  <c r="Q40" i="8"/>
  <c r="P40" i="8"/>
  <c r="O40" i="8"/>
  <c r="N40" i="8"/>
  <c r="M40" i="8"/>
  <c r="Q39" i="8"/>
  <c r="P39" i="8"/>
  <c r="O39" i="8"/>
  <c r="N39" i="8"/>
  <c r="M39" i="8"/>
  <c r="Q38" i="8"/>
  <c r="P38" i="8"/>
  <c r="O38" i="8"/>
  <c r="N38" i="8"/>
  <c r="M38" i="8"/>
  <c r="Q37" i="8"/>
  <c r="P37" i="8"/>
  <c r="O37" i="8"/>
  <c r="N37" i="8"/>
  <c r="M37" i="8"/>
  <c r="Q36" i="8"/>
  <c r="P36" i="8"/>
  <c r="O36" i="8"/>
  <c r="N36" i="8"/>
  <c r="M36" i="8"/>
  <c r="Q35" i="8"/>
  <c r="P35" i="8"/>
  <c r="O35" i="8"/>
  <c r="N35" i="8"/>
  <c r="M35" i="8"/>
  <c r="Q34" i="8"/>
  <c r="P34" i="8"/>
  <c r="O34" i="8"/>
  <c r="N34" i="8"/>
  <c r="M34" i="8"/>
  <c r="Q33" i="8"/>
  <c r="P33" i="8"/>
  <c r="O33" i="8"/>
  <c r="N33" i="8"/>
  <c r="M33" i="8"/>
  <c r="Q32" i="8"/>
  <c r="P32" i="8"/>
  <c r="O32" i="8"/>
  <c r="N32" i="8"/>
  <c r="M32" i="8"/>
  <c r="Q31" i="8"/>
  <c r="P31" i="8"/>
  <c r="O31" i="8"/>
  <c r="N31" i="8"/>
  <c r="M31" i="8"/>
  <c r="Q30" i="8"/>
  <c r="P30" i="8"/>
  <c r="O30" i="8"/>
  <c r="N30" i="8"/>
  <c r="M30" i="8"/>
  <c r="Q29" i="8"/>
  <c r="P29" i="8"/>
  <c r="O29" i="8"/>
  <c r="N29" i="8"/>
  <c r="M29" i="8"/>
  <c r="Q28" i="8"/>
  <c r="P28" i="8"/>
  <c r="O28" i="8"/>
  <c r="N28" i="8"/>
  <c r="M28" i="8"/>
  <c r="Q27" i="8"/>
  <c r="P27" i="8"/>
  <c r="O27" i="8"/>
  <c r="N27" i="8"/>
  <c r="M27" i="8"/>
  <c r="Q26" i="8"/>
  <c r="AL26" i="8" s="1"/>
  <c r="P26" i="8"/>
  <c r="O26" i="8"/>
  <c r="N26" i="8"/>
  <c r="M26" i="8"/>
  <c r="Q25" i="8"/>
  <c r="P25" i="8"/>
  <c r="O25" i="8"/>
  <c r="N25" i="8"/>
  <c r="M25" i="8"/>
  <c r="Q24" i="8"/>
  <c r="P24" i="8"/>
  <c r="O24" i="8"/>
  <c r="N24" i="8"/>
  <c r="M24" i="8"/>
  <c r="Q23" i="8"/>
  <c r="P23" i="8"/>
  <c r="O23" i="8"/>
  <c r="N23" i="8"/>
  <c r="M23" i="8"/>
  <c r="Q22" i="8"/>
  <c r="P22" i="8"/>
  <c r="O22" i="8"/>
  <c r="N22" i="8"/>
  <c r="M22" i="8"/>
  <c r="Q21" i="8"/>
  <c r="P21" i="8"/>
  <c r="O21" i="8"/>
  <c r="N21" i="8"/>
  <c r="M21" i="8"/>
  <c r="Q20" i="8"/>
  <c r="P20" i="8"/>
  <c r="O20" i="8"/>
  <c r="N20" i="8"/>
  <c r="M20" i="8"/>
  <c r="Q19" i="8"/>
  <c r="P19" i="8"/>
  <c r="O19" i="8"/>
  <c r="N19" i="8"/>
  <c r="M19" i="8"/>
  <c r="P18" i="8"/>
  <c r="O18" i="8"/>
  <c r="N18" i="8"/>
  <c r="M18" i="8"/>
  <c r="Q18" i="8" s="1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18" i="13"/>
  <c r="Q18" i="13" s="1"/>
  <c r="AN18" i="13"/>
  <c r="AN19" i="13"/>
  <c r="AN20" i="13"/>
  <c r="AN21" i="13"/>
  <c r="AN22" i="13"/>
  <c r="AN23" i="13"/>
  <c r="AN24" i="13"/>
  <c r="AN25" i="13"/>
  <c r="AN26" i="13"/>
  <c r="AN27" i="13"/>
  <c r="AN28" i="13"/>
  <c r="AN29" i="13"/>
  <c r="AN30" i="13"/>
  <c r="AN31" i="13"/>
  <c r="AN32" i="13"/>
  <c r="AN33" i="13"/>
  <c r="AN34" i="13"/>
  <c r="AN35" i="13"/>
  <c r="AN36" i="13"/>
  <c r="AN37" i="13"/>
  <c r="AN38" i="13"/>
  <c r="AN39" i="13"/>
  <c r="AN40" i="13"/>
  <c r="AN41" i="13"/>
  <c r="AN42" i="13"/>
  <c r="AN43" i="13"/>
  <c r="AN44" i="13"/>
  <c r="AN45" i="13"/>
  <c r="AN46" i="13"/>
  <c r="AN47" i="13"/>
  <c r="AN48" i="13"/>
  <c r="AN49" i="13"/>
  <c r="AN50" i="13"/>
  <c r="AN51" i="13"/>
  <c r="AN52" i="13"/>
  <c r="AN53" i="13"/>
  <c r="AX55" i="13"/>
  <c r="AU55" i="13"/>
  <c r="AX55" i="8"/>
  <c r="AU55" i="8"/>
  <c r="AX55" i="14"/>
  <c r="AU55" i="14"/>
  <c r="AX55" i="15"/>
  <c r="AU55" i="15"/>
  <c r="AX55" i="17"/>
  <c r="AU55" i="17"/>
  <c r="AP55" i="13"/>
  <c r="AY53" i="13"/>
  <c r="AZ53" i="13" s="1"/>
  <c r="AY52" i="13"/>
  <c r="AZ52" i="13" s="1"/>
  <c r="AY51" i="13"/>
  <c r="AZ51" i="13" s="1"/>
  <c r="AY50" i="13"/>
  <c r="AZ50" i="13" s="1"/>
  <c r="AY49" i="13"/>
  <c r="AZ49" i="13" s="1"/>
  <c r="AY48" i="13"/>
  <c r="AZ48" i="13" s="1"/>
  <c r="AY47" i="13"/>
  <c r="AZ47" i="13" s="1"/>
  <c r="AY46" i="13"/>
  <c r="AZ46" i="13" s="1"/>
  <c r="AY45" i="13"/>
  <c r="AZ45" i="13" s="1"/>
  <c r="AY44" i="13"/>
  <c r="AZ44" i="13" s="1"/>
  <c r="AY43" i="13"/>
  <c r="AZ43" i="13" s="1"/>
  <c r="AY42" i="13"/>
  <c r="AZ42" i="13" s="1"/>
  <c r="AY41" i="13"/>
  <c r="AZ41" i="13" s="1"/>
  <c r="AY40" i="13"/>
  <c r="AZ40" i="13" s="1"/>
  <c r="AY39" i="13"/>
  <c r="AZ39" i="13" s="1"/>
  <c r="AY38" i="13"/>
  <c r="AZ38" i="13" s="1"/>
  <c r="AY37" i="13"/>
  <c r="AZ37" i="13" s="1"/>
  <c r="AY36" i="13"/>
  <c r="AZ36" i="13" s="1"/>
  <c r="AY35" i="13"/>
  <c r="AZ35" i="13" s="1"/>
  <c r="AY34" i="13"/>
  <c r="AZ34" i="13" s="1"/>
  <c r="AY33" i="13"/>
  <c r="AZ33" i="13" s="1"/>
  <c r="AY32" i="13"/>
  <c r="AZ32" i="13" s="1"/>
  <c r="AY31" i="13"/>
  <c r="AZ31" i="13" s="1"/>
  <c r="AY30" i="13"/>
  <c r="AZ30" i="13" s="1"/>
  <c r="AY29" i="13"/>
  <c r="AZ29" i="13" s="1"/>
  <c r="AY28" i="13"/>
  <c r="AZ28" i="13" s="1"/>
  <c r="AY27" i="13"/>
  <c r="AZ27" i="13" s="1"/>
  <c r="AY26" i="13"/>
  <c r="AZ26" i="13" s="1"/>
  <c r="AY25" i="13"/>
  <c r="AZ25" i="13" s="1"/>
  <c r="AY24" i="13"/>
  <c r="AZ24" i="13" s="1"/>
  <c r="AY23" i="13"/>
  <c r="AZ23" i="13" s="1"/>
  <c r="AY22" i="13"/>
  <c r="AZ22" i="13" s="1"/>
  <c r="AY21" i="13"/>
  <c r="AZ21" i="13" s="1"/>
  <c r="AY20" i="13"/>
  <c r="AZ20" i="13" s="1"/>
  <c r="AY19" i="13"/>
  <c r="AZ19" i="13" s="1"/>
  <c r="AY18" i="13"/>
  <c r="AZ18" i="13" s="1"/>
  <c r="AP55" i="8"/>
  <c r="AY53" i="8"/>
  <c r="AZ53" i="8" s="1"/>
  <c r="AY52" i="8"/>
  <c r="AZ52" i="8" s="1"/>
  <c r="AY51" i="8"/>
  <c r="AZ51" i="8" s="1"/>
  <c r="AY50" i="8"/>
  <c r="AZ50" i="8" s="1"/>
  <c r="AY49" i="8"/>
  <c r="AZ49" i="8" s="1"/>
  <c r="AY48" i="8"/>
  <c r="AZ48" i="8" s="1"/>
  <c r="AY47" i="8"/>
  <c r="AZ47" i="8" s="1"/>
  <c r="AY46" i="8"/>
  <c r="AZ46" i="8" s="1"/>
  <c r="AY45" i="8"/>
  <c r="AZ45" i="8" s="1"/>
  <c r="AY44" i="8"/>
  <c r="AZ44" i="8" s="1"/>
  <c r="AY43" i="8"/>
  <c r="AZ43" i="8" s="1"/>
  <c r="AY42" i="8"/>
  <c r="AZ42" i="8" s="1"/>
  <c r="AY41" i="8"/>
  <c r="AZ41" i="8" s="1"/>
  <c r="AY40" i="8"/>
  <c r="AZ40" i="8" s="1"/>
  <c r="AY39" i="8"/>
  <c r="AZ39" i="8" s="1"/>
  <c r="AY38" i="8"/>
  <c r="AZ38" i="8" s="1"/>
  <c r="AY37" i="8"/>
  <c r="AZ37" i="8" s="1"/>
  <c r="AY36" i="8"/>
  <c r="AZ36" i="8" s="1"/>
  <c r="AY35" i="8"/>
  <c r="AZ35" i="8" s="1"/>
  <c r="AY34" i="8"/>
  <c r="AZ34" i="8" s="1"/>
  <c r="AY33" i="8"/>
  <c r="AZ33" i="8" s="1"/>
  <c r="AY32" i="8"/>
  <c r="AZ32" i="8" s="1"/>
  <c r="AY31" i="8"/>
  <c r="AZ31" i="8" s="1"/>
  <c r="AY30" i="8"/>
  <c r="AZ30" i="8" s="1"/>
  <c r="AY29" i="8"/>
  <c r="AZ29" i="8" s="1"/>
  <c r="AY28" i="8"/>
  <c r="AZ28" i="8" s="1"/>
  <c r="AY27" i="8"/>
  <c r="AZ27" i="8" s="1"/>
  <c r="AY26" i="8"/>
  <c r="AZ26" i="8" s="1"/>
  <c r="AY25" i="8"/>
  <c r="AZ25" i="8" s="1"/>
  <c r="AY24" i="8"/>
  <c r="AZ24" i="8" s="1"/>
  <c r="AY23" i="8"/>
  <c r="AZ23" i="8" s="1"/>
  <c r="AY22" i="8"/>
  <c r="AY21" i="8"/>
  <c r="AY20" i="8"/>
  <c r="AZ20" i="8" s="1"/>
  <c r="AY19" i="8"/>
  <c r="AZ19" i="8" s="1"/>
  <c r="AY18" i="8"/>
  <c r="AZ18" i="8" s="1"/>
  <c r="AP55" i="14"/>
  <c r="AY53" i="14"/>
  <c r="AZ53" i="14" s="1"/>
  <c r="AY52" i="14"/>
  <c r="AZ52" i="14" s="1"/>
  <c r="AY51" i="14"/>
  <c r="AZ51" i="14" s="1"/>
  <c r="AY50" i="14"/>
  <c r="AZ50" i="14" s="1"/>
  <c r="AY49" i="14"/>
  <c r="AZ49" i="14" s="1"/>
  <c r="AY48" i="14"/>
  <c r="AZ48" i="14" s="1"/>
  <c r="AY47" i="14"/>
  <c r="AZ47" i="14" s="1"/>
  <c r="AY46" i="14"/>
  <c r="AZ46" i="14" s="1"/>
  <c r="AY45" i="14"/>
  <c r="AZ45" i="14" s="1"/>
  <c r="AY44" i="14"/>
  <c r="AZ44" i="14" s="1"/>
  <c r="AY43" i="14"/>
  <c r="AZ43" i="14" s="1"/>
  <c r="AY42" i="14"/>
  <c r="AZ42" i="14" s="1"/>
  <c r="AY41" i="14"/>
  <c r="AZ41" i="14" s="1"/>
  <c r="AY40" i="14"/>
  <c r="AZ40" i="14" s="1"/>
  <c r="AY39" i="14"/>
  <c r="AZ39" i="14" s="1"/>
  <c r="AY38" i="14"/>
  <c r="AZ38" i="14" s="1"/>
  <c r="AY37" i="14"/>
  <c r="AZ37" i="14" s="1"/>
  <c r="AY36" i="14"/>
  <c r="AZ36" i="14" s="1"/>
  <c r="AY35" i="14"/>
  <c r="AZ35" i="14" s="1"/>
  <c r="AY34" i="14"/>
  <c r="AZ34" i="14" s="1"/>
  <c r="AY33" i="14"/>
  <c r="AZ33" i="14" s="1"/>
  <c r="AY32" i="14"/>
  <c r="AZ32" i="14" s="1"/>
  <c r="AY31" i="14"/>
  <c r="AZ31" i="14" s="1"/>
  <c r="AY30" i="14"/>
  <c r="AZ30" i="14" s="1"/>
  <c r="AY29" i="14"/>
  <c r="AZ29" i="14" s="1"/>
  <c r="AY28" i="14"/>
  <c r="AZ28" i="14" s="1"/>
  <c r="AY27" i="14"/>
  <c r="AZ27" i="14" s="1"/>
  <c r="AY26" i="14"/>
  <c r="AZ26" i="14" s="1"/>
  <c r="AY25" i="14"/>
  <c r="AZ25" i="14" s="1"/>
  <c r="AY24" i="14"/>
  <c r="AZ24" i="14" s="1"/>
  <c r="AY23" i="14"/>
  <c r="AZ23" i="14" s="1"/>
  <c r="AY22" i="14"/>
  <c r="AZ22" i="14" s="1"/>
  <c r="AY21" i="14"/>
  <c r="AZ21" i="14" s="1"/>
  <c r="AY20" i="14"/>
  <c r="AZ20" i="14" s="1"/>
  <c r="AY19" i="14"/>
  <c r="AY18" i="14"/>
  <c r="AZ18" i="14" s="1"/>
  <c r="AP55" i="15"/>
  <c r="AY53" i="15"/>
  <c r="AZ53" i="15" s="1"/>
  <c r="AY52" i="15"/>
  <c r="AZ52" i="15" s="1"/>
  <c r="AY51" i="15"/>
  <c r="AZ51" i="15" s="1"/>
  <c r="AY50" i="15"/>
  <c r="AZ50" i="15" s="1"/>
  <c r="AY49" i="15"/>
  <c r="AZ49" i="15" s="1"/>
  <c r="AY48" i="15"/>
  <c r="AZ48" i="15" s="1"/>
  <c r="AY47" i="15"/>
  <c r="AZ47" i="15" s="1"/>
  <c r="AY46" i="15"/>
  <c r="AZ46" i="15" s="1"/>
  <c r="AY45" i="15"/>
  <c r="AZ45" i="15" s="1"/>
  <c r="AY44" i="15"/>
  <c r="AZ44" i="15" s="1"/>
  <c r="AY43" i="15"/>
  <c r="AZ43" i="15" s="1"/>
  <c r="AY42" i="15"/>
  <c r="AZ42" i="15" s="1"/>
  <c r="AY41" i="15"/>
  <c r="AZ41" i="15" s="1"/>
  <c r="AY40" i="15"/>
  <c r="AZ40" i="15" s="1"/>
  <c r="AY39" i="15"/>
  <c r="AZ39" i="15" s="1"/>
  <c r="AY38" i="15"/>
  <c r="AZ38" i="15" s="1"/>
  <c r="AY37" i="15"/>
  <c r="AZ37" i="15" s="1"/>
  <c r="AY36" i="15"/>
  <c r="AZ36" i="15" s="1"/>
  <c r="AY35" i="15"/>
  <c r="AZ35" i="15" s="1"/>
  <c r="AY34" i="15"/>
  <c r="AZ34" i="15" s="1"/>
  <c r="AY33" i="15"/>
  <c r="AZ33" i="15" s="1"/>
  <c r="AY32" i="15"/>
  <c r="AZ32" i="15" s="1"/>
  <c r="AY31" i="15"/>
  <c r="AZ31" i="15" s="1"/>
  <c r="AY30" i="15"/>
  <c r="AZ30" i="15" s="1"/>
  <c r="AY29" i="15"/>
  <c r="AZ29" i="15" s="1"/>
  <c r="AY28" i="15"/>
  <c r="AZ28" i="15" s="1"/>
  <c r="AY27" i="15"/>
  <c r="AZ27" i="15" s="1"/>
  <c r="AY26" i="15"/>
  <c r="AZ26" i="15" s="1"/>
  <c r="AY25" i="15"/>
  <c r="AZ25" i="15" s="1"/>
  <c r="AY24" i="15"/>
  <c r="AZ24" i="15" s="1"/>
  <c r="AY23" i="15"/>
  <c r="AZ23" i="15" s="1"/>
  <c r="AY22" i="15"/>
  <c r="AZ22" i="15" s="1"/>
  <c r="AY21" i="15"/>
  <c r="AZ21" i="15" s="1"/>
  <c r="AY20" i="15"/>
  <c r="AZ20" i="15" s="1"/>
  <c r="AY19" i="15"/>
  <c r="AZ19" i="15" s="1"/>
  <c r="AY18" i="15"/>
  <c r="AZ18" i="15" s="1"/>
  <c r="F69" i="17"/>
  <c r="F68" i="17"/>
  <c r="F67" i="17"/>
  <c r="F66" i="17"/>
  <c r="AP55" i="17"/>
  <c r="AY53" i="17"/>
  <c r="AZ53" i="17" s="1"/>
  <c r="AY52" i="17"/>
  <c r="AZ52" i="17" s="1"/>
  <c r="AY51" i="17"/>
  <c r="AZ51" i="17" s="1"/>
  <c r="AY50" i="17"/>
  <c r="AZ50" i="17" s="1"/>
  <c r="AY49" i="17"/>
  <c r="AZ49" i="17" s="1"/>
  <c r="AY48" i="17"/>
  <c r="AZ48" i="17" s="1"/>
  <c r="AY47" i="17"/>
  <c r="AZ47" i="17" s="1"/>
  <c r="AY46" i="17"/>
  <c r="AZ46" i="17" s="1"/>
  <c r="AY45" i="17"/>
  <c r="AZ45" i="17" s="1"/>
  <c r="AY44" i="17"/>
  <c r="AZ44" i="17" s="1"/>
  <c r="AY43" i="17"/>
  <c r="AZ43" i="17" s="1"/>
  <c r="AY42" i="17"/>
  <c r="AZ42" i="17" s="1"/>
  <c r="AY41" i="17"/>
  <c r="AZ41" i="17" s="1"/>
  <c r="AY40" i="17"/>
  <c r="AZ40" i="17" s="1"/>
  <c r="AY39" i="17"/>
  <c r="AZ39" i="17" s="1"/>
  <c r="AY38" i="17"/>
  <c r="AZ38" i="17" s="1"/>
  <c r="AY37" i="17"/>
  <c r="AZ37" i="17" s="1"/>
  <c r="AY36" i="17"/>
  <c r="AZ36" i="17" s="1"/>
  <c r="AY35" i="17"/>
  <c r="AZ35" i="17" s="1"/>
  <c r="AY34" i="17"/>
  <c r="AZ34" i="17" s="1"/>
  <c r="AY33" i="17"/>
  <c r="AZ33" i="17" s="1"/>
  <c r="AY32" i="17"/>
  <c r="AZ32" i="17" s="1"/>
  <c r="AY31" i="17"/>
  <c r="AZ31" i="17" s="1"/>
  <c r="AY30" i="17"/>
  <c r="AZ30" i="17" s="1"/>
  <c r="AY29" i="17"/>
  <c r="AZ29" i="17" s="1"/>
  <c r="AY28" i="17"/>
  <c r="AZ28" i="17" s="1"/>
  <c r="AY27" i="17"/>
  <c r="AZ27" i="17" s="1"/>
  <c r="AY26" i="17"/>
  <c r="AZ26" i="17" s="1"/>
  <c r="AY25" i="17"/>
  <c r="AZ25" i="17" s="1"/>
  <c r="AY24" i="17"/>
  <c r="AZ24" i="17" s="1"/>
  <c r="AY23" i="17"/>
  <c r="AY22" i="17"/>
  <c r="AZ22" i="17" s="1"/>
  <c r="AY21" i="17"/>
  <c r="AZ21" i="17" s="1"/>
  <c r="AY20" i="17"/>
  <c r="AZ20" i="17" s="1"/>
  <c r="AY19" i="17"/>
  <c r="AY18" i="17"/>
  <c r="AY53" i="16"/>
  <c r="AY52" i="16"/>
  <c r="AY51" i="16"/>
  <c r="AY50" i="16"/>
  <c r="AY49" i="16"/>
  <c r="AY48" i="16"/>
  <c r="AY47" i="16"/>
  <c r="AY46" i="16"/>
  <c r="AY45" i="16"/>
  <c r="AY44" i="16"/>
  <c r="AY43" i="16"/>
  <c r="AY42" i="16"/>
  <c r="AY41" i="16"/>
  <c r="AY40" i="16"/>
  <c r="AY39" i="16"/>
  <c r="AY38" i="16"/>
  <c r="AY37" i="16"/>
  <c r="AY36" i="16"/>
  <c r="AY35" i="16"/>
  <c r="AY34" i="16"/>
  <c r="AY33" i="16"/>
  <c r="AY32" i="16"/>
  <c r="AY31" i="16"/>
  <c r="AY30" i="16"/>
  <c r="AY29" i="16"/>
  <c r="AY28" i="16"/>
  <c r="AY27" i="16"/>
  <c r="AY26" i="16"/>
  <c r="AY25" i="16"/>
  <c r="AY24" i="16"/>
  <c r="AY23" i="16"/>
  <c r="AY22" i="16"/>
  <c r="AY21" i="16"/>
  <c r="AY20" i="16"/>
  <c r="AY19" i="16"/>
  <c r="AY18" i="16"/>
  <c r="AN18" i="17"/>
  <c r="AO18" i="17"/>
  <c r="AN19" i="17"/>
  <c r="AO19" i="17"/>
  <c r="AN20" i="17"/>
  <c r="AO20" i="17"/>
  <c r="AN21" i="17"/>
  <c r="AO21" i="17"/>
  <c r="AN22" i="17"/>
  <c r="AO22" i="17"/>
  <c r="AN23" i="17"/>
  <c r="AO23" i="17"/>
  <c r="AN24" i="17"/>
  <c r="AO24" i="17"/>
  <c r="AN25" i="17"/>
  <c r="AO25" i="17"/>
  <c r="AN26" i="17"/>
  <c r="AO26" i="17"/>
  <c r="AN27" i="17"/>
  <c r="AO27" i="17"/>
  <c r="AN28" i="17"/>
  <c r="AO28" i="17"/>
  <c r="AN29" i="17"/>
  <c r="AO29" i="17"/>
  <c r="AN30" i="17"/>
  <c r="AO30" i="17"/>
  <c r="AN31" i="17"/>
  <c r="AO31" i="17"/>
  <c r="AN32" i="17"/>
  <c r="AO32" i="17"/>
  <c r="AN33" i="17"/>
  <c r="AO33" i="17"/>
  <c r="AN34" i="17"/>
  <c r="AO34" i="17"/>
  <c r="AN35" i="17"/>
  <c r="AO35" i="17"/>
  <c r="AN36" i="17"/>
  <c r="AO36" i="17"/>
  <c r="AN37" i="17"/>
  <c r="AO37" i="17"/>
  <c r="AN38" i="17"/>
  <c r="AO38" i="17"/>
  <c r="AN39" i="17"/>
  <c r="AO39" i="17"/>
  <c r="AN40" i="17"/>
  <c r="AO40" i="17"/>
  <c r="AN41" i="17"/>
  <c r="AO41" i="17"/>
  <c r="AN42" i="17"/>
  <c r="AO42" i="17"/>
  <c r="AN43" i="17"/>
  <c r="AO43" i="17"/>
  <c r="AN44" i="17"/>
  <c r="AO44" i="17"/>
  <c r="AN45" i="17"/>
  <c r="AO45" i="17"/>
  <c r="AN46" i="17"/>
  <c r="AO46" i="17"/>
  <c r="AN47" i="17"/>
  <c r="AO47" i="17"/>
  <c r="AN48" i="17"/>
  <c r="AO48" i="17"/>
  <c r="AN49" i="17"/>
  <c r="AO49" i="17"/>
  <c r="AN50" i="17"/>
  <c r="AO50" i="17"/>
  <c r="AN51" i="17"/>
  <c r="AO51" i="17"/>
  <c r="AN52" i="17"/>
  <c r="AO52" i="17"/>
  <c r="AN53" i="17"/>
  <c r="AO53" i="17"/>
  <c r="P53" i="13"/>
  <c r="O53" i="13"/>
  <c r="N53" i="13"/>
  <c r="Q53" i="13" s="1"/>
  <c r="Q52" i="13"/>
  <c r="P52" i="13"/>
  <c r="O52" i="13"/>
  <c r="N52" i="13"/>
  <c r="P51" i="13"/>
  <c r="O51" i="13"/>
  <c r="N51" i="13"/>
  <c r="Q51" i="13" s="1"/>
  <c r="Q50" i="13"/>
  <c r="P50" i="13"/>
  <c r="O50" i="13"/>
  <c r="N50" i="13"/>
  <c r="P49" i="13"/>
  <c r="O49" i="13"/>
  <c r="N49" i="13"/>
  <c r="Q49" i="13" s="1"/>
  <c r="Q48" i="13"/>
  <c r="P48" i="13"/>
  <c r="O48" i="13"/>
  <c r="N48" i="13"/>
  <c r="P47" i="13"/>
  <c r="O47" i="13"/>
  <c r="N47" i="13"/>
  <c r="Q47" i="13" s="1"/>
  <c r="AL47" i="13" s="1"/>
  <c r="AM47" i="13" s="1"/>
  <c r="P46" i="13"/>
  <c r="Q46" i="13" s="1"/>
  <c r="O46" i="13"/>
  <c r="N46" i="13"/>
  <c r="P45" i="13"/>
  <c r="Q45" i="13" s="1"/>
  <c r="O45" i="13"/>
  <c r="N45" i="13"/>
  <c r="P44" i="13"/>
  <c r="Q44" i="13" s="1"/>
  <c r="O44" i="13"/>
  <c r="N44" i="13"/>
  <c r="P43" i="13"/>
  <c r="O43" i="13"/>
  <c r="N43" i="13"/>
  <c r="Q43" i="13" s="1"/>
  <c r="P42" i="13"/>
  <c r="Q42" i="13" s="1"/>
  <c r="O42" i="13"/>
  <c r="N42" i="13"/>
  <c r="P41" i="13"/>
  <c r="O41" i="13"/>
  <c r="N41" i="13"/>
  <c r="Q41" i="13" s="1"/>
  <c r="P40" i="13"/>
  <c r="O40" i="13"/>
  <c r="N40" i="13"/>
  <c r="Q40" i="13" s="1"/>
  <c r="P39" i="13"/>
  <c r="O39" i="13"/>
  <c r="N39" i="13"/>
  <c r="Q39" i="13" s="1"/>
  <c r="AL39" i="13" s="1"/>
  <c r="AM39" i="13" s="1"/>
  <c r="P38" i="13"/>
  <c r="O38" i="13"/>
  <c r="N38" i="13"/>
  <c r="Q38" i="13" s="1"/>
  <c r="P37" i="13"/>
  <c r="O37" i="13"/>
  <c r="N37" i="13"/>
  <c r="Q37" i="13" s="1"/>
  <c r="P36" i="13"/>
  <c r="O36" i="13"/>
  <c r="N36" i="13"/>
  <c r="Q36" i="13" s="1"/>
  <c r="P35" i="13"/>
  <c r="O35" i="13"/>
  <c r="N35" i="13"/>
  <c r="Q35" i="13" s="1"/>
  <c r="P34" i="13"/>
  <c r="O34" i="13"/>
  <c r="N34" i="13"/>
  <c r="Q34" i="13" s="1"/>
  <c r="P33" i="13"/>
  <c r="O33" i="13"/>
  <c r="N33" i="13"/>
  <c r="Q33" i="13" s="1"/>
  <c r="P32" i="13"/>
  <c r="O32" i="13"/>
  <c r="N32" i="13"/>
  <c r="Q32" i="13" s="1"/>
  <c r="P31" i="13"/>
  <c r="O31" i="13"/>
  <c r="N31" i="13"/>
  <c r="Q31" i="13" s="1"/>
  <c r="P30" i="13"/>
  <c r="O30" i="13"/>
  <c r="N30" i="13"/>
  <c r="Q30" i="13" s="1"/>
  <c r="P29" i="13"/>
  <c r="O29" i="13"/>
  <c r="N29" i="13"/>
  <c r="Q29" i="13" s="1"/>
  <c r="P28" i="13"/>
  <c r="O28" i="13"/>
  <c r="N28" i="13"/>
  <c r="Q28" i="13" s="1"/>
  <c r="P27" i="13"/>
  <c r="O27" i="13"/>
  <c r="N27" i="13"/>
  <c r="Q27" i="13" s="1"/>
  <c r="P26" i="13"/>
  <c r="O26" i="13"/>
  <c r="N26" i="13"/>
  <c r="Q26" i="13" s="1"/>
  <c r="P25" i="13"/>
  <c r="O25" i="13"/>
  <c r="N25" i="13"/>
  <c r="Q25" i="13" s="1"/>
  <c r="P24" i="13"/>
  <c r="O24" i="13"/>
  <c r="N24" i="13"/>
  <c r="Q24" i="13" s="1"/>
  <c r="P23" i="13"/>
  <c r="O23" i="13"/>
  <c r="N23" i="13"/>
  <c r="Q23" i="13" s="1"/>
  <c r="P22" i="13"/>
  <c r="O22" i="13"/>
  <c r="N22" i="13"/>
  <c r="Q22" i="13" s="1"/>
  <c r="P21" i="13"/>
  <c r="O21" i="13"/>
  <c r="N21" i="13"/>
  <c r="Q21" i="13" s="1"/>
  <c r="P20" i="13"/>
  <c r="O20" i="13"/>
  <c r="N20" i="13"/>
  <c r="Q20" i="13" s="1"/>
  <c r="P19" i="13"/>
  <c r="O19" i="13"/>
  <c r="N19" i="13"/>
  <c r="Q19" i="13" s="1"/>
  <c r="P18" i="13"/>
  <c r="O18" i="13"/>
  <c r="N18" i="13"/>
  <c r="AL51" i="8"/>
  <c r="AM51" i="8" s="1"/>
  <c r="AL46" i="8"/>
  <c r="AM46" i="8" s="1"/>
  <c r="AL45" i="8"/>
  <c r="AM45" i="8" s="1"/>
  <c r="AL43" i="8"/>
  <c r="AM43" i="8" s="1"/>
  <c r="AL35" i="8"/>
  <c r="AL27" i="8"/>
  <c r="AM27" i="8" s="1"/>
  <c r="AL19" i="8"/>
  <c r="AM19" i="8" s="1"/>
  <c r="AL53" i="14"/>
  <c r="AL45" i="14"/>
  <c r="AL37" i="14"/>
  <c r="AL35" i="14"/>
  <c r="AM35" i="14" s="1"/>
  <c r="AL33" i="14"/>
  <c r="AM33" i="14" s="1"/>
  <c r="AL29" i="14"/>
  <c r="C22" i="19"/>
  <c r="B22" i="19"/>
  <c r="C16" i="19"/>
  <c r="C18" i="19"/>
  <c r="B18" i="19"/>
  <c r="C20" i="19"/>
  <c r="C24" i="19"/>
  <c r="C26" i="19"/>
  <c r="B26" i="19"/>
  <c r="B24" i="19"/>
  <c r="B20" i="19"/>
  <c r="B16" i="19"/>
  <c r="P26" i="19"/>
  <c r="P24" i="19"/>
  <c r="P22" i="19"/>
  <c r="P20" i="19"/>
  <c r="P18" i="19"/>
  <c r="AO53" i="16"/>
  <c r="AN53" i="16"/>
  <c r="AO52" i="16"/>
  <c r="AN52" i="16"/>
  <c r="AO51" i="16"/>
  <c r="AN51" i="16"/>
  <c r="AO50" i="16"/>
  <c r="AN50" i="16"/>
  <c r="AO49" i="16"/>
  <c r="AN49" i="16"/>
  <c r="AO48" i="16"/>
  <c r="AN48" i="16"/>
  <c r="AO47" i="16"/>
  <c r="AN47" i="16"/>
  <c r="AO46" i="16"/>
  <c r="AN46" i="16"/>
  <c r="AO45" i="16"/>
  <c r="AN45" i="16"/>
  <c r="AO44" i="16"/>
  <c r="AN44" i="16"/>
  <c r="AO43" i="16"/>
  <c r="AN43" i="16"/>
  <c r="AO42" i="16"/>
  <c r="AN42" i="16"/>
  <c r="AO41" i="16"/>
  <c r="AN41" i="16"/>
  <c r="AO40" i="16"/>
  <c r="AN40" i="16"/>
  <c r="AO39" i="16"/>
  <c r="AN39" i="16"/>
  <c r="AO38" i="16"/>
  <c r="AN38" i="16"/>
  <c r="AO37" i="16"/>
  <c r="AN37" i="16"/>
  <c r="AO36" i="16"/>
  <c r="AN36" i="16"/>
  <c r="AO35" i="16"/>
  <c r="AN35" i="16"/>
  <c r="AO34" i="16"/>
  <c r="AN34" i="16"/>
  <c r="AO33" i="16"/>
  <c r="AN33" i="16"/>
  <c r="AO32" i="16"/>
  <c r="AN32" i="16"/>
  <c r="AO31" i="16"/>
  <c r="AN31" i="16"/>
  <c r="AO30" i="16"/>
  <c r="AN30" i="16"/>
  <c r="AO29" i="16"/>
  <c r="AN29" i="16"/>
  <c r="AO28" i="16"/>
  <c r="AN28" i="16"/>
  <c r="AO27" i="16"/>
  <c r="AN27" i="16"/>
  <c r="AO26" i="16"/>
  <c r="AN26" i="16"/>
  <c r="AO25" i="16"/>
  <c r="AN25" i="16"/>
  <c r="AO24" i="16"/>
  <c r="AN24" i="16"/>
  <c r="AO23" i="16"/>
  <c r="AN23" i="16"/>
  <c r="AO22" i="16"/>
  <c r="AN22" i="16"/>
  <c r="AO21" i="16"/>
  <c r="AN21" i="16"/>
  <c r="AO20" i="16"/>
  <c r="AN20" i="16"/>
  <c r="AO19" i="16"/>
  <c r="AN19" i="16"/>
  <c r="AO18" i="16"/>
  <c r="AN18" i="16"/>
  <c r="AO53" i="15"/>
  <c r="AN53" i="15"/>
  <c r="AO52" i="15"/>
  <c r="AN52" i="15"/>
  <c r="AO51" i="15"/>
  <c r="AN51" i="15"/>
  <c r="AO50" i="15"/>
  <c r="AN50" i="15"/>
  <c r="AO49" i="15"/>
  <c r="AN49" i="15"/>
  <c r="AO48" i="15"/>
  <c r="AN48" i="15"/>
  <c r="AO47" i="15"/>
  <c r="AN47" i="15"/>
  <c r="AO46" i="15"/>
  <c r="AN46" i="15"/>
  <c r="AO45" i="15"/>
  <c r="AN45" i="15"/>
  <c r="AO44" i="15"/>
  <c r="AN44" i="15"/>
  <c r="AO43" i="15"/>
  <c r="AN43" i="15"/>
  <c r="AO42" i="15"/>
  <c r="AN42" i="15"/>
  <c r="AO41" i="15"/>
  <c r="AN41" i="15"/>
  <c r="AO40" i="15"/>
  <c r="AN40" i="15"/>
  <c r="AO39" i="15"/>
  <c r="AN39" i="15"/>
  <c r="AO38" i="15"/>
  <c r="AN38" i="15"/>
  <c r="AO37" i="15"/>
  <c r="AN37" i="15"/>
  <c r="AO36" i="15"/>
  <c r="AN36" i="15"/>
  <c r="AO35" i="15"/>
  <c r="AN35" i="15"/>
  <c r="AO34" i="15"/>
  <c r="AN34" i="15"/>
  <c r="AO33" i="15"/>
  <c r="AN33" i="15"/>
  <c r="AO32" i="15"/>
  <c r="AN32" i="15"/>
  <c r="AO31" i="15"/>
  <c r="AN31" i="15"/>
  <c r="AO30" i="15"/>
  <c r="AN30" i="15"/>
  <c r="AO29" i="15"/>
  <c r="AN29" i="15"/>
  <c r="AO28" i="15"/>
  <c r="AN28" i="15"/>
  <c r="AO27" i="15"/>
  <c r="AN27" i="15"/>
  <c r="AO26" i="15"/>
  <c r="AN26" i="15"/>
  <c r="AO25" i="15"/>
  <c r="AN25" i="15"/>
  <c r="AO24" i="15"/>
  <c r="AN24" i="15"/>
  <c r="AO23" i="15"/>
  <c r="AN23" i="15"/>
  <c r="AO22" i="15"/>
  <c r="AN22" i="15"/>
  <c r="AO21" i="15"/>
  <c r="AN21" i="15"/>
  <c r="AO20" i="15"/>
  <c r="AN20" i="15"/>
  <c r="AO19" i="15"/>
  <c r="AN19" i="15"/>
  <c r="AO18" i="15"/>
  <c r="AN18" i="15"/>
  <c r="AO53" i="14"/>
  <c r="AN53" i="14"/>
  <c r="AO52" i="14"/>
  <c r="AN52" i="14"/>
  <c r="AO51" i="14"/>
  <c r="AN51" i="14"/>
  <c r="AO50" i="14"/>
  <c r="AN50" i="14"/>
  <c r="AO49" i="14"/>
  <c r="AN49" i="14"/>
  <c r="AO48" i="14"/>
  <c r="AN48" i="14"/>
  <c r="AO47" i="14"/>
  <c r="AN47" i="14"/>
  <c r="AO46" i="14"/>
  <c r="AN46" i="14"/>
  <c r="AO45" i="14"/>
  <c r="AN45" i="14"/>
  <c r="AO44" i="14"/>
  <c r="AN44" i="14"/>
  <c r="AO43" i="14"/>
  <c r="AN43" i="14"/>
  <c r="AO42" i="14"/>
  <c r="AN42" i="14"/>
  <c r="AO41" i="14"/>
  <c r="AN41" i="14"/>
  <c r="AO40" i="14"/>
  <c r="AN40" i="14"/>
  <c r="AO39" i="14"/>
  <c r="AN39" i="14"/>
  <c r="AO38" i="14"/>
  <c r="AN38" i="14"/>
  <c r="AO37" i="14"/>
  <c r="AN37" i="14"/>
  <c r="AO36" i="14"/>
  <c r="AN36" i="14"/>
  <c r="AO35" i="14"/>
  <c r="AN35" i="14"/>
  <c r="AO34" i="14"/>
  <c r="AN34" i="14"/>
  <c r="AO33" i="14"/>
  <c r="AN33" i="14"/>
  <c r="AO32" i="14"/>
  <c r="AN32" i="14"/>
  <c r="AO31" i="14"/>
  <c r="AN31" i="14"/>
  <c r="AO30" i="14"/>
  <c r="AN30" i="14"/>
  <c r="AO29" i="14"/>
  <c r="AN29" i="14"/>
  <c r="AO28" i="14"/>
  <c r="AN28" i="14"/>
  <c r="AO27" i="14"/>
  <c r="AN27" i="14"/>
  <c r="AO26" i="14"/>
  <c r="AN26" i="14"/>
  <c r="AO25" i="14"/>
  <c r="AN25" i="14"/>
  <c r="AO24" i="14"/>
  <c r="AN24" i="14"/>
  <c r="AO23" i="14"/>
  <c r="AN23" i="14"/>
  <c r="AO22" i="14"/>
  <c r="AN22" i="14"/>
  <c r="AO21" i="14"/>
  <c r="AN21" i="14"/>
  <c r="AO20" i="14"/>
  <c r="AN20" i="14"/>
  <c r="AO19" i="14"/>
  <c r="AN19" i="14"/>
  <c r="AO18" i="14"/>
  <c r="AN18" i="14"/>
  <c r="AO53" i="13"/>
  <c r="AO52" i="13"/>
  <c r="AO51" i="13"/>
  <c r="AO50" i="13"/>
  <c r="AO49" i="13"/>
  <c r="AO48" i="13"/>
  <c r="AO47" i="13"/>
  <c r="AO46" i="13"/>
  <c r="AO45" i="13"/>
  <c r="AO44" i="13"/>
  <c r="AO43" i="13"/>
  <c r="AO42" i="13"/>
  <c r="AO41" i="13"/>
  <c r="AO40" i="13"/>
  <c r="AO39" i="13"/>
  <c r="AO38" i="13"/>
  <c r="AO37" i="13"/>
  <c r="AO36" i="13"/>
  <c r="AO35" i="13"/>
  <c r="AO34" i="13"/>
  <c r="AO33" i="13"/>
  <c r="AO32" i="13"/>
  <c r="AO31" i="13"/>
  <c r="AO30" i="13"/>
  <c r="AO29" i="13"/>
  <c r="AO28" i="13"/>
  <c r="AO27" i="13"/>
  <c r="AO26" i="13"/>
  <c r="AO25" i="13"/>
  <c r="AO24" i="13"/>
  <c r="AO23" i="13"/>
  <c r="AO22" i="13"/>
  <c r="AO21" i="13"/>
  <c r="AO20" i="13"/>
  <c r="AO19" i="13"/>
  <c r="AO18" i="13"/>
  <c r="AO19" i="8"/>
  <c r="AO20" i="8"/>
  <c r="AO21" i="8"/>
  <c r="AO22" i="8"/>
  <c r="AO23" i="8"/>
  <c r="AO24" i="8"/>
  <c r="AO25" i="8"/>
  <c r="AO26" i="8"/>
  <c r="AO27" i="8"/>
  <c r="AO28" i="8"/>
  <c r="AO29" i="8"/>
  <c r="AO30" i="8"/>
  <c r="AO31" i="8"/>
  <c r="AO32" i="8"/>
  <c r="AO33" i="8"/>
  <c r="AO34" i="8"/>
  <c r="AO35" i="8"/>
  <c r="AO36" i="8"/>
  <c r="AO37" i="8"/>
  <c r="AO38" i="8"/>
  <c r="AO39" i="8"/>
  <c r="AO40" i="8"/>
  <c r="AO41" i="8"/>
  <c r="AO42" i="8"/>
  <c r="AO43" i="8"/>
  <c r="AO44" i="8"/>
  <c r="AO45" i="8"/>
  <c r="AO46" i="8"/>
  <c r="AO47" i="8"/>
  <c r="AO48" i="8"/>
  <c r="AO49" i="8"/>
  <c r="AO50" i="8"/>
  <c r="AO51" i="8"/>
  <c r="AO52" i="8"/>
  <c r="AO53" i="8"/>
  <c r="AO18" i="8"/>
  <c r="S18" i="19"/>
  <c r="S16" i="19"/>
  <c r="T27" i="19"/>
  <c r="U27" i="19" s="1"/>
  <c r="S27" i="19"/>
  <c r="Q27" i="19"/>
  <c r="T26" i="19"/>
  <c r="U26" i="19" s="1"/>
  <c r="S26" i="19"/>
  <c r="T25" i="19"/>
  <c r="U25" i="19" s="1"/>
  <c r="S25" i="19"/>
  <c r="Q25" i="19"/>
  <c r="T24" i="19"/>
  <c r="U24" i="19" s="1"/>
  <c r="S24" i="19"/>
  <c r="T23" i="19"/>
  <c r="U23" i="19" s="1"/>
  <c r="S23" i="19"/>
  <c r="Q23" i="19"/>
  <c r="T22" i="19"/>
  <c r="U22" i="19" s="1"/>
  <c r="S22" i="19"/>
  <c r="T21" i="19"/>
  <c r="U21" i="19" s="1"/>
  <c r="S21" i="19"/>
  <c r="Q21" i="19"/>
  <c r="T20" i="19"/>
  <c r="U20" i="19" s="1"/>
  <c r="S20" i="19"/>
  <c r="T19" i="19"/>
  <c r="U19" i="19" s="1"/>
  <c r="S19" i="19"/>
  <c r="Q19" i="19"/>
  <c r="T17" i="19"/>
  <c r="U17" i="19" s="1"/>
  <c r="Q17" i="19"/>
  <c r="E6" i="19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4" i="13"/>
  <c r="U35" i="13"/>
  <c r="U36" i="13"/>
  <c r="U37" i="13"/>
  <c r="U38" i="13"/>
  <c r="U39" i="13"/>
  <c r="U40" i="13"/>
  <c r="U41" i="13"/>
  <c r="U42" i="13"/>
  <c r="U43" i="13"/>
  <c r="U44" i="13"/>
  <c r="U45" i="13"/>
  <c r="U46" i="13"/>
  <c r="U47" i="13"/>
  <c r="U48" i="13"/>
  <c r="U49" i="13"/>
  <c r="U50" i="13"/>
  <c r="U51" i="13"/>
  <c r="U52" i="13"/>
  <c r="U53" i="13"/>
  <c r="U18" i="13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18" i="8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18" i="14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U37" i="15"/>
  <c r="U38" i="15"/>
  <c r="U39" i="15"/>
  <c r="U40" i="15"/>
  <c r="U41" i="15"/>
  <c r="U42" i="15"/>
  <c r="U43" i="15"/>
  <c r="U44" i="15"/>
  <c r="U45" i="15"/>
  <c r="U46" i="15"/>
  <c r="U47" i="15"/>
  <c r="U48" i="15"/>
  <c r="U49" i="15"/>
  <c r="U50" i="15"/>
  <c r="U51" i="15"/>
  <c r="U52" i="15"/>
  <c r="U53" i="15"/>
  <c r="U19" i="17"/>
  <c r="U20" i="17"/>
  <c r="U21" i="17"/>
  <c r="U22" i="17"/>
  <c r="U23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38" i="17"/>
  <c r="U39" i="17"/>
  <c r="U40" i="17"/>
  <c r="U41" i="17"/>
  <c r="U42" i="17"/>
  <c r="U43" i="17"/>
  <c r="U44" i="17"/>
  <c r="U45" i="17"/>
  <c r="U46" i="17"/>
  <c r="U47" i="17"/>
  <c r="U48" i="17"/>
  <c r="U49" i="17"/>
  <c r="U50" i="17"/>
  <c r="U51" i="17"/>
  <c r="U52" i="17"/>
  <c r="U53" i="17"/>
  <c r="U18" i="17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8" i="16"/>
  <c r="U39" i="16"/>
  <c r="U40" i="16"/>
  <c r="U41" i="16"/>
  <c r="U42" i="16"/>
  <c r="U43" i="16"/>
  <c r="U44" i="16"/>
  <c r="U45" i="16"/>
  <c r="U46" i="16"/>
  <c r="U47" i="16"/>
  <c r="U48" i="16"/>
  <c r="U49" i="16"/>
  <c r="U50" i="16"/>
  <c r="U51" i="16"/>
  <c r="U52" i="16"/>
  <c r="U53" i="16"/>
  <c r="U18" i="16"/>
  <c r="AR27" i="16" l="1"/>
  <c r="AT27" i="16"/>
  <c r="AK27" i="16"/>
  <c r="AS27" i="16"/>
  <c r="AT19" i="16"/>
  <c r="AT59" i="16" s="1"/>
  <c r="AS19" i="16"/>
  <c r="AR19" i="16"/>
  <c r="AK19" i="16"/>
  <c r="AT21" i="16"/>
  <c r="AS21" i="16"/>
  <c r="AK21" i="16"/>
  <c r="AR21" i="16"/>
  <c r="AS25" i="16"/>
  <c r="AK25" i="16"/>
  <c r="AR25" i="16"/>
  <c r="AT25" i="16"/>
  <c r="AT18" i="16"/>
  <c r="AS18" i="16"/>
  <c r="AR18" i="16"/>
  <c r="AK18" i="16"/>
  <c r="AT22" i="16"/>
  <c r="AS22" i="16"/>
  <c r="AR22" i="16"/>
  <c r="AK22" i="16"/>
  <c r="AT26" i="16"/>
  <c r="AS26" i="16"/>
  <c r="AR26" i="16"/>
  <c r="AK26" i="16"/>
  <c r="AT30" i="16"/>
  <c r="AS30" i="16"/>
  <c r="AK30" i="16"/>
  <c r="AR30" i="16"/>
  <c r="AK23" i="16"/>
  <c r="AT23" i="16"/>
  <c r="AS23" i="16"/>
  <c r="AR23" i="16"/>
  <c r="AR29" i="16"/>
  <c r="AK29" i="16"/>
  <c r="AT29" i="16"/>
  <c r="AS29" i="16"/>
  <c r="AR20" i="16"/>
  <c r="AK20" i="16"/>
  <c r="AT20" i="16"/>
  <c r="AS20" i="16"/>
  <c r="AK24" i="16"/>
  <c r="AT24" i="16"/>
  <c r="AT58" i="16" s="1"/>
  <c r="AS24" i="16"/>
  <c r="AR24" i="16"/>
  <c r="AT28" i="16"/>
  <c r="AS28" i="16"/>
  <c r="AR28" i="16"/>
  <c r="AK28" i="16"/>
  <c r="AS27" i="17"/>
  <c r="AT27" i="17"/>
  <c r="AR27" i="17"/>
  <c r="AK27" i="17"/>
  <c r="AT19" i="17"/>
  <c r="AT58" i="17" s="1"/>
  <c r="AR19" i="17"/>
  <c r="AR59" i="17" s="1"/>
  <c r="AS19" i="17"/>
  <c r="AK19" i="17"/>
  <c r="AS21" i="17"/>
  <c r="AT21" i="17"/>
  <c r="AK21" i="17"/>
  <c r="AR21" i="17"/>
  <c r="AT23" i="17"/>
  <c r="AR23" i="17"/>
  <c r="AK23" i="17"/>
  <c r="AS23" i="17"/>
  <c r="AS25" i="17"/>
  <c r="AT25" i="17"/>
  <c r="AR25" i="17"/>
  <c r="AK25" i="17"/>
  <c r="AK29" i="17"/>
  <c r="AL29" i="17" s="1"/>
  <c r="AM29" i="17" s="1"/>
  <c r="AT29" i="17"/>
  <c r="AS29" i="17"/>
  <c r="AR29" i="17"/>
  <c r="AR18" i="17"/>
  <c r="AK18" i="17"/>
  <c r="AT18" i="17"/>
  <c r="AS18" i="17"/>
  <c r="AR20" i="17"/>
  <c r="AS20" i="17"/>
  <c r="AK20" i="17"/>
  <c r="AT20" i="17"/>
  <c r="AR22" i="17"/>
  <c r="AK22" i="17"/>
  <c r="AT22" i="17"/>
  <c r="AS22" i="17"/>
  <c r="AK24" i="17"/>
  <c r="AR24" i="17"/>
  <c r="AT24" i="17"/>
  <c r="AS24" i="17"/>
  <c r="AS26" i="17"/>
  <c r="AT26" i="17"/>
  <c r="AK26" i="17"/>
  <c r="AR26" i="17"/>
  <c r="AT28" i="17"/>
  <c r="AR28" i="17"/>
  <c r="AS28" i="17"/>
  <c r="AK28" i="17"/>
  <c r="AS21" i="15"/>
  <c r="AT21" i="15"/>
  <c r="AR21" i="15"/>
  <c r="AK21" i="15"/>
  <c r="AT31" i="15"/>
  <c r="AS31" i="15"/>
  <c r="AR31" i="15"/>
  <c r="AK31" i="15"/>
  <c r="AK27" i="15"/>
  <c r="AT27" i="15"/>
  <c r="AS27" i="15"/>
  <c r="AR27" i="15"/>
  <c r="AK19" i="15"/>
  <c r="AS19" i="15"/>
  <c r="AR19" i="15"/>
  <c r="AT19" i="15"/>
  <c r="AT33" i="15"/>
  <c r="AR33" i="15"/>
  <c r="AK33" i="15"/>
  <c r="AS33" i="15"/>
  <c r="AK18" i="15"/>
  <c r="AS18" i="15"/>
  <c r="AT18" i="15"/>
  <c r="AR18" i="15"/>
  <c r="AS23" i="15"/>
  <c r="AR23" i="15"/>
  <c r="AK23" i="15"/>
  <c r="AT23" i="15"/>
  <c r="AS25" i="15"/>
  <c r="AR25" i="15"/>
  <c r="AT25" i="15"/>
  <c r="AK25" i="15"/>
  <c r="AK29" i="15"/>
  <c r="AR29" i="15"/>
  <c r="AT29" i="15"/>
  <c r="AS29" i="15"/>
  <c r="AT20" i="15"/>
  <c r="AR20" i="15"/>
  <c r="AK20" i="15"/>
  <c r="AS20" i="15"/>
  <c r="AT22" i="15"/>
  <c r="AS22" i="15"/>
  <c r="AK22" i="15"/>
  <c r="AR22" i="15"/>
  <c r="AK24" i="15"/>
  <c r="AT24" i="15"/>
  <c r="AR24" i="15"/>
  <c r="AS24" i="15"/>
  <c r="AS26" i="15"/>
  <c r="AK26" i="15"/>
  <c r="AR26" i="15"/>
  <c r="AT26" i="15"/>
  <c r="AS28" i="15"/>
  <c r="AT28" i="15"/>
  <c r="AR28" i="15"/>
  <c r="AK28" i="15"/>
  <c r="AK30" i="15"/>
  <c r="AT30" i="15"/>
  <c r="AS30" i="15"/>
  <c r="AR30" i="15"/>
  <c r="AS32" i="15"/>
  <c r="AR32" i="15"/>
  <c r="AT32" i="15"/>
  <c r="AK32" i="15"/>
  <c r="AS58" i="14"/>
  <c r="AT58" i="14"/>
  <c r="AR57" i="14"/>
  <c r="AR59" i="14"/>
  <c r="AS59" i="14"/>
  <c r="AS59" i="8"/>
  <c r="AR58" i="8"/>
  <c r="AR57" i="8"/>
  <c r="Q26" i="17"/>
  <c r="AL26" i="17" s="1"/>
  <c r="AM26" i="17" s="1"/>
  <c r="AS57" i="14"/>
  <c r="AT59" i="14"/>
  <c r="AT57" i="14"/>
  <c r="AR58" i="14"/>
  <c r="AS57" i="8"/>
  <c r="AS58" i="8"/>
  <c r="AT58" i="8"/>
  <c r="AR59" i="8"/>
  <c r="AT57" i="13"/>
  <c r="AR58" i="13"/>
  <c r="AT58" i="13"/>
  <c r="AR59" i="13"/>
  <c r="Q50" i="17"/>
  <c r="Q18" i="16"/>
  <c r="AL18" i="16" s="1"/>
  <c r="AM18" i="16" s="1"/>
  <c r="Q34" i="16"/>
  <c r="Q45" i="16"/>
  <c r="Q21" i="16"/>
  <c r="AL21" i="16" s="1"/>
  <c r="AM21" i="16" s="1"/>
  <c r="Q25" i="16"/>
  <c r="Q27" i="16"/>
  <c r="AL27" i="16" s="1"/>
  <c r="AM27" i="16" s="1"/>
  <c r="Q29" i="16"/>
  <c r="Q33" i="16"/>
  <c r="AL33" i="16" s="1"/>
  <c r="AM33" i="16" s="1"/>
  <c r="Q26" i="16"/>
  <c r="AL26" i="16" s="1"/>
  <c r="AM26" i="16" s="1"/>
  <c r="AL34" i="16"/>
  <c r="AM34" i="16" s="1"/>
  <c r="Q53" i="16"/>
  <c r="Q29" i="17"/>
  <c r="Q49" i="17"/>
  <c r="Q53" i="17"/>
  <c r="Q46" i="15"/>
  <c r="Q50" i="15"/>
  <c r="Q52" i="15"/>
  <c r="Q42" i="15"/>
  <c r="AL42" i="15" s="1"/>
  <c r="AL46" i="15"/>
  <c r="AM46" i="15" s="1"/>
  <c r="AL52" i="14"/>
  <c r="AM52" i="14" s="1"/>
  <c r="AL18" i="8"/>
  <c r="AM18" i="8" s="1"/>
  <c r="AN55" i="13"/>
  <c r="O16" i="19" s="1"/>
  <c r="Q37" i="16"/>
  <c r="AL37" i="16" s="1"/>
  <c r="AM37" i="16" s="1"/>
  <c r="Q41" i="16"/>
  <c r="AL41" i="16" s="1"/>
  <c r="AM41" i="16" s="1"/>
  <c r="Q47" i="16"/>
  <c r="AL47" i="16" s="1"/>
  <c r="AM47" i="16" s="1"/>
  <c r="Q42" i="16"/>
  <c r="AL42" i="16" s="1"/>
  <c r="AM42" i="16" s="1"/>
  <c r="Q46" i="16"/>
  <c r="AL46" i="16" s="1"/>
  <c r="AM46" i="16" s="1"/>
  <c r="Q48" i="16"/>
  <c r="AL48" i="16" s="1"/>
  <c r="AM48" i="16" s="1"/>
  <c r="Q50" i="16"/>
  <c r="AL50" i="16" s="1"/>
  <c r="AM50" i="16" s="1"/>
  <c r="Q52" i="16"/>
  <c r="AL52" i="16" s="1"/>
  <c r="AM52" i="16" s="1"/>
  <c r="AL44" i="17"/>
  <c r="AM44" i="17" s="1"/>
  <c r="Q38" i="17"/>
  <c r="AL38" i="17" s="1"/>
  <c r="AM38" i="17" s="1"/>
  <c r="Q42" i="17"/>
  <c r="AL42" i="17" s="1"/>
  <c r="AM42" i="17" s="1"/>
  <c r="Q34" i="17"/>
  <c r="AL34" i="17" s="1"/>
  <c r="AM34" i="17" s="1"/>
  <c r="Q44" i="17"/>
  <c r="Q35" i="17"/>
  <c r="AL35" i="17" s="1"/>
  <c r="AM35" i="17" s="1"/>
  <c r="Q37" i="17"/>
  <c r="AL37" i="17" s="1"/>
  <c r="AM37" i="17" s="1"/>
  <c r="Q45" i="17"/>
  <c r="AL45" i="17" s="1"/>
  <c r="AM45" i="17" s="1"/>
  <c r="Q47" i="17"/>
  <c r="AL47" i="17" s="1"/>
  <c r="AM47" i="17" s="1"/>
  <c r="Q18" i="15"/>
  <c r="Q34" i="15"/>
  <c r="AL34" i="15" s="1"/>
  <c r="AM34" i="15" s="1"/>
  <c r="Q31" i="15"/>
  <c r="Q33" i="15"/>
  <c r="AL33" i="15" s="1"/>
  <c r="AM33" i="15" s="1"/>
  <c r="Q37" i="15"/>
  <c r="AL37" i="15" s="1"/>
  <c r="AM37" i="15" s="1"/>
  <c r="Q21" i="15"/>
  <c r="Q29" i="15"/>
  <c r="AL29" i="15" s="1"/>
  <c r="AM29" i="15" s="1"/>
  <c r="Q24" i="15"/>
  <c r="Q26" i="15"/>
  <c r="AL26" i="15" s="1"/>
  <c r="AM26" i="15" s="1"/>
  <c r="AL20" i="14"/>
  <c r="AM20" i="14" s="1"/>
  <c r="AL28" i="14"/>
  <c r="AM28" i="14" s="1"/>
  <c r="AL36" i="14"/>
  <c r="AM36" i="14" s="1"/>
  <c r="AL36" i="8"/>
  <c r="AM36" i="8" s="1"/>
  <c r="AL44" i="8"/>
  <c r="AM44" i="8" s="1"/>
  <c r="AL20" i="8"/>
  <c r="AM20" i="8" s="1"/>
  <c r="AL28" i="8"/>
  <c r="AM28" i="8" s="1"/>
  <c r="AL23" i="13"/>
  <c r="AM23" i="13" s="1"/>
  <c r="AL31" i="13"/>
  <c r="AM31" i="13" s="1"/>
  <c r="Q20" i="16"/>
  <c r="AL20" i="16" s="1"/>
  <c r="AM20" i="16" s="1"/>
  <c r="Q27" i="17"/>
  <c r="AL27" i="17" s="1"/>
  <c r="AM27" i="17" s="1"/>
  <c r="Q21" i="17"/>
  <c r="AL21" i="17" s="1"/>
  <c r="AM21" i="17" s="1"/>
  <c r="Q20" i="17"/>
  <c r="Q24" i="17"/>
  <c r="Q23" i="15"/>
  <c r="AL23" i="15" s="1"/>
  <c r="AM23" i="15" s="1"/>
  <c r="AL22" i="14"/>
  <c r="AM22" i="14" s="1"/>
  <c r="Q51" i="16"/>
  <c r="AL51" i="16" s="1"/>
  <c r="AM51" i="16" s="1"/>
  <c r="Q19" i="16"/>
  <c r="Q36" i="16"/>
  <c r="AL36" i="16" s="1"/>
  <c r="AM36" i="16" s="1"/>
  <c r="Q38" i="16"/>
  <c r="AL38" i="16" s="1"/>
  <c r="AM38" i="16" s="1"/>
  <c r="Q40" i="16"/>
  <c r="AL40" i="16" s="1"/>
  <c r="AM40" i="16" s="1"/>
  <c r="Q44" i="16"/>
  <c r="AL44" i="16" s="1"/>
  <c r="AM44" i="16" s="1"/>
  <c r="Q31" i="16"/>
  <c r="AL31" i="16" s="1"/>
  <c r="AM31" i="16" s="1"/>
  <c r="Q35" i="16"/>
  <c r="AL35" i="16" s="1"/>
  <c r="AM35" i="16" s="1"/>
  <c r="Q22" i="16"/>
  <c r="Q24" i="16"/>
  <c r="AL24" i="16" s="1"/>
  <c r="AM24" i="16" s="1"/>
  <c r="Q39" i="16"/>
  <c r="AL39" i="16" s="1"/>
  <c r="AM39" i="16" s="1"/>
  <c r="Q43" i="16"/>
  <c r="Q28" i="16"/>
  <c r="Q30" i="16"/>
  <c r="Q32" i="16"/>
  <c r="AL32" i="16" s="1"/>
  <c r="AM32" i="16" s="1"/>
  <c r="Q49" i="16"/>
  <c r="AL49" i="16" s="1"/>
  <c r="AM49" i="16" s="1"/>
  <c r="Q31" i="17"/>
  <c r="AL31" i="17" s="1"/>
  <c r="AM31" i="17" s="1"/>
  <c r="Q33" i="17"/>
  <c r="AL33" i="17" s="1"/>
  <c r="AM33" i="17" s="1"/>
  <c r="Q40" i="17"/>
  <c r="AL40" i="17" s="1"/>
  <c r="AM40" i="17" s="1"/>
  <c r="Q46" i="17"/>
  <c r="AL46" i="17" s="1"/>
  <c r="AM46" i="17" s="1"/>
  <c r="Q22" i="17"/>
  <c r="AL22" i="17" s="1"/>
  <c r="AM22" i="17" s="1"/>
  <c r="Q39" i="17"/>
  <c r="AL39" i="17" s="1"/>
  <c r="AM39" i="17" s="1"/>
  <c r="Q41" i="17"/>
  <c r="AL41" i="17" s="1"/>
  <c r="AM41" i="17" s="1"/>
  <c r="Q48" i="17"/>
  <c r="AL48" i="17" s="1"/>
  <c r="AM48" i="17" s="1"/>
  <c r="Q18" i="17"/>
  <c r="AL18" i="17" s="1"/>
  <c r="AM18" i="17" s="1"/>
  <c r="Q28" i="17"/>
  <c r="Q43" i="17"/>
  <c r="AL43" i="17" s="1"/>
  <c r="AM43" i="17" s="1"/>
  <c r="Q19" i="17"/>
  <c r="AL19" i="17" s="1"/>
  <c r="AM19" i="17" s="1"/>
  <c r="Q30" i="17"/>
  <c r="AL30" i="17" s="1"/>
  <c r="AM30" i="17" s="1"/>
  <c r="Q36" i="17"/>
  <c r="AL36" i="17" s="1"/>
  <c r="AM36" i="17" s="1"/>
  <c r="Q51" i="17"/>
  <c r="AL51" i="17" s="1"/>
  <c r="AM51" i="17" s="1"/>
  <c r="Q23" i="17"/>
  <c r="Q25" i="17"/>
  <c r="AL25" i="17" s="1"/>
  <c r="AM25" i="17" s="1"/>
  <c r="Q32" i="17"/>
  <c r="AL32" i="17" s="1"/>
  <c r="AM32" i="17" s="1"/>
  <c r="Q27" i="15"/>
  <c r="Q38" i="15"/>
  <c r="AL38" i="15" s="1"/>
  <c r="AM38" i="15" s="1"/>
  <c r="Q44" i="15"/>
  <c r="Q40" i="15"/>
  <c r="Q20" i="15"/>
  <c r="Q35" i="15"/>
  <c r="AL39" i="15"/>
  <c r="AM39" i="15" s="1"/>
  <c r="Q41" i="15"/>
  <c r="Q48" i="15"/>
  <c r="Q28" i="15"/>
  <c r="AL28" i="15" s="1"/>
  <c r="AM28" i="15" s="1"/>
  <c r="Q43" i="15"/>
  <c r="AL43" i="15" s="1"/>
  <c r="AM43" i="15" s="1"/>
  <c r="Q32" i="15"/>
  <c r="Q47" i="15"/>
  <c r="AL47" i="15" s="1"/>
  <c r="AM47" i="15" s="1"/>
  <c r="Q49" i="15"/>
  <c r="Q19" i="15"/>
  <c r="Q30" i="15"/>
  <c r="Q36" i="15"/>
  <c r="Q51" i="15"/>
  <c r="Q53" i="15"/>
  <c r="AL50" i="15"/>
  <c r="AM50" i="15" s="1"/>
  <c r="AL26" i="14"/>
  <c r="AM26" i="14" s="1"/>
  <c r="AL34" i="14"/>
  <c r="AM34" i="14" s="1"/>
  <c r="AL50" i="14"/>
  <c r="AM50" i="14" s="1"/>
  <c r="AL18" i="14"/>
  <c r="AM18" i="14" s="1"/>
  <c r="AL48" i="15"/>
  <c r="AM48" i="15" s="1"/>
  <c r="AL40" i="15"/>
  <c r="AM40" i="15" s="1"/>
  <c r="Q25" i="15"/>
  <c r="Q22" i="15"/>
  <c r="Q23" i="16"/>
  <c r="AL41" i="15"/>
  <c r="AM41" i="15" s="1"/>
  <c r="AL49" i="15"/>
  <c r="AM49" i="15" s="1"/>
  <c r="AL51" i="15"/>
  <c r="AM51" i="15" s="1"/>
  <c r="AL44" i="13"/>
  <c r="AM44" i="13" s="1"/>
  <c r="AL19" i="13"/>
  <c r="AM19" i="13" s="1"/>
  <c r="AL25" i="13"/>
  <c r="AM25" i="13" s="1"/>
  <c r="AL27" i="13"/>
  <c r="AM27" i="13" s="1"/>
  <c r="AL29" i="13"/>
  <c r="AM29" i="13" s="1"/>
  <c r="AL35" i="13"/>
  <c r="AM35" i="13" s="1"/>
  <c r="AL43" i="13"/>
  <c r="AM43" i="13" s="1"/>
  <c r="AL51" i="13"/>
  <c r="AM51" i="13" s="1"/>
  <c r="AL48" i="13"/>
  <c r="AM48" i="13" s="1"/>
  <c r="AL40" i="13"/>
  <c r="AM40" i="13" s="1"/>
  <c r="AL32" i="13"/>
  <c r="AM32" i="13" s="1"/>
  <c r="AL24" i="13"/>
  <c r="AM24" i="13" s="1"/>
  <c r="AL52" i="13"/>
  <c r="AM52" i="13" s="1"/>
  <c r="AL22" i="13"/>
  <c r="AM22" i="13" s="1"/>
  <c r="AL36" i="13"/>
  <c r="AM36" i="13" s="1"/>
  <c r="AL46" i="13"/>
  <c r="AM46" i="13" s="1"/>
  <c r="AL38" i="13"/>
  <c r="AM38" i="13" s="1"/>
  <c r="AL30" i="13"/>
  <c r="AM30" i="13" s="1"/>
  <c r="AL28" i="13"/>
  <c r="AM28" i="13" s="1"/>
  <c r="AL20" i="13"/>
  <c r="AM20" i="13" s="1"/>
  <c r="AL53" i="13"/>
  <c r="AM53" i="13" s="1"/>
  <c r="AL45" i="13"/>
  <c r="AM45" i="13" s="1"/>
  <c r="AL37" i="13"/>
  <c r="AM37" i="13" s="1"/>
  <c r="AL21" i="13"/>
  <c r="AM21" i="13" s="1"/>
  <c r="AL34" i="13"/>
  <c r="AM34" i="13" s="1"/>
  <c r="AL42" i="13"/>
  <c r="AM42" i="13" s="1"/>
  <c r="AL33" i="13"/>
  <c r="AM33" i="13" s="1"/>
  <c r="AL41" i="13"/>
  <c r="AM41" i="13" s="1"/>
  <c r="AL49" i="13"/>
  <c r="AM49" i="13" s="1"/>
  <c r="AL26" i="13"/>
  <c r="AM26" i="13" s="1"/>
  <c r="AL50" i="13"/>
  <c r="AM50" i="13" s="1"/>
  <c r="AM50" i="8"/>
  <c r="AM34" i="8"/>
  <c r="AM35" i="8"/>
  <c r="AM52" i="8"/>
  <c r="AM24" i="8"/>
  <c r="AM53" i="8"/>
  <c r="AM42" i="8"/>
  <c r="AM26" i="8"/>
  <c r="AM45" i="14"/>
  <c r="AM29" i="14"/>
  <c r="AM38" i="14"/>
  <c r="AM46" i="14"/>
  <c r="AM30" i="14"/>
  <c r="AM21" i="14"/>
  <c r="AM37" i="14"/>
  <c r="AM42" i="14"/>
  <c r="AM53" i="14"/>
  <c r="AM44" i="14"/>
  <c r="AM42" i="15"/>
  <c r="AL44" i="15"/>
  <c r="AM44" i="15" s="1"/>
  <c r="AL52" i="15"/>
  <c r="AM52" i="15" s="1"/>
  <c r="AL53" i="15"/>
  <c r="AM53" i="15" s="1"/>
  <c r="AL45" i="15"/>
  <c r="AM45" i="15" s="1"/>
  <c r="AL53" i="17"/>
  <c r="AM53" i="17" s="1"/>
  <c r="AN55" i="17"/>
  <c r="AL50" i="17"/>
  <c r="AM50" i="17" s="1"/>
  <c r="AO55" i="17"/>
  <c r="AZ23" i="17"/>
  <c r="AL49" i="17"/>
  <c r="AM49" i="17" s="1"/>
  <c r="AK63" i="13"/>
  <c r="AK63" i="8"/>
  <c r="AZ21" i="8"/>
  <c r="AK63" i="14"/>
  <c r="AZ19" i="14"/>
  <c r="AZ54" i="14" s="1"/>
  <c r="AX54" i="14" s="1"/>
  <c r="AK63" i="15"/>
  <c r="AZ54" i="13"/>
  <c r="AZ22" i="8"/>
  <c r="AZ54" i="15"/>
  <c r="AX54" i="15" s="1"/>
  <c r="AZ18" i="17"/>
  <c r="AZ19" i="17"/>
  <c r="AL45" i="16"/>
  <c r="AM45" i="16" s="1"/>
  <c r="AL53" i="16"/>
  <c r="AM53" i="16" s="1"/>
  <c r="AL43" i="16"/>
  <c r="AM43" i="16" s="1"/>
  <c r="AL52" i="17"/>
  <c r="AM52" i="17" s="1"/>
  <c r="AO55" i="13"/>
  <c r="Q16" i="19" s="1"/>
  <c r="AN55" i="15"/>
  <c r="O22" i="19" s="1"/>
  <c r="B29" i="19"/>
  <c r="AL30" i="16" l="1"/>
  <c r="AM30" i="16" s="1"/>
  <c r="AL19" i="16"/>
  <c r="AM19" i="16" s="1"/>
  <c r="AL22" i="16"/>
  <c r="AM22" i="16" s="1"/>
  <c r="AL29" i="16"/>
  <c r="AM29" i="16" s="1"/>
  <c r="AL28" i="16"/>
  <c r="AM28" i="16" s="1"/>
  <c r="AL25" i="16"/>
  <c r="AM25" i="16" s="1"/>
  <c r="AT59" i="17"/>
  <c r="AL28" i="17"/>
  <c r="AM28" i="17" s="1"/>
  <c r="AL24" i="17"/>
  <c r="AM24" i="17" s="1"/>
  <c r="AL20" i="17"/>
  <c r="AM20" i="17" s="1"/>
  <c r="AL20" i="15"/>
  <c r="AM20" i="15" s="1"/>
  <c r="AL24" i="15"/>
  <c r="AM24" i="15" s="1"/>
  <c r="AL22" i="15"/>
  <c r="AM22" i="15" s="1"/>
  <c r="AL32" i="15"/>
  <c r="AM32" i="15" s="1"/>
  <c r="AL31" i="15"/>
  <c r="AM31" i="15" s="1"/>
  <c r="AL18" i="15"/>
  <c r="AM18" i="15" s="1"/>
  <c r="AL21" i="15"/>
  <c r="AM21" i="15" s="1"/>
  <c r="AX54" i="13"/>
  <c r="AN63" i="13" s="1"/>
  <c r="AT58" i="15"/>
  <c r="AT57" i="16"/>
  <c r="AT56" i="16" s="1"/>
  <c r="AB26" i="19" s="1"/>
  <c r="AR58" i="16"/>
  <c r="AS59" i="16"/>
  <c r="AR59" i="16"/>
  <c r="AS57" i="16"/>
  <c r="AS58" i="17"/>
  <c r="AS57" i="17"/>
  <c r="AS59" i="17"/>
  <c r="AT57" i="17"/>
  <c r="AT55" i="17" s="1"/>
  <c r="AR57" i="17"/>
  <c r="AR56" i="17" s="1"/>
  <c r="X24" i="19" s="1"/>
  <c r="AR58" i="17"/>
  <c r="AS58" i="15"/>
  <c r="AS59" i="15"/>
  <c r="AS57" i="15"/>
  <c r="AR57" i="15"/>
  <c r="AR59" i="15"/>
  <c r="AR58" i="15"/>
  <c r="AT59" i="15"/>
  <c r="AT57" i="15"/>
  <c r="AR57" i="16"/>
  <c r="AS58" i="16"/>
  <c r="AL35" i="15"/>
  <c r="AM35" i="15" s="1"/>
  <c r="AL30" i="15"/>
  <c r="AM30" i="15" s="1"/>
  <c r="AL36" i="15"/>
  <c r="AM36" i="15" s="1"/>
  <c r="AL25" i="15"/>
  <c r="AM25" i="15" s="1"/>
  <c r="AL19" i="15"/>
  <c r="AM19" i="15" s="1"/>
  <c r="AL23" i="16"/>
  <c r="AM23" i="16" s="1"/>
  <c r="AL23" i="17"/>
  <c r="AM23" i="17" s="1"/>
  <c r="AL27" i="15"/>
  <c r="AM27" i="15" s="1"/>
  <c r="AL18" i="13"/>
  <c r="AM18" i="13" s="1"/>
  <c r="AZ54" i="8"/>
  <c r="AX54" i="8" s="1"/>
  <c r="AK63" i="17"/>
  <c r="AZ54" i="17"/>
  <c r="AX54" i="17" s="1"/>
  <c r="P16" i="19"/>
  <c r="P29" i="19" s="1"/>
  <c r="P31" i="19" s="1"/>
  <c r="G69" i="17"/>
  <c r="E69" i="17"/>
  <c r="D69" i="17"/>
  <c r="C69" i="17"/>
  <c r="G68" i="17"/>
  <c r="E68" i="17"/>
  <c r="D68" i="17"/>
  <c r="C68" i="17"/>
  <c r="G67" i="17"/>
  <c r="E67" i="17"/>
  <c r="D67" i="17"/>
  <c r="C67" i="17"/>
  <c r="G66" i="17"/>
  <c r="E66" i="17"/>
  <c r="D66" i="17"/>
  <c r="C66" i="17"/>
  <c r="C58" i="17"/>
  <c r="D57" i="17"/>
  <c r="C57" i="17"/>
  <c r="W56" i="17"/>
  <c r="V56" i="17"/>
  <c r="U56" i="17"/>
  <c r="T56" i="17"/>
  <c r="S56" i="17"/>
  <c r="R56" i="17"/>
  <c r="E55" i="17"/>
  <c r="D55" i="17"/>
  <c r="B54" i="17"/>
  <c r="AI53" i="17"/>
  <c r="AH53" i="17"/>
  <c r="AG53" i="17"/>
  <c r="AF53" i="17"/>
  <c r="AE53" i="17"/>
  <c r="AD53" i="17"/>
  <c r="AC53" i="17"/>
  <c r="AB53" i="17"/>
  <c r="AA53" i="17"/>
  <c r="Z53" i="17"/>
  <c r="Y53" i="17"/>
  <c r="W53" i="17"/>
  <c r="V53" i="17"/>
  <c r="T53" i="17"/>
  <c r="S53" i="17"/>
  <c r="R53" i="17"/>
  <c r="AI52" i="17"/>
  <c r="AH52" i="17"/>
  <c r="AG52" i="17"/>
  <c r="AF52" i="17"/>
  <c r="AE52" i="17"/>
  <c r="AD52" i="17"/>
  <c r="AC52" i="17"/>
  <c r="AB52" i="17"/>
  <c r="AA52" i="17"/>
  <c r="Z52" i="17"/>
  <c r="Y52" i="17"/>
  <c r="W52" i="17"/>
  <c r="V52" i="17"/>
  <c r="T52" i="17"/>
  <c r="S52" i="17"/>
  <c r="R52" i="17"/>
  <c r="AI51" i="17"/>
  <c r="AH51" i="17"/>
  <c r="AG51" i="17"/>
  <c r="AF51" i="17"/>
  <c r="AE51" i="17"/>
  <c r="AD51" i="17"/>
  <c r="AC51" i="17"/>
  <c r="AB51" i="17"/>
  <c r="AA51" i="17"/>
  <c r="Z51" i="17"/>
  <c r="Y51" i="17"/>
  <c r="W51" i="17"/>
  <c r="V51" i="17"/>
  <c r="T51" i="17"/>
  <c r="S51" i="17"/>
  <c r="R51" i="17"/>
  <c r="AI50" i="17"/>
  <c r="AH50" i="17"/>
  <c r="AG50" i="17"/>
  <c r="AF50" i="17"/>
  <c r="AE50" i="17"/>
  <c r="AD50" i="17"/>
  <c r="AC50" i="17"/>
  <c r="AB50" i="17"/>
  <c r="AA50" i="17"/>
  <c r="Z50" i="17"/>
  <c r="Y50" i="17"/>
  <c r="W50" i="17"/>
  <c r="V50" i="17"/>
  <c r="T50" i="17"/>
  <c r="S50" i="17"/>
  <c r="R50" i="17"/>
  <c r="AI49" i="17"/>
  <c r="AH49" i="17"/>
  <c r="AG49" i="17"/>
  <c r="AF49" i="17"/>
  <c r="AE49" i="17"/>
  <c r="AD49" i="17"/>
  <c r="AC49" i="17"/>
  <c r="AB49" i="17"/>
  <c r="AA49" i="17"/>
  <c r="Z49" i="17"/>
  <c r="Y49" i="17"/>
  <c r="W49" i="17"/>
  <c r="V49" i="17"/>
  <c r="T49" i="17"/>
  <c r="S49" i="17"/>
  <c r="R49" i="17"/>
  <c r="AI48" i="17"/>
  <c r="AH48" i="17"/>
  <c r="AG48" i="17"/>
  <c r="AF48" i="17"/>
  <c r="AE48" i="17"/>
  <c r="AD48" i="17"/>
  <c r="AC48" i="17"/>
  <c r="AB48" i="17"/>
  <c r="AA48" i="17"/>
  <c r="W48" i="17"/>
  <c r="V48" i="17"/>
  <c r="T48" i="17"/>
  <c r="S48" i="17"/>
  <c r="R48" i="17"/>
  <c r="AI47" i="17"/>
  <c r="AH47" i="17"/>
  <c r="AG47" i="17"/>
  <c r="AF47" i="17"/>
  <c r="AE47" i="17"/>
  <c r="AD47" i="17"/>
  <c r="AC47" i="17"/>
  <c r="AB47" i="17"/>
  <c r="AA47" i="17"/>
  <c r="Y47" i="17"/>
  <c r="W47" i="17"/>
  <c r="V47" i="17"/>
  <c r="T47" i="17"/>
  <c r="S47" i="17"/>
  <c r="R47" i="17"/>
  <c r="AI46" i="17"/>
  <c r="AH46" i="17"/>
  <c r="AG46" i="17"/>
  <c r="AF46" i="17"/>
  <c r="AE46" i="17"/>
  <c r="AD46" i="17"/>
  <c r="AC46" i="17"/>
  <c r="AB46" i="17"/>
  <c r="Z46" i="17"/>
  <c r="Y46" i="17"/>
  <c r="W46" i="17"/>
  <c r="V46" i="17"/>
  <c r="T46" i="17"/>
  <c r="S46" i="17"/>
  <c r="R46" i="17"/>
  <c r="AI45" i="17"/>
  <c r="AH45" i="17"/>
  <c r="AG45" i="17"/>
  <c r="AF45" i="17"/>
  <c r="AE45" i="17"/>
  <c r="AD45" i="17"/>
  <c r="AB45" i="17"/>
  <c r="Z45" i="17"/>
  <c r="Y45" i="17"/>
  <c r="W45" i="17"/>
  <c r="V45" i="17"/>
  <c r="T45" i="17"/>
  <c r="S45" i="17"/>
  <c r="R45" i="17"/>
  <c r="AI44" i="17"/>
  <c r="AH44" i="17"/>
  <c r="AG44" i="17"/>
  <c r="AF44" i="17"/>
  <c r="AE44" i="17"/>
  <c r="AD44" i="17"/>
  <c r="AC44" i="17"/>
  <c r="Z44" i="17"/>
  <c r="Y44" i="17"/>
  <c r="W44" i="17"/>
  <c r="V44" i="17"/>
  <c r="T44" i="17"/>
  <c r="S44" i="17"/>
  <c r="R44" i="17"/>
  <c r="AI43" i="17"/>
  <c r="AH43" i="17"/>
  <c r="AG43" i="17"/>
  <c r="AF43" i="17"/>
  <c r="AE43" i="17"/>
  <c r="AD43" i="17"/>
  <c r="AC43" i="17"/>
  <c r="AA43" i="17"/>
  <c r="Z43" i="17"/>
  <c r="Y43" i="17"/>
  <c r="W43" i="17"/>
  <c r="V43" i="17"/>
  <c r="T43" i="17"/>
  <c r="S43" i="17"/>
  <c r="R43" i="17"/>
  <c r="AI42" i="17"/>
  <c r="AH42" i="17"/>
  <c r="AG42" i="17"/>
  <c r="AF42" i="17"/>
  <c r="AE42" i="17"/>
  <c r="AD42" i="17"/>
  <c r="AC42" i="17"/>
  <c r="AA42" i="17"/>
  <c r="Z42" i="17"/>
  <c r="Y42" i="17"/>
  <c r="W42" i="17"/>
  <c r="V42" i="17"/>
  <c r="T42" i="17"/>
  <c r="S42" i="17"/>
  <c r="R42" i="17"/>
  <c r="AI41" i="17"/>
  <c r="AH41" i="17"/>
  <c r="AG41" i="17"/>
  <c r="AF41" i="17"/>
  <c r="AE41" i="17"/>
  <c r="AD41" i="17"/>
  <c r="AC41" i="17"/>
  <c r="AB41" i="17"/>
  <c r="AA41" i="17"/>
  <c r="Z41" i="17"/>
  <c r="W41" i="17"/>
  <c r="V41" i="17"/>
  <c r="T41" i="17"/>
  <c r="S41" i="17"/>
  <c r="R41" i="17"/>
  <c r="AI40" i="17"/>
  <c r="AH40" i="17"/>
  <c r="AG40" i="17"/>
  <c r="AF40" i="17"/>
  <c r="AE40" i="17"/>
  <c r="AD40" i="17"/>
  <c r="AC40" i="17"/>
  <c r="AB40" i="17"/>
  <c r="Z40" i="17"/>
  <c r="Y40" i="17"/>
  <c r="W40" i="17"/>
  <c r="V40" i="17"/>
  <c r="T40" i="17"/>
  <c r="S40" i="17"/>
  <c r="R40" i="17"/>
  <c r="AI39" i="17"/>
  <c r="AH39" i="17"/>
  <c r="AG39" i="17"/>
  <c r="AF39" i="17"/>
  <c r="AE39" i="17"/>
  <c r="AD39" i="17"/>
  <c r="AC39" i="17"/>
  <c r="AB39" i="17"/>
  <c r="Y39" i="17"/>
  <c r="W39" i="17"/>
  <c r="V39" i="17"/>
  <c r="T39" i="17"/>
  <c r="S39" i="17"/>
  <c r="R39" i="17"/>
  <c r="AI38" i="17"/>
  <c r="AH38" i="17"/>
  <c r="AG38" i="17"/>
  <c r="AF38" i="17"/>
  <c r="AE38" i="17"/>
  <c r="AD38" i="17"/>
  <c r="AC38" i="17"/>
  <c r="AB38" i="17"/>
  <c r="Z38" i="17"/>
  <c r="Y38" i="17"/>
  <c r="W38" i="17"/>
  <c r="V38" i="17"/>
  <c r="T38" i="17"/>
  <c r="S38" i="17"/>
  <c r="R38" i="17"/>
  <c r="AI37" i="17"/>
  <c r="AH37" i="17"/>
  <c r="AG37" i="17"/>
  <c r="AF37" i="17"/>
  <c r="AE37" i="17"/>
  <c r="AD37" i="17"/>
  <c r="AC37" i="17"/>
  <c r="Z37" i="17"/>
  <c r="Y37" i="17"/>
  <c r="W37" i="17"/>
  <c r="V37" i="17"/>
  <c r="T37" i="17"/>
  <c r="S37" i="17"/>
  <c r="R37" i="17"/>
  <c r="AI36" i="17"/>
  <c r="AH36" i="17"/>
  <c r="AG36" i="17"/>
  <c r="AF36" i="17"/>
  <c r="AE36" i="17"/>
  <c r="AD36" i="17"/>
  <c r="AC36" i="17"/>
  <c r="AB36" i="17"/>
  <c r="Z36" i="17"/>
  <c r="Y36" i="17"/>
  <c r="W36" i="17"/>
  <c r="V36" i="17"/>
  <c r="T36" i="17"/>
  <c r="S36" i="17"/>
  <c r="R36" i="17"/>
  <c r="AI35" i="17"/>
  <c r="AH35" i="17"/>
  <c r="AG35" i="17"/>
  <c r="AF35" i="17"/>
  <c r="AE35" i="17"/>
  <c r="AD35" i="17"/>
  <c r="AC35" i="17"/>
  <c r="Z35" i="17"/>
  <c r="Y35" i="17"/>
  <c r="W35" i="17"/>
  <c r="V35" i="17"/>
  <c r="T35" i="17"/>
  <c r="S35" i="17"/>
  <c r="R35" i="17"/>
  <c r="AI34" i="17"/>
  <c r="AH34" i="17"/>
  <c r="AG34" i="17"/>
  <c r="AF34" i="17"/>
  <c r="AE34" i="17"/>
  <c r="AD34" i="17"/>
  <c r="AB34" i="17"/>
  <c r="Z34" i="17"/>
  <c r="Y34" i="17"/>
  <c r="W34" i="17"/>
  <c r="V34" i="17"/>
  <c r="T34" i="17"/>
  <c r="S34" i="17"/>
  <c r="R34" i="17"/>
  <c r="AI33" i="17"/>
  <c r="AH33" i="17"/>
  <c r="AG33" i="17"/>
  <c r="AF33" i="17"/>
  <c r="AE33" i="17"/>
  <c r="AD33" i="17"/>
  <c r="AC33" i="17"/>
  <c r="AB33" i="17"/>
  <c r="Y33" i="17"/>
  <c r="W33" i="17"/>
  <c r="V33" i="17"/>
  <c r="T33" i="17"/>
  <c r="S33" i="17"/>
  <c r="R33" i="17"/>
  <c r="AI32" i="17"/>
  <c r="AH32" i="17"/>
  <c r="AG32" i="17"/>
  <c r="AF32" i="17"/>
  <c r="AE32" i="17"/>
  <c r="AD32" i="17"/>
  <c r="AC32" i="17"/>
  <c r="AB32" i="17"/>
  <c r="AA32" i="17"/>
  <c r="W32" i="17"/>
  <c r="V32" i="17"/>
  <c r="T32" i="17"/>
  <c r="S32" i="17"/>
  <c r="R32" i="17"/>
  <c r="AI31" i="17"/>
  <c r="AH31" i="17"/>
  <c r="AG31" i="17"/>
  <c r="AF31" i="17"/>
  <c r="AE31" i="17"/>
  <c r="AD31" i="17"/>
  <c r="AC31" i="17"/>
  <c r="AB31" i="17"/>
  <c r="AA31" i="17"/>
  <c r="W31" i="17"/>
  <c r="V31" i="17"/>
  <c r="T31" i="17"/>
  <c r="S31" i="17"/>
  <c r="R31" i="17"/>
  <c r="AI30" i="17"/>
  <c r="AH30" i="17"/>
  <c r="AG30" i="17"/>
  <c r="AF30" i="17"/>
  <c r="AE30" i="17"/>
  <c r="AD30" i="17"/>
  <c r="AC30" i="17"/>
  <c r="Z30" i="17"/>
  <c r="Y30" i="17"/>
  <c r="W30" i="17"/>
  <c r="V30" i="17"/>
  <c r="T30" i="17"/>
  <c r="S30" i="17"/>
  <c r="R30" i="17"/>
  <c r="AI29" i="17"/>
  <c r="AJ29" i="17" s="1"/>
  <c r="AH29" i="17"/>
  <c r="AG29" i="17"/>
  <c r="AF29" i="17"/>
  <c r="AE29" i="17"/>
  <c r="AD29" i="17"/>
  <c r="AC29" i="17"/>
  <c r="AB29" i="17"/>
  <c r="AA29" i="17"/>
  <c r="Y29" i="17"/>
  <c r="W29" i="17"/>
  <c r="V29" i="17"/>
  <c r="T29" i="17"/>
  <c r="S29" i="17"/>
  <c r="R29" i="17"/>
  <c r="AI28" i="17"/>
  <c r="AJ28" i="17" s="1"/>
  <c r="AH28" i="17"/>
  <c r="AG28" i="17"/>
  <c r="AF28" i="17"/>
  <c r="AE28" i="17"/>
  <c r="AD28" i="17"/>
  <c r="AC28" i="17"/>
  <c r="AA28" i="17"/>
  <c r="Z28" i="17"/>
  <c r="Y28" i="17"/>
  <c r="W28" i="17"/>
  <c r="V28" i="17"/>
  <c r="T28" i="17"/>
  <c r="S28" i="17"/>
  <c r="R28" i="17"/>
  <c r="AI27" i="17"/>
  <c r="AH27" i="17"/>
  <c r="AG27" i="17"/>
  <c r="AF27" i="17"/>
  <c r="AE27" i="17"/>
  <c r="AD27" i="17"/>
  <c r="AC27" i="17"/>
  <c r="Y27" i="17"/>
  <c r="W27" i="17"/>
  <c r="V27" i="17"/>
  <c r="T27" i="17"/>
  <c r="S27" i="17"/>
  <c r="R27" i="17"/>
  <c r="AI26" i="17"/>
  <c r="AH26" i="17"/>
  <c r="AG26" i="17"/>
  <c r="AF26" i="17"/>
  <c r="AE26" i="17"/>
  <c r="AD26" i="17"/>
  <c r="AC26" i="17"/>
  <c r="AB26" i="17"/>
  <c r="AA26" i="17"/>
  <c r="W26" i="17"/>
  <c r="V26" i="17"/>
  <c r="T26" i="17"/>
  <c r="S26" i="17"/>
  <c r="R26" i="17"/>
  <c r="AI25" i="17"/>
  <c r="AH25" i="17"/>
  <c r="AG25" i="17"/>
  <c r="AF25" i="17"/>
  <c r="AE25" i="17"/>
  <c r="AD25" i="17"/>
  <c r="AC25" i="17"/>
  <c r="W25" i="17"/>
  <c r="V25" i="17"/>
  <c r="T25" i="17"/>
  <c r="S25" i="17"/>
  <c r="R25" i="17"/>
  <c r="AI24" i="17"/>
  <c r="AH24" i="17"/>
  <c r="AG24" i="17"/>
  <c r="AF24" i="17"/>
  <c r="AE24" i="17"/>
  <c r="AD24" i="17"/>
  <c r="AC24" i="17"/>
  <c r="Y24" i="17"/>
  <c r="W24" i="17"/>
  <c r="V24" i="17"/>
  <c r="T24" i="17"/>
  <c r="S24" i="17"/>
  <c r="R24" i="17"/>
  <c r="AI23" i="17"/>
  <c r="AH23" i="17"/>
  <c r="AG23" i="17"/>
  <c r="AF23" i="17"/>
  <c r="AE23" i="17"/>
  <c r="AD23" i="17"/>
  <c r="W23" i="17"/>
  <c r="V23" i="17"/>
  <c r="T23" i="17"/>
  <c r="S23" i="17"/>
  <c r="R23" i="17"/>
  <c r="AI22" i="17"/>
  <c r="AH22" i="17"/>
  <c r="AG22" i="17"/>
  <c r="AF22" i="17"/>
  <c r="AE22" i="17"/>
  <c r="AD22" i="17"/>
  <c r="AC22" i="17"/>
  <c r="AB22" i="17"/>
  <c r="W22" i="17"/>
  <c r="V22" i="17"/>
  <c r="T22" i="17"/>
  <c r="S22" i="17"/>
  <c r="R22" i="17"/>
  <c r="AI21" i="17"/>
  <c r="AH21" i="17"/>
  <c r="AG21" i="17"/>
  <c r="AF21" i="17"/>
  <c r="AE21" i="17"/>
  <c r="AD21" i="17"/>
  <c r="AC21" i="17"/>
  <c r="AB21" i="17"/>
  <c r="Z21" i="17"/>
  <c r="W21" i="17"/>
  <c r="V21" i="17"/>
  <c r="T21" i="17"/>
  <c r="S21" i="17"/>
  <c r="R21" i="17"/>
  <c r="AI20" i="17"/>
  <c r="AH20" i="17"/>
  <c r="AG20" i="17"/>
  <c r="AF20" i="17"/>
  <c r="AE20" i="17"/>
  <c r="AD20" i="17"/>
  <c r="W20" i="17"/>
  <c r="V20" i="17"/>
  <c r="T20" i="17"/>
  <c r="S20" i="17"/>
  <c r="R20" i="17"/>
  <c r="AI19" i="17"/>
  <c r="AH19" i="17"/>
  <c r="AG19" i="17"/>
  <c r="AF19" i="17"/>
  <c r="AE19" i="17"/>
  <c r="AD19" i="17"/>
  <c r="AC19" i="17"/>
  <c r="Y19" i="17"/>
  <c r="W19" i="17"/>
  <c r="V19" i="17"/>
  <c r="T19" i="17"/>
  <c r="S19" i="17"/>
  <c r="R19" i="17"/>
  <c r="AI18" i="17"/>
  <c r="AH18" i="17"/>
  <c r="AG18" i="17"/>
  <c r="AF18" i="17"/>
  <c r="AE18" i="17"/>
  <c r="AD18" i="17"/>
  <c r="AC18" i="17"/>
  <c r="AB18" i="17"/>
  <c r="AA18" i="17"/>
  <c r="W18" i="17"/>
  <c r="V18" i="17"/>
  <c r="T18" i="17"/>
  <c r="S18" i="17"/>
  <c r="R18" i="17"/>
  <c r="D8" i="17"/>
  <c r="K3" i="17"/>
  <c r="I3" i="17"/>
  <c r="R2" i="17"/>
  <c r="L2" i="17"/>
  <c r="K2" i="17"/>
  <c r="J2" i="17"/>
  <c r="I2" i="17"/>
  <c r="G69" i="16"/>
  <c r="F69" i="16"/>
  <c r="E69" i="16"/>
  <c r="D69" i="16"/>
  <c r="C69" i="16"/>
  <c r="G68" i="16"/>
  <c r="F68" i="16"/>
  <c r="E68" i="16"/>
  <c r="D68" i="16"/>
  <c r="C68" i="16"/>
  <c r="G67" i="16"/>
  <c r="F67" i="16"/>
  <c r="E67" i="16"/>
  <c r="D67" i="16"/>
  <c r="C67" i="16"/>
  <c r="G66" i="16"/>
  <c r="F66" i="16"/>
  <c r="E66" i="16"/>
  <c r="D66" i="16"/>
  <c r="C66" i="16"/>
  <c r="C58" i="16"/>
  <c r="D57" i="16"/>
  <c r="C57" i="16"/>
  <c r="W56" i="16"/>
  <c r="V56" i="16"/>
  <c r="U56" i="16"/>
  <c r="T56" i="16"/>
  <c r="S56" i="16"/>
  <c r="R56" i="16"/>
  <c r="AX55" i="16"/>
  <c r="AU55" i="16"/>
  <c r="AP55" i="16"/>
  <c r="E55" i="16"/>
  <c r="D55" i="16"/>
  <c r="B54" i="16"/>
  <c r="D26" i="19" s="1"/>
  <c r="AZ53" i="16"/>
  <c r="AI53" i="16"/>
  <c r="AH53" i="16"/>
  <c r="AG53" i="16"/>
  <c r="AF53" i="16"/>
  <c r="AE53" i="16"/>
  <c r="AD53" i="16"/>
  <c r="AC53" i="16"/>
  <c r="AB53" i="16"/>
  <c r="AA53" i="16"/>
  <c r="Z53" i="16"/>
  <c r="Y53" i="16"/>
  <c r="W53" i="16"/>
  <c r="V53" i="16"/>
  <c r="T53" i="16"/>
  <c r="S53" i="16"/>
  <c r="R53" i="16"/>
  <c r="AZ52" i="16"/>
  <c r="AI52" i="16"/>
  <c r="AH52" i="16"/>
  <c r="AG52" i="16"/>
  <c r="AF52" i="16"/>
  <c r="AE52" i="16"/>
  <c r="AD52" i="16"/>
  <c r="AC52" i="16"/>
  <c r="AB52" i="16"/>
  <c r="Y52" i="16"/>
  <c r="W52" i="16"/>
  <c r="V52" i="16"/>
  <c r="T52" i="16"/>
  <c r="S52" i="16"/>
  <c r="R52" i="16"/>
  <c r="AZ51" i="16"/>
  <c r="AI51" i="16"/>
  <c r="AH51" i="16"/>
  <c r="AG51" i="16"/>
  <c r="AF51" i="16"/>
  <c r="AE51" i="16"/>
  <c r="AD51" i="16"/>
  <c r="AC51" i="16"/>
  <c r="AB51" i="16"/>
  <c r="AA51" i="16"/>
  <c r="W51" i="16"/>
  <c r="V51" i="16"/>
  <c r="T51" i="16"/>
  <c r="S51" i="16"/>
  <c r="R51" i="16"/>
  <c r="AZ50" i="16"/>
  <c r="AI50" i="16"/>
  <c r="AH50" i="16"/>
  <c r="AG50" i="16"/>
  <c r="AF50" i="16"/>
  <c r="AE50" i="16"/>
  <c r="AD50" i="16"/>
  <c r="AC50" i="16"/>
  <c r="AB50" i="16"/>
  <c r="Z50" i="16"/>
  <c r="Y50" i="16"/>
  <c r="W50" i="16"/>
  <c r="V50" i="16"/>
  <c r="T50" i="16"/>
  <c r="S50" i="16"/>
  <c r="R50" i="16"/>
  <c r="AZ49" i="16"/>
  <c r="AI49" i="16"/>
  <c r="AH49" i="16"/>
  <c r="AG49" i="16"/>
  <c r="AF49" i="16"/>
  <c r="AE49" i="16"/>
  <c r="AD49" i="16"/>
  <c r="AC49" i="16"/>
  <c r="AA49" i="16"/>
  <c r="Z49" i="16"/>
  <c r="Y49" i="16"/>
  <c r="W49" i="16"/>
  <c r="V49" i="16"/>
  <c r="T49" i="16"/>
  <c r="S49" i="16"/>
  <c r="R49" i="16"/>
  <c r="AZ48" i="16"/>
  <c r="AI48" i="16"/>
  <c r="AH48" i="16"/>
  <c r="AG48" i="16"/>
  <c r="AF48" i="16"/>
  <c r="AE48" i="16"/>
  <c r="AD48" i="16"/>
  <c r="AC48" i="16"/>
  <c r="AB48" i="16"/>
  <c r="Z48" i="16"/>
  <c r="Y48" i="16"/>
  <c r="W48" i="16"/>
  <c r="V48" i="16"/>
  <c r="T48" i="16"/>
  <c r="S48" i="16"/>
  <c r="R48" i="16"/>
  <c r="AZ47" i="16"/>
  <c r="AI47" i="16"/>
  <c r="AH47" i="16"/>
  <c r="AG47" i="16"/>
  <c r="AF47" i="16"/>
  <c r="AE47" i="16"/>
  <c r="AD47" i="16"/>
  <c r="AC47" i="16"/>
  <c r="AB47" i="16"/>
  <c r="Y47" i="16"/>
  <c r="W47" i="16"/>
  <c r="V47" i="16"/>
  <c r="T47" i="16"/>
  <c r="S47" i="16"/>
  <c r="R47" i="16"/>
  <c r="AZ46" i="16"/>
  <c r="AI46" i="16"/>
  <c r="AH46" i="16"/>
  <c r="AG46" i="16"/>
  <c r="AF46" i="16"/>
  <c r="AE46" i="16"/>
  <c r="AD46" i="16"/>
  <c r="AC46" i="16"/>
  <c r="AB46" i="16"/>
  <c r="Y46" i="16"/>
  <c r="W46" i="16"/>
  <c r="V46" i="16"/>
  <c r="T46" i="16"/>
  <c r="S46" i="16"/>
  <c r="R46" i="16"/>
  <c r="AZ45" i="16"/>
  <c r="AI45" i="16"/>
  <c r="AH45" i="16"/>
  <c r="AG45" i="16"/>
  <c r="AF45" i="16"/>
  <c r="AE45" i="16"/>
  <c r="AD45" i="16"/>
  <c r="AC45" i="16"/>
  <c r="AB45" i="16"/>
  <c r="Z45" i="16"/>
  <c r="Y45" i="16"/>
  <c r="W45" i="16"/>
  <c r="V45" i="16"/>
  <c r="T45" i="16"/>
  <c r="S45" i="16"/>
  <c r="R45" i="16"/>
  <c r="AZ44" i="16"/>
  <c r="AI44" i="16"/>
  <c r="AH44" i="16"/>
  <c r="AG44" i="16"/>
  <c r="AF44" i="16"/>
  <c r="AE44" i="16"/>
  <c r="AD44" i="16"/>
  <c r="AC44" i="16"/>
  <c r="AB44" i="16"/>
  <c r="AA44" i="16"/>
  <c r="Z44" i="16"/>
  <c r="Y44" i="16"/>
  <c r="W44" i="16"/>
  <c r="V44" i="16"/>
  <c r="T44" i="16"/>
  <c r="S44" i="16"/>
  <c r="R44" i="16"/>
  <c r="AZ43" i="16"/>
  <c r="AI43" i="16"/>
  <c r="AH43" i="16"/>
  <c r="AG43" i="16"/>
  <c r="AF43" i="16"/>
  <c r="AE43" i="16"/>
  <c r="AD43" i="16"/>
  <c r="AC43" i="16"/>
  <c r="AB43" i="16"/>
  <c r="AA43" i="16"/>
  <c r="Z43" i="16"/>
  <c r="Y43" i="16"/>
  <c r="W43" i="16"/>
  <c r="V43" i="16"/>
  <c r="T43" i="16"/>
  <c r="S43" i="16"/>
  <c r="R43" i="16"/>
  <c r="AZ42" i="16"/>
  <c r="AI42" i="16"/>
  <c r="AH42" i="16"/>
  <c r="AG42" i="16"/>
  <c r="AF42" i="16"/>
  <c r="AE42" i="16"/>
  <c r="AD42" i="16"/>
  <c r="AC42" i="16"/>
  <c r="AB42" i="16"/>
  <c r="AA42" i="16"/>
  <c r="W42" i="16"/>
  <c r="V42" i="16"/>
  <c r="T42" i="16"/>
  <c r="S42" i="16"/>
  <c r="R42" i="16"/>
  <c r="AZ41" i="16"/>
  <c r="AI41" i="16"/>
  <c r="AH41" i="16"/>
  <c r="AG41" i="16"/>
  <c r="AF41" i="16"/>
  <c r="AE41" i="16"/>
  <c r="AD41" i="16"/>
  <c r="AC41" i="16"/>
  <c r="AB41" i="16"/>
  <c r="Z41" i="16"/>
  <c r="Y41" i="16"/>
  <c r="W41" i="16"/>
  <c r="V41" i="16"/>
  <c r="T41" i="16"/>
  <c r="S41" i="16"/>
  <c r="R41" i="16"/>
  <c r="AZ40" i="16"/>
  <c r="AI40" i="16"/>
  <c r="AH40" i="16"/>
  <c r="AG40" i="16"/>
  <c r="AF40" i="16"/>
  <c r="AE40" i="16"/>
  <c r="AD40" i="16"/>
  <c r="AC40" i="16"/>
  <c r="Z40" i="16"/>
  <c r="Y40" i="16"/>
  <c r="W40" i="16"/>
  <c r="V40" i="16"/>
  <c r="T40" i="16"/>
  <c r="S40" i="16"/>
  <c r="R40" i="16"/>
  <c r="AZ39" i="16"/>
  <c r="AI39" i="16"/>
  <c r="AH39" i="16"/>
  <c r="AG39" i="16"/>
  <c r="AF39" i="16"/>
  <c r="AE39" i="16"/>
  <c r="AD39" i="16"/>
  <c r="AC39" i="16"/>
  <c r="AB39" i="16"/>
  <c r="AA39" i="16"/>
  <c r="Z39" i="16"/>
  <c r="W39" i="16"/>
  <c r="V39" i="16"/>
  <c r="T39" i="16"/>
  <c r="S39" i="16"/>
  <c r="R39" i="16"/>
  <c r="AZ38" i="16"/>
  <c r="AI38" i="16"/>
  <c r="AH38" i="16"/>
  <c r="AG38" i="16"/>
  <c r="AF38" i="16"/>
  <c r="AE38" i="16"/>
  <c r="AD38" i="16"/>
  <c r="AC38" i="16"/>
  <c r="AB38" i="16"/>
  <c r="Y38" i="16"/>
  <c r="W38" i="16"/>
  <c r="V38" i="16"/>
  <c r="T38" i="16"/>
  <c r="S38" i="16"/>
  <c r="R38" i="16"/>
  <c r="AZ37" i="16"/>
  <c r="AI37" i="16"/>
  <c r="AH37" i="16"/>
  <c r="AG37" i="16"/>
  <c r="AF37" i="16"/>
  <c r="AE37" i="16"/>
  <c r="AD37" i="16"/>
  <c r="AC37" i="16"/>
  <c r="AB37" i="16"/>
  <c r="AA37" i="16"/>
  <c r="Y37" i="16"/>
  <c r="W37" i="16"/>
  <c r="V37" i="16"/>
  <c r="T37" i="16"/>
  <c r="S37" i="16"/>
  <c r="R37" i="16"/>
  <c r="AZ36" i="16"/>
  <c r="AI36" i="16"/>
  <c r="AH36" i="16"/>
  <c r="AG36" i="16"/>
  <c r="AF36" i="16"/>
  <c r="AE36" i="16"/>
  <c r="AD36" i="16"/>
  <c r="AC36" i="16"/>
  <c r="AB36" i="16"/>
  <c r="AA36" i="16"/>
  <c r="Y36" i="16"/>
  <c r="W36" i="16"/>
  <c r="V36" i="16"/>
  <c r="T36" i="16"/>
  <c r="S36" i="16"/>
  <c r="R36" i="16"/>
  <c r="AZ35" i="16"/>
  <c r="AI35" i="16"/>
  <c r="AH35" i="16"/>
  <c r="AG35" i="16"/>
  <c r="AF35" i="16"/>
  <c r="AE35" i="16"/>
  <c r="AD35" i="16"/>
  <c r="AC35" i="16"/>
  <c r="AB35" i="16"/>
  <c r="W35" i="16"/>
  <c r="V35" i="16"/>
  <c r="T35" i="16"/>
  <c r="S35" i="16"/>
  <c r="R35" i="16"/>
  <c r="AZ34" i="16"/>
  <c r="AI34" i="16"/>
  <c r="AH34" i="16"/>
  <c r="AG34" i="16"/>
  <c r="AF34" i="16"/>
  <c r="AE34" i="16"/>
  <c r="AD34" i="16"/>
  <c r="AC34" i="16"/>
  <c r="AB34" i="16"/>
  <c r="Z34" i="16"/>
  <c r="Y34" i="16"/>
  <c r="W34" i="16"/>
  <c r="V34" i="16"/>
  <c r="T34" i="16"/>
  <c r="S34" i="16"/>
  <c r="R34" i="16"/>
  <c r="AZ33" i="16"/>
  <c r="AI33" i="16"/>
  <c r="AH33" i="16"/>
  <c r="AG33" i="16"/>
  <c r="AF33" i="16"/>
  <c r="AE33" i="16"/>
  <c r="AD33" i="16"/>
  <c r="AC33" i="16"/>
  <c r="AB33" i="16"/>
  <c r="AA33" i="16"/>
  <c r="Y33" i="16"/>
  <c r="W33" i="16"/>
  <c r="V33" i="16"/>
  <c r="T33" i="16"/>
  <c r="S33" i="16"/>
  <c r="R33" i="16"/>
  <c r="AZ32" i="16"/>
  <c r="AI32" i="16"/>
  <c r="AH32" i="16"/>
  <c r="AG32" i="16"/>
  <c r="AF32" i="16"/>
  <c r="AE32" i="16"/>
  <c r="AD32" i="16"/>
  <c r="AA32" i="16"/>
  <c r="Z32" i="16"/>
  <c r="Y32" i="16"/>
  <c r="W32" i="16"/>
  <c r="V32" i="16"/>
  <c r="T32" i="16"/>
  <c r="S32" i="16"/>
  <c r="R32" i="16"/>
  <c r="AZ31" i="16"/>
  <c r="AI31" i="16"/>
  <c r="AH31" i="16"/>
  <c r="AG31" i="16"/>
  <c r="AF31" i="16"/>
  <c r="AE31" i="16"/>
  <c r="AD31" i="16"/>
  <c r="AC31" i="16"/>
  <c r="AB31" i="16"/>
  <c r="Y31" i="16"/>
  <c r="W31" i="16"/>
  <c r="V31" i="16"/>
  <c r="T31" i="16"/>
  <c r="S31" i="16"/>
  <c r="R31" i="16"/>
  <c r="AZ30" i="16"/>
  <c r="AI30" i="16"/>
  <c r="AJ30" i="16" s="1"/>
  <c r="AH30" i="16"/>
  <c r="AG30" i="16"/>
  <c r="AF30" i="16"/>
  <c r="AE30" i="16"/>
  <c r="AD30" i="16"/>
  <c r="AC30" i="16"/>
  <c r="AB30" i="16"/>
  <c r="Z30" i="16"/>
  <c r="Y30" i="16"/>
  <c r="W30" i="16"/>
  <c r="V30" i="16"/>
  <c r="T30" i="16"/>
  <c r="S30" i="16"/>
  <c r="R30" i="16"/>
  <c r="AZ29" i="16"/>
  <c r="AI29" i="16"/>
  <c r="AJ29" i="16" s="1"/>
  <c r="AH29" i="16"/>
  <c r="AG29" i="16"/>
  <c r="AF29" i="16"/>
  <c r="AE29" i="16"/>
  <c r="AD29" i="16"/>
  <c r="AC29" i="16"/>
  <c r="AA29" i="16"/>
  <c r="Z29" i="16"/>
  <c r="Y29" i="16"/>
  <c r="W29" i="16"/>
  <c r="V29" i="16"/>
  <c r="T29" i="16"/>
  <c r="S29" i="16"/>
  <c r="R29" i="16"/>
  <c r="AZ28" i="16"/>
  <c r="AI28" i="16"/>
  <c r="AJ28" i="16" s="1"/>
  <c r="AH28" i="16"/>
  <c r="AG28" i="16"/>
  <c r="AF28" i="16"/>
  <c r="AE28" i="16"/>
  <c r="AD28" i="16"/>
  <c r="AC28" i="16"/>
  <c r="AB28" i="16"/>
  <c r="AA28" i="16"/>
  <c r="W28" i="16"/>
  <c r="V28" i="16"/>
  <c r="T28" i="16"/>
  <c r="S28" i="16"/>
  <c r="R28" i="16"/>
  <c r="AZ27" i="16"/>
  <c r="AI27" i="16"/>
  <c r="AJ27" i="16" s="1"/>
  <c r="AH27" i="16"/>
  <c r="AG27" i="16"/>
  <c r="AF27" i="16"/>
  <c r="AE27" i="16"/>
  <c r="AD27" i="16"/>
  <c r="AC27" i="16"/>
  <c r="AB27" i="16"/>
  <c r="Y27" i="16"/>
  <c r="W27" i="16"/>
  <c r="V27" i="16"/>
  <c r="T27" i="16"/>
  <c r="S27" i="16"/>
  <c r="R27" i="16"/>
  <c r="AZ26" i="16"/>
  <c r="AI26" i="16"/>
  <c r="AJ26" i="16" s="1"/>
  <c r="AH26" i="16"/>
  <c r="AG26" i="16"/>
  <c r="AF26" i="16"/>
  <c r="AE26" i="16"/>
  <c r="AD26" i="16"/>
  <c r="AC26" i="16"/>
  <c r="AB26" i="16"/>
  <c r="W26" i="16"/>
  <c r="V26" i="16"/>
  <c r="T26" i="16"/>
  <c r="S26" i="16"/>
  <c r="R26" i="16"/>
  <c r="AZ25" i="16"/>
  <c r="AI25" i="16"/>
  <c r="AJ25" i="16" s="1"/>
  <c r="AH25" i="16"/>
  <c r="AG25" i="16"/>
  <c r="AF25" i="16"/>
  <c r="AE25" i="16"/>
  <c r="AD25" i="16"/>
  <c r="AC25" i="16"/>
  <c r="Y25" i="16"/>
  <c r="W25" i="16"/>
  <c r="V25" i="16"/>
  <c r="T25" i="16"/>
  <c r="S25" i="16"/>
  <c r="R25" i="16"/>
  <c r="AZ24" i="16"/>
  <c r="AI24" i="16"/>
  <c r="AJ24" i="16" s="1"/>
  <c r="AH24" i="16"/>
  <c r="AG24" i="16"/>
  <c r="AF24" i="16"/>
  <c r="AE24" i="16"/>
  <c r="AD24" i="16"/>
  <c r="AC24" i="16"/>
  <c r="Y24" i="16"/>
  <c r="W24" i="16"/>
  <c r="V24" i="16"/>
  <c r="T24" i="16"/>
  <c r="S24" i="16"/>
  <c r="R24" i="16"/>
  <c r="AZ23" i="16"/>
  <c r="AI23" i="16"/>
  <c r="AJ23" i="16" s="1"/>
  <c r="AH23" i="16"/>
  <c r="AG23" i="16"/>
  <c r="AF23" i="16"/>
  <c r="AE23" i="16"/>
  <c r="AD23" i="16"/>
  <c r="W23" i="16"/>
  <c r="V23" i="16"/>
  <c r="T23" i="16"/>
  <c r="S23" i="16"/>
  <c r="R23" i="16"/>
  <c r="AZ22" i="16"/>
  <c r="AI22" i="16"/>
  <c r="AJ22" i="16" s="1"/>
  <c r="AH22" i="16"/>
  <c r="AG22" i="16"/>
  <c r="AF22" i="16"/>
  <c r="AE22" i="16"/>
  <c r="AD22" i="16"/>
  <c r="AC22" i="16"/>
  <c r="W22" i="16"/>
  <c r="V22" i="16"/>
  <c r="T22" i="16"/>
  <c r="S22" i="16"/>
  <c r="R22" i="16"/>
  <c r="AZ21" i="16"/>
  <c r="AI21" i="16"/>
  <c r="AJ21" i="16" s="1"/>
  <c r="AH21" i="16"/>
  <c r="AG21" i="16"/>
  <c r="AF21" i="16"/>
  <c r="AE21" i="16"/>
  <c r="AD21" i="16"/>
  <c r="AC21" i="16"/>
  <c r="AB21" i="16"/>
  <c r="W21" i="16"/>
  <c r="V21" i="16"/>
  <c r="T21" i="16"/>
  <c r="S21" i="16"/>
  <c r="R21" i="16"/>
  <c r="AZ20" i="16"/>
  <c r="AI20" i="16"/>
  <c r="AJ20" i="16" s="1"/>
  <c r="AH20" i="16"/>
  <c r="AG20" i="16"/>
  <c r="AF20" i="16"/>
  <c r="AE20" i="16"/>
  <c r="AD20" i="16"/>
  <c r="AC20" i="16"/>
  <c r="AB20" i="16"/>
  <c r="W20" i="16"/>
  <c r="V20" i="16"/>
  <c r="T20" i="16"/>
  <c r="S20" i="16"/>
  <c r="R20" i="16"/>
  <c r="AZ19" i="16"/>
  <c r="AI19" i="16"/>
  <c r="AJ19" i="16" s="1"/>
  <c r="AH19" i="16"/>
  <c r="AG19" i="16"/>
  <c r="AF19" i="16"/>
  <c r="AE19" i="16"/>
  <c r="AD19" i="16"/>
  <c r="AC19" i="16"/>
  <c r="AB19" i="16"/>
  <c r="AA19" i="16"/>
  <c r="W19" i="16"/>
  <c r="V19" i="16"/>
  <c r="T19" i="16"/>
  <c r="S19" i="16"/>
  <c r="R19" i="16"/>
  <c r="AZ18" i="16"/>
  <c r="AI18" i="16"/>
  <c r="AH18" i="16"/>
  <c r="AG18" i="16"/>
  <c r="AF18" i="16"/>
  <c r="AE18" i="16"/>
  <c r="AD18" i="16"/>
  <c r="AC18" i="16"/>
  <c r="AB18" i="16"/>
  <c r="W18" i="16"/>
  <c r="V18" i="16"/>
  <c r="T18" i="16"/>
  <c r="S18" i="16"/>
  <c r="R18" i="16"/>
  <c r="D8" i="16"/>
  <c r="K3" i="16"/>
  <c r="I3" i="16"/>
  <c r="R2" i="16"/>
  <c r="L2" i="16"/>
  <c r="K2" i="16"/>
  <c r="J2" i="16"/>
  <c r="I2" i="16"/>
  <c r="G69" i="15"/>
  <c r="F69" i="15"/>
  <c r="E69" i="15"/>
  <c r="D69" i="15"/>
  <c r="C69" i="15"/>
  <c r="G68" i="15"/>
  <c r="F68" i="15"/>
  <c r="E68" i="15"/>
  <c r="D68" i="15"/>
  <c r="C68" i="15"/>
  <c r="G67" i="15"/>
  <c r="F67" i="15"/>
  <c r="E67" i="15"/>
  <c r="D67" i="15"/>
  <c r="C67" i="15"/>
  <c r="G66" i="15"/>
  <c r="F66" i="15"/>
  <c r="E66" i="15"/>
  <c r="D66" i="15"/>
  <c r="C66" i="15"/>
  <c r="C58" i="15"/>
  <c r="D57" i="15"/>
  <c r="C57" i="15"/>
  <c r="W56" i="15"/>
  <c r="V56" i="15"/>
  <c r="U56" i="15"/>
  <c r="T56" i="15"/>
  <c r="S56" i="15"/>
  <c r="R56" i="15"/>
  <c r="E55" i="15"/>
  <c r="D55" i="15"/>
  <c r="B54" i="15"/>
  <c r="AP56" i="15" s="1"/>
  <c r="AP54" i="15" s="1"/>
  <c r="AI53" i="15"/>
  <c r="AH53" i="15"/>
  <c r="AG53" i="15"/>
  <c r="AF53" i="15"/>
  <c r="AE53" i="15"/>
  <c r="AD53" i="15"/>
  <c r="AC53" i="15"/>
  <c r="AB53" i="15"/>
  <c r="AA53" i="15"/>
  <c r="Z53" i="15"/>
  <c r="Y53" i="15"/>
  <c r="W53" i="15"/>
  <c r="V53" i="15"/>
  <c r="T53" i="15"/>
  <c r="S53" i="15"/>
  <c r="R53" i="15"/>
  <c r="AI52" i="15"/>
  <c r="Z52" i="15" s="1"/>
  <c r="AH52" i="15"/>
  <c r="AG52" i="15"/>
  <c r="AF52" i="15"/>
  <c r="AE52" i="15"/>
  <c r="AD52" i="15"/>
  <c r="AC52" i="15"/>
  <c r="AB52" i="15"/>
  <c r="AA52" i="15"/>
  <c r="Y52" i="15"/>
  <c r="W52" i="15"/>
  <c r="V52" i="15"/>
  <c r="T52" i="15"/>
  <c r="S52" i="15"/>
  <c r="R52" i="15"/>
  <c r="AI51" i="15"/>
  <c r="Z51" i="15" s="1"/>
  <c r="AH51" i="15"/>
  <c r="AG51" i="15"/>
  <c r="AF51" i="15"/>
  <c r="AE51" i="15"/>
  <c r="AD51" i="15"/>
  <c r="AC51" i="15"/>
  <c r="AB51" i="15"/>
  <c r="AA51" i="15"/>
  <c r="Y51" i="15"/>
  <c r="W51" i="15"/>
  <c r="V51" i="15"/>
  <c r="T51" i="15"/>
  <c r="S51" i="15"/>
  <c r="R51" i="15"/>
  <c r="AI50" i="15"/>
  <c r="Z50" i="15" s="1"/>
  <c r="AH50" i="15"/>
  <c r="AG50" i="15"/>
  <c r="AF50" i="15"/>
  <c r="AE50" i="15"/>
  <c r="AD50" i="15"/>
  <c r="AC50" i="15"/>
  <c r="AB50" i="15"/>
  <c r="AA50" i="15"/>
  <c r="Y50" i="15"/>
  <c r="W50" i="15"/>
  <c r="V50" i="15"/>
  <c r="T50" i="15"/>
  <c r="S50" i="15"/>
  <c r="R50" i="15"/>
  <c r="AI49" i="15"/>
  <c r="Z49" i="15" s="1"/>
  <c r="AH49" i="15"/>
  <c r="AG49" i="15"/>
  <c r="AF49" i="15"/>
  <c r="AE49" i="15"/>
  <c r="AD49" i="15"/>
  <c r="AC49" i="15"/>
  <c r="AB49" i="15"/>
  <c r="AA49" i="15"/>
  <c r="Y49" i="15"/>
  <c r="W49" i="15"/>
  <c r="V49" i="15"/>
  <c r="T49" i="15"/>
  <c r="S49" i="15"/>
  <c r="R49" i="15"/>
  <c r="AI48" i="15"/>
  <c r="Z48" i="15" s="1"/>
  <c r="AH48" i="15"/>
  <c r="AG48" i="15"/>
  <c r="AF48" i="15"/>
  <c r="AE48" i="15"/>
  <c r="AD48" i="15"/>
  <c r="AC48" i="15"/>
  <c r="AB48" i="15"/>
  <c r="AA48" i="15"/>
  <c r="Y48" i="15"/>
  <c r="W48" i="15"/>
  <c r="V48" i="15"/>
  <c r="T48" i="15"/>
  <c r="S48" i="15"/>
  <c r="R48" i="15"/>
  <c r="AI47" i="15"/>
  <c r="AH47" i="15"/>
  <c r="AG47" i="15"/>
  <c r="AF47" i="15"/>
  <c r="AE47" i="15"/>
  <c r="AD47" i="15"/>
  <c r="AC47" i="15"/>
  <c r="AB47" i="15"/>
  <c r="AA47" i="15"/>
  <c r="Z47" i="15"/>
  <c r="Y47" i="15"/>
  <c r="W47" i="15"/>
  <c r="V47" i="15"/>
  <c r="T47" i="15"/>
  <c r="S47" i="15"/>
  <c r="R47" i="15"/>
  <c r="AI46" i="15"/>
  <c r="AH46" i="15"/>
  <c r="AG46" i="15"/>
  <c r="AF46" i="15"/>
  <c r="AE46" i="15"/>
  <c r="AD46" i="15"/>
  <c r="AC46" i="15"/>
  <c r="AB46" i="15"/>
  <c r="AA46" i="15"/>
  <c r="Z46" i="15"/>
  <c r="Y46" i="15"/>
  <c r="W46" i="15"/>
  <c r="V46" i="15"/>
  <c r="T46" i="15"/>
  <c r="S46" i="15"/>
  <c r="R46" i="15"/>
  <c r="AI45" i="15"/>
  <c r="AH45" i="15"/>
  <c r="AG45" i="15"/>
  <c r="AF45" i="15"/>
  <c r="AE45" i="15"/>
  <c r="AD45" i="15"/>
  <c r="AC45" i="15"/>
  <c r="AB45" i="15"/>
  <c r="AA45" i="15"/>
  <c r="Z45" i="15"/>
  <c r="Y45" i="15"/>
  <c r="W45" i="15"/>
  <c r="V45" i="15"/>
  <c r="T45" i="15"/>
  <c r="S45" i="15"/>
  <c r="R45" i="15"/>
  <c r="AI44" i="15"/>
  <c r="Z44" i="15" s="1"/>
  <c r="AH44" i="15"/>
  <c r="AG44" i="15"/>
  <c r="AF44" i="15"/>
  <c r="AE44" i="15"/>
  <c r="AD44" i="15"/>
  <c r="AC44" i="15"/>
  <c r="AB44" i="15"/>
  <c r="AA44" i="15"/>
  <c r="Y44" i="15"/>
  <c r="W44" i="15"/>
  <c r="V44" i="15"/>
  <c r="T44" i="15"/>
  <c r="S44" i="15"/>
  <c r="R44" i="15"/>
  <c r="AI43" i="15"/>
  <c r="Z43" i="15" s="1"/>
  <c r="AH43" i="15"/>
  <c r="AG43" i="15"/>
  <c r="AF43" i="15"/>
  <c r="AE43" i="15"/>
  <c r="AD43" i="15"/>
  <c r="AC43" i="15"/>
  <c r="AB43" i="15"/>
  <c r="AA43" i="15"/>
  <c r="Y43" i="15"/>
  <c r="W43" i="15"/>
  <c r="V43" i="15"/>
  <c r="T43" i="15"/>
  <c r="S43" i="15"/>
  <c r="R43" i="15"/>
  <c r="AI42" i="15"/>
  <c r="Z42" i="15" s="1"/>
  <c r="AH42" i="15"/>
  <c r="AG42" i="15"/>
  <c r="AF42" i="15"/>
  <c r="AE42" i="15"/>
  <c r="AD42" i="15"/>
  <c r="AC42" i="15"/>
  <c r="AB42" i="15"/>
  <c r="AA42" i="15"/>
  <c r="Y42" i="15"/>
  <c r="W42" i="15"/>
  <c r="V42" i="15"/>
  <c r="T42" i="15"/>
  <c r="S42" i="15"/>
  <c r="R42" i="15"/>
  <c r="AI41" i="15"/>
  <c r="AH41" i="15"/>
  <c r="AG41" i="15"/>
  <c r="AF41" i="15"/>
  <c r="AE41" i="15"/>
  <c r="AD41" i="15"/>
  <c r="AC41" i="15"/>
  <c r="AB41" i="15"/>
  <c r="AA41" i="15"/>
  <c r="Z41" i="15"/>
  <c r="Y41" i="15"/>
  <c r="W41" i="15"/>
  <c r="V41" i="15"/>
  <c r="T41" i="15"/>
  <c r="S41" i="15"/>
  <c r="R41" i="15"/>
  <c r="AI40" i="15"/>
  <c r="Z40" i="15" s="1"/>
  <c r="AH40" i="15"/>
  <c r="AG40" i="15"/>
  <c r="AF40" i="15"/>
  <c r="AE40" i="15"/>
  <c r="AD40" i="15"/>
  <c r="AC40" i="15"/>
  <c r="AB40" i="15"/>
  <c r="AA40" i="15"/>
  <c r="Y40" i="15"/>
  <c r="W40" i="15"/>
  <c r="V40" i="15"/>
  <c r="T40" i="15"/>
  <c r="S40" i="15"/>
  <c r="R40" i="15"/>
  <c r="AI39" i="15"/>
  <c r="AH39" i="15"/>
  <c r="AG39" i="15"/>
  <c r="AF39" i="15"/>
  <c r="AE39" i="15"/>
  <c r="AD39" i="15"/>
  <c r="AC39" i="15"/>
  <c r="AB39" i="15"/>
  <c r="AA39" i="15"/>
  <c r="Z39" i="15"/>
  <c r="Y39" i="15"/>
  <c r="W39" i="15"/>
  <c r="V39" i="15"/>
  <c r="T39" i="15"/>
  <c r="S39" i="15"/>
  <c r="R39" i="15"/>
  <c r="AI38" i="15"/>
  <c r="AH38" i="15"/>
  <c r="AG38" i="15"/>
  <c r="AF38" i="15"/>
  <c r="AE38" i="15"/>
  <c r="AD38" i="15"/>
  <c r="AC38" i="15"/>
  <c r="AB38" i="15"/>
  <c r="AA38" i="15"/>
  <c r="Z38" i="15"/>
  <c r="Y38" i="15"/>
  <c r="W38" i="15"/>
  <c r="V38" i="15"/>
  <c r="T38" i="15"/>
  <c r="S38" i="15"/>
  <c r="R38" i="15"/>
  <c r="AI37" i="15"/>
  <c r="AH37" i="15"/>
  <c r="AG37" i="15"/>
  <c r="AF37" i="15"/>
  <c r="AE37" i="15"/>
  <c r="AD37" i="15"/>
  <c r="AC37" i="15"/>
  <c r="AB37" i="15"/>
  <c r="AA37" i="15"/>
  <c r="Z37" i="15"/>
  <c r="W37" i="15"/>
  <c r="V37" i="15"/>
  <c r="T37" i="15"/>
  <c r="S37" i="15"/>
  <c r="R37" i="15"/>
  <c r="AI36" i="15"/>
  <c r="AH36" i="15"/>
  <c r="AG36" i="15"/>
  <c r="AF36" i="15"/>
  <c r="AE36" i="15"/>
  <c r="AD36" i="15"/>
  <c r="AC36" i="15"/>
  <c r="AB36" i="15"/>
  <c r="AA36" i="15"/>
  <c r="W36" i="15"/>
  <c r="V36" i="15"/>
  <c r="T36" i="15"/>
  <c r="S36" i="15"/>
  <c r="R36" i="15"/>
  <c r="AI35" i="15"/>
  <c r="AH35" i="15"/>
  <c r="AG35" i="15"/>
  <c r="AF35" i="15"/>
  <c r="AE35" i="15"/>
  <c r="AD35" i="15"/>
  <c r="AC35" i="15"/>
  <c r="AB35" i="15"/>
  <c r="Y35" i="15"/>
  <c r="W35" i="15"/>
  <c r="V35" i="15"/>
  <c r="T35" i="15"/>
  <c r="S35" i="15"/>
  <c r="R35" i="15"/>
  <c r="AI34" i="15"/>
  <c r="AH34" i="15"/>
  <c r="AG34" i="15"/>
  <c r="AF34" i="15"/>
  <c r="AE34" i="15"/>
  <c r="AD34" i="15"/>
  <c r="AC34" i="15"/>
  <c r="AB34" i="15"/>
  <c r="Y34" i="15"/>
  <c r="W34" i="15"/>
  <c r="V34" i="15"/>
  <c r="T34" i="15"/>
  <c r="S34" i="15"/>
  <c r="R34" i="15"/>
  <c r="AI33" i="15"/>
  <c r="AJ33" i="15" s="1"/>
  <c r="AH33" i="15"/>
  <c r="AG33" i="15"/>
  <c r="AF33" i="15"/>
  <c r="AE33" i="15"/>
  <c r="AD33" i="15"/>
  <c r="AC33" i="15"/>
  <c r="AB33" i="15"/>
  <c r="Z33" i="15"/>
  <c r="Y33" i="15"/>
  <c r="W33" i="15"/>
  <c r="V33" i="15"/>
  <c r="T33" i="15"/>
  <c r="S33" i="15"/>
  <c r="R33" i="15"/>
  <c r="AI32" i="15"/>
  <c r="AJ32" i="15" s="1"/>
  <c r="AH32" i="15"/>
  <c r="AG32" i="15"/>
  <c r="AF32" i="15"/>
  <c r="AE32" i="15"/>
  <c r="AD32" i="15"/>
  <c r="AC32" i="15"/>
  <c r="AB32" i="15"/>
  <c r="AA32" i="15"/>
  <c r="Y32" i="15"/>
  <c r="W32" i="15"/>
  <c r="V32" i="15"/>
  <c r="T32" i="15"/>
  <c r="S32" i="15"/>
  <c r="R32" i="15"/>
  <c r="AI31" i="15"/>
  <c r="AH31" i="15"/>
  <c r="AG31" i="15"/>
  <c r="AF31" i="15"/>
  <c r="AE31" i="15"/>
  <c r="AD31" i="15"/>
  <c r="AC31" i="15"/>
  <c r="AB31" i="15"/>
  <c r="Y31" i="15"/>
  <c r="W31" i="15"/>
  <c r="V31" i="15"/>
  <c r="T31" i="15"/>
  <c r="S31" i="15"/>
  <c r="R31" i="15"/>
  <c r="AI30" i="15"/>
  <c r="AH30" i="15"/>
  <c r="AG30" i="15"/>
  <c r="AF30" i="15"/>
  <c r="AE30" i="15"/>
  <c r="AD30" i="15"/>
  <c r="AC30" i="15"/>
  <c r="AB30" i="15"/>
  <c r="Y30" i="15"/>
  <c r="W30" i="15"/>
  <c r="V30" i="15"/>
  <c r="T30" i="15"/>
  <c r="S30" i="15"/>
  <c r="R30" i="15"/>
  <c r="AI29" i="15"/>
  <c r="AH29" i="15"/>
  <c r="AG29" i="15"/>
  <c r="AF29" i="15"/>
  <c r="AE29" i="15"/>
  <c r="AD29" i="15"/>
  <c r="AC29" i="15"/>
  <c r="AB29" i="15"/>
  <c r="Z29" i="15"/>
  <c r="Y29" i="15"/>
  <c r="W29" i="15"/>
  <c r="V29" i="15"/>
  <c r="T29" i="15"/>
  <c r="S29" i="15"/>
  <c r="R29" i="15"/>
  <c r="AI28" i="15"/>
  <c r="AH28" i="15"/>
  <c r="AG28" i="15"/>
  <c r="AF28" i="15"/>
  <c r="AE28" i="15"/>
  <c r="AD28" i="15"/>
  <c r="AC28" i="15"/>
  <c r="AB28" i="15"/>
  <c r="Y28" i="15"/>
  <c r="W28" i="15"/>
  <c r="V28" i="15"/>
  <c r="T28" i="15"/>
  <c r="S28" i="15"/>
  <c r="R28" i="15"/>
  <c r="AI27" i="15"/>
  <c r="AH27" i="15"/>
  <c r="AG27" i="15"/>
  <c r="AF27" i="15"/>
  <c r="AE27" i="15"/>
  <c r="AD27" i="15"/>
  <c r="AC27" i="15"/>
  <c r="AB27" i="15"/>
  <c r="Y27" i="15"/>
  <c r="W27" i="15"/>
  <c r="V27" i="15"/>
  <c r="T27" i="15"/>
  <c r="S27" i="15"/>
  <c r="R27" i="15"/>
  <c r="AI26" i="15"/>
  <c r="AH26" i="15"/>
  <c r="AG26" i="15"/>
  <c r="AF26" i="15"/>
  <c r="AE26" i="15"/>
  <c r="AD26" i="15"/>
  <c r="AC26" i="15"/>
  <c r="AB26" i="15"/>
  <c r="W26" i="15"/>
  <c r="V26" i="15"/>
  <c r="T26" i="15"/>
  <c r="S26" i="15"/>
  <c r="R26" i="15"/>
  <c r="AI25" i="15"/>
  <c r="AH25" i="15"/>
  <c r="AG25" i="15"/>
  <c r="AF25" i="15"/>
  <c r="AE25" i="15"/>
  <c r="AD25" i="15"/>
  <c r="AC25" i="15"/>
  <c r="Y25" i="15"/>
  <c r="W25" i="15"/>
  <c r="V25" i="15"/>
  <c r="T25" i="15"/>
  <c r="S25" i="15"/>
  <c r="R25" i="15"/>
  <c r="AI24" i="15"/>
  <c r="AH24" i="15"/>
  <c r="AG24" i="15"/>
  <c r="AF24" i="15"/>
  <c r="AE24" i="15"/>
  <c r="AD24" i="15"/>
  <c r="AC24" i="15"/>
  <c r="Y24" i="15"/>
  <c r="W24" i="15"/>
  <c r="V24" i="15"/>
  <c r="T24" i="15"/>
  <c r="S24" i="15"/>
  <c r="R24" i="15"/>
  <c r="AI23" i="15"/>
  <c r="AH23" i="15"/>
  <c r="AG23" i="15"/>
  <c r="AF23" i="15"/>
  <c r="AE23" i="15"/>
  <c r="AD23" i="15"/>
  <c r="AC23" i="15"/>
  <c r="AB23" i="15"/>
  <c r="W23" i="15"/>
  <c r="V23" i="15"/>
  <c r="T23" i="15"/>
  <c r="S23" i="15"/>
  <c r="R23" i="15"/>
  <c r="AI22" i="15"/>
  <c r="AH22" i="15"/>
  <c r="AG22" i="15"/>
  <c r="AF22" i="15"/>
  <c r="AE22" i="15"/>
  <c r="AD22" i="15"/>
  <c r="AC22" i="15"/>
  <c r="AB22" i="15"/>
  <c r="W22" i="15"/>
  <c r="V22" i="15"/>
  <c r="T22" i="15"/>
  <c r="S22" i="15"/>
  <c r="R22" i="15"/>
  <c r="AI21" i="15"/>
  <c r="AH21" i="15"/>
  <c r="AG21" i="15"/>
  <c r="AF21" i="15"/>
  <c r="AE21" i="15"/>
  <c r="AD21" i="15"/>
  <c r="AC21" i="15"/>
  <c r="AB21" i="15"/>
  <c r="W21" i="15"/>
  <c r="V21" i="15"/>
  <c r="T21" i="15"/>
  <c r="S21" i="15"/>
  <c r="R21" i="15"/>
  <c r="AI20" i="15"/>
  <c r="AH20" i="15"/>
  <c r="AG20" i="15"/>
  <c r="AF20" i="15"/>
  <c r="AE20" i="15"/>
  <c r="AD20" i="15"/>
  <c r="AC20" i="15"/>
  <c r="W20" i="15"/>
  <c r="V20" i="15"/>
  <c r="T20" i="15"/>
  <c r="S20" i="15"/>
  <c r="R20" i="15"/>
  <c r="AI19" i="15"/>
  <c r="AH19" i="15"/>
  <c r="AG19" i="15"/>
  <c r="AF19" i="15"/>
  <c r="AE19" i="15"/>
  <c r="AD19" i="15"/>
  <c r="AC19" i="15"/>
  <c r="W19" i="15"/>
  <c r="V19" i="15"/>
  <c r="T19" i="15"/>
  <c r="S19" i="15"/>
  <c r="R19" i="15"/>
  <c r="AI18" i="15"/>
  <c r="AH18" i="15"/>
  <c r="AG18" i="15"/>
  <c r="AF18" i="15"/>
  <c r="AE18" i="15"/>
  <c r="AD18" i="15"/>
  <c r="AC18" i="15"/>
  <c r="AB18" i="15"/>
  <c r="W18" i="15"/>
  <c r="V18" i="15"/>
  <c r="T18" i="15"/>
  <c r="S18" i="15"/>
  <c r="R18" i="15"/>
  <c r="D8" i="15"/>
  <c r="K3" i="15"/>
  <c r="I3" i="15"/>
  <c r="R2" i="15"/>
  <c r="L2" i="15"/>
  <c r="K2" i="15"/>
  <c r="J2" i="15"/>
  <c r="I2" i="15"/>
  <c r="G69" i="14"/>
  <c r="F69" i="14"/>
  <c r="E69" i="14"/>
  <c r="D69" i="14"/>
  <c r="C69" i="14"/>
  <c r="G68" i="14"/>
  <c r="F68" i="14"/>
  <c r="E68" i="14"/>
  <c r="D68" i="14"/>
  <c r="C68" i="14"/>
  <c r="G67" i="14"/>
  <c r="F67" i="14"/>
  <c r="E67" i="14"/>
  <c r="D67" i="14"/>
  <c r="C67" i="14"/>
  <c r="G66" i="14"/>
  <c r="F66" i="14"/>
  <c r="E66" i="14"/>
  <c r="D66" i="14"/>
  <c r="C66" i="14"/>
  <c r="C58" i="14"/>
  <c r="D57" i="14"/>
  <c r="C57" i="14"/>
  <c r="W56" i="14"/>
  <c r="V56" i="14"/>
  <c r="U56" i="14"/>
  <c r="T56" i="14"/>
  <c r="S56" i="14"/>
  <c r="R56" i="14"/>
  <c r="E55" i="14"/>
  <c r="D55" i="14"/>
  <c r="B54" i="14"/>
  <c r="AI53" i="14"/>
  <c r="AH53" i="14"/>
  <c r="AG53" i="14"/>
  <c r="AF53" i="14"/>
  <c r="AE53" i="14"/>
  <c r="AD53" i="14"/>
  <c r="AC53" i="14"/>
  <c r="AB53" i="14"/>
  <c r="AA53" i="14"/>
  <c r="Z53" i="14"/>
  <c r="Y53" i="14"/>
  <c r="W53" i="14"/>
  <c r="V53" i="14"/>
  <c r="T53" i="14"/>
  <c r="S53" i="14"/>
  <c r="R53" i="14"/>
  <c r="AI52" i="14"/>
  <c r="AH52" i="14"/>
  <c r="AG52" i="14"/>
  <c r="AF52" i="14"/>
  <c r="AE52" i="14"/>
  <c r="AD52" i="14"/>
  <c r="AC52" i="14"/>
  <c r="AB52" i="14"/>
  <c r="AA52" i="14"/>
  <c r="Z52" i="14"/>
  <c r="Y52" i="14"/>
  <c r="W52" i="14"/>
  <c r="V52" i="14"/>
  <c r="T52" i="14"/>
  <c r="S52" i="14"/>
  <c r="R52" i="14"/>
  <c r="AI51" i="14"/>
  <c r="AH51" i="14"/>
  <c r="AG51" i="14"/>
  <c r="AF51" i="14"/>
  <c r="AE51" i="14"/>
  <c r="AD51" i="14"/>
  <c r="AC51" i="14"/>
  <c r="AB51" i="14"/>
  <c r="AA51" i="14"/>
  <c r="Z51" i="14"/>
  <c r="Y51" i="14"/>
  <c r="W51" i="14"/>
  <c r="V51" i="14"/>
  <c r="T51" i="14"/>
  <c r="S51" i="14"/>
  <c r="R51" i="14"/>
  <c r="AI50" i="14"/>
  <c r="AH50" i="14"/>
  <c r="AG50" i="14"/>
  <c r="AF50" i="14"/>
  <c r="AE50" i="14"/>
  <c r="AD50" i="14"/>
  <c r="AC50" i="14"/>
  <c r="AB50" i="14"/>
  <c r="AA50" i="14"/>
  <c r="Z50" i="14"/>
  <c r="Y50" i="14"/>
  <c r="W50" i="14"/>
  <c r="V50" i="14"/>
  <c r="T50" i="14"/>
  <c r="S50" i="14"/>
  <c r="R50" i="14"/>
  <c r="AI49" i="14"/>
  <c r="AH49" i="14"/>
  <c r="AG49" i="14"/>
  <c r="AF49" i="14"/>
  <c r="AE49" i="14"/>
  <c r="AD49" i="14"/>
  <c r="AC49" i="14"/>
  <c r="AB49" i="14"/>
  <c r="AA49" i="14"/>
  <c r="Z49" i="14"/>
  <c r="Y49" i="14"/>
  <c r="W49" i="14"/>
  <c r="V49" i="14"/>
  <c r="T49" i="14"/>
  <c r="S49" i="14"/>
  <c r="R49" i="14"/>
  <c r="AI48" i="14"/>
  <c r="AH48" i="14"/>
  <c r="AG48" i="14"/>
  <c r="AF48" i="14"/>
  <c r="AE48" i="14"/>
  <c r="AD48" i="14"/>
  <c r="AC48" i="14"/>
  <c r="AB48" i="14"/>
  <c r="AA48" i="14"/>
  <c r="Z48" i="14"/>
  <c r="Y48" i="14"/>
  <c r="W48" i="14"/>
  <c r="V48" i="14"/>
  <c r="T48" i="14"/>
  <c r="S48" i="14"/>
  <c r="R48" i="14"/>
  <c r="AI47" i="14"/>
  <c r="AH47" i="14"/>
  <c r="AG47" i="14"/>
  <c r="AF47" i="14"/>
  <c r="AE47" i="14"/>
  <c r="AD47" i="14"/>
  <c r="AC47" i="14"/>
  <c r="AB47" i="14"/>
  <c r="AA47" i="14"/>
  <c r="Z47" i="14"/>
  <c r="W47" i="14"/>
  <c r="V47" i="14"/>
  <c r="T47" i="14"/>
  <c r="S47" i="14"/>
  <c r="R47" i="14"/>
  <c r="AI46" i="14"/>
  <c r="AH46" i="14"/>
  <c r="AG46" i="14"/>
  <c r="AF46" i="14"/>
  <c r="AE46" i="14"/>
  <c r="AD46" i="14"/>
  <c r="AC46" i="14"/>
  <c r="AB46" i="14"/>
  <c r="AA46" i="14"/>
  <c r="Y46" i="14"/>
  <c r="W46" i="14"/>
  <c r="V46" i="14"/>
  <c r="T46" i="14"/>
  <c r="S46" i="14"/>
  <c r="R46" i="14"/>
  <c r="AI45" i="14"/>
  <c r="AH45" i="14"/>
  <c r="AG45" i="14"/>
  <c r="AF45" i="14"/>
  <c r="AE45" i="14"/>
  <c r="AD45" i="14"/>
  <c r="AC45" i="14"/>
  <c r="AB45" i="14"/>
  <c r="AA45" i="14"/>
  <c r="Y45" i="14"/>
  <c r="W45" i="14"/>
  <c r="V45" i="14"/>
  <c r="T45" i="14"/>
  <c r="S45" i="14"/>
  <c r="R45" i="14"/>
  <c r="AI44" i="14"/>
  <c r="AH44" i="14"/>
  <c r="AG44" i="14"/>
  <c r="AF44" i="14"/>
  <c r="AE44" i="14"/>
  <c r="AD44" i="14"/>
  <c r="AC44" i="14"/>
  <c r="AB44" i="14"/>
  <c r="AA44" i="14"/>
  <c r="Y44" i="14"/>
  <c r="W44" i="14"/>
  <c r="V44" i="14"/>
  <c r="T44" i="14"/>
  <c r="S44" i="14"/>
  <c r="R44" i="14"/>
  <c r="AI43" i="14"/>
  <c r="AH43" i="14"/>
  <c r="AG43" i="14"/>
  <c r="AF43" i="14"/>
  <c r="AE43" i="14"/>
  <c r="AD43" i="14"/>
  <c r="AC43" i="14"/>
  <c r="AB43" i="14"/>
  <c r="Z43" i="14"/>
  <c r="Y43" i="14"/>
  <c r="W43" i="14"/>
  <c r="V43" i="14"/>
  <c r="T43" i="14"/>
  <c r="S43" i="14"/>
  <c r="R43" i="14"/>
  <c r="AI42" i="14"/>
  <c r="AH42" i="14"/>
  <c r="AG42" i="14"/>
  <c r="AF42" i="14"/>
  <c r="AE42" i="14"/>
  <c r="AD42" i="14"/>
  <c r="AC42" i="14"/>
  <c r="AB42" i="14"/>
  <c r="Z42" i="14"/>
  <c r="Y42" i="14"/>
  <c r="W42" i="14"/>
  <c r="V42" i="14"/>
  <c r="T42" i="14"/>
  <c r="S42" i="14"/>
  <c r="R42" i="14"/>
  <c r="AI41" i="14"/>
  <c r="AH41" i="14"/>
  <c r="AG41" i="14"/>
  <c r="AF41" i="14"/>
  <c r="AE41" i="14"/>
  <c r="AD41" i="14"/>
  <c r="AC41" i="14"/>
  <c r="AA41" i="14"/>
  <c r="Z41" i="14"/>
  <c r="Y41" i="14"/>
  <c r="W41" i="14"/>
  <c r="V41" i="14"/>
  <c r="T41" i="14"/>
  <c r="S41" i="14"/>
  <c r="R41" i="14"/>
  <c r="AI40" i="14"/>
  <c r="AH40" i="14"/>
  <c r="AG40" i="14"/>
  <c r="AF40" i="14"/>
  <c r="AE40" i="14"/>
  <c r="AD40" i="14"/>
  <c r="AC40" i="14"/>
  <c r="AB40" i="14"/>
  <c r="Z40" i="14"/>
  <c r="Y40" i="14"/>
  <c r="W40" i="14"/>
  <c r="V40" i="14"/>
  <c r="T40" i="14"/>
  <c r="S40" i="14"/>
  <c r="R40" i="14"/>
  <c r="AI39" i="14"/>
  <c r="AH39" i="14"/>
  <c r="AG39" i="14"/>
  <c r="AF39" i="14"/>
  <c r="AE39" i="14"/>
  <c r="AD39" i="14"/>
  <c r="AC39" i="14"/>
  <c r="AB39" i="14"/>
  <c r="Z39" i="14"/>
  <c r="Y39" i="14"/>
  <c r="W39" i="14"/>
  <c r="V39" i="14"/>
  <c r="T39" i="14"/>
  <c r="S39" i="14"/>
  <c r="R39" i="14"/>
  <c r="AI38" i="14"/>
  <c r="AH38" i="14"/>
  <c r="AG38" i="14"/>
  <c r="AF38" i="14"/>
  <c r="AE38" i="14"/>
  <c r="AD38" i="14"/>
  <c r="AC38" i="14"/>
  <c r="AB38" i="14"/>
  <c r="Z38" i="14"/>
  <c r="Y38" i="14"/>
  <c r="W38" i="14"/>
  <c r="V38" i="14"/>
  <c r="T38" i="14"/>
  <c r="S38" i="14"/>
  <c r="R38" i="14"/>
  <c r="AI37" i="14"/>
  <c r="AH37" i="14"/>
  <c r="AG37" i="14"/>
  <c r="AF37" i="14"/>
  <c r="AE37" i="14"/>
  <c r="AD37" i="14"/>
  <c r="AC37" i="14"/>
  <c r="AB37" i="14"/>
  <c r="AA37" i="14"/>
  <c r="Y37" i="14"/>
  <c r="W37" i="14"/>
  <c r="V37" i="14"/>
  <c r="T37" i="14"/>
  <c r="S37" i="14"/>
  <c r="R37" i="14"/>
  <c r="AI36" i="14"/>
  <c r="AH36" i="14"/>
  <c r="AG36" i="14"/>
  <c r="AF36" i="14"/>
  <c r="AE36" i="14"/>
  <c r="AD36" i="14"/>
  <c r="AC36" i="14"/>
  <c r="AB36" i="14"/>
  <c r="Z36" i="14"/>
  <c r="Y36" i="14"/>
  <c r="W36" i="14"/>
  <c r="V36" i="14"/>
  <c r="T36" i="14"/>
  <c r="S36" i="14"/>
  <c r="R36" i="14"/>
  <c r="AI35" i="14"/>
  <c r="AH35" i="14"/>
  <c r="AG35" i="14"/>
  <c r="AF35" i="14"/>
  <c r="AE35" i="14"/>
  <c r="AD35" i="14"/>
  <c r="AC35" i="14"/>
  <c r="AB35" i="14"/>
  <c r="AA35" i="14"/>
  <c r="Y35" i="14"/>
  <c r="W35" i="14"/>
  <c r="V35" i="14"/>
  <c r="T35" i="14"/>
  <c r="S35" i="14"/>
  <c r="R35" i="14"/>
  <c r="AI34" i="14"/>
  <c r="AH34" i="14"/>
  <c r="AG34" i="14"/>
  <c r="AF34" i="14"/>
  <c r="AE34" i="14"/>
  <c r="AD34" i="14"/>
  <c r="AC34" i="14"/>
  <c r="AB34" i="14"/>
  <c r="Z34" i="14"/>
  <c r="Y34" i="14"/>
  <c r="W34" i="14"/>
  <c r="V34" i="14"/>
  <c r="T34" i="14"/>
  <c r="S34" i="14"/>
  <c r="R34" i="14"/>
  <c r="AI33" i="14"/>
  <c r="AH33" i="14"/>
  <c r="AG33" i="14"/>
  <c r="AF33" i="14"/>
  <c r="AE33" i="14"/>
  <c r="AD33" i="14"/>
  <c r="AC33" i="14"/>
  <c r="AB33" i="14"/>
  <c r="AA33" i="14"/>
  <c r="Z33" i="14"/>
  <c r="W33" i="14"/>
  <c r="V33" i="14"/>
  <c r="T33" i="14"/>
  <c r="S33" i="14"/>
  <c r="R33" i="14"/>
  <c r="AI32" i="14"/>
  <c r="AH32" i="14"/>
  <c r="AG32" i="14"/>
  <c r="AF32" i="14"/>
  <c r="AE32" i="14"/>
  <c r="AD32" i="14"/>
  <c r="AC32" i="14"/>
  <c r="AB32" i="14"/>
  <c r="Z32" i="14"/>
  <c r="W32" i="14"/>
  <c r="V32" i="14"/>
  <c r="T32" i="14"/>
  <c r="S32" i="14"/>
  <c r="R32" i="14"/>
  <c r="AI31" i="14"/>
  <c r="AH31" i="14"/>
  <c r="AG31" i="14"/>
  <c r="AF31" i="14"/>
  <c r="AE31" i="14"/>
  <c r="AD31" i="14"/>
  <c r="AC31" i="14"/>
  <c r="AB31" i="14"/>
  <c r="Z31" i="14"/>
  <c r="Y31" i="14"/>
  <c r="W31" i="14"/>
  <c r="V31" i="14"/>
  <c r="T31" i="14"/>
  <c r="S31" i="14"/>
  <c r="R31" i="14"/>
  <c r="AI30" i="14"/>
  <c r="AH30" i="14"/>
  <c r="AG30" i="14"/>
  <c r="AF30" i="14"/>
  <c r="AE30" i="14"/>
  <c r="AD30" i="14"/>
  <c r="AC30" i="14"/>
  <c r="AB30" i="14"/>
  <c r="AA30" i="14"/>
  <c r="Y30" i="14"/>
  <c r="W30" i="14"/>
  <c r="V30" i="14"/>
  <c r="T30" i="14"/>
  <c r="S30" i="14"/>
  <c r="R30" i="14"/>
  <c r="AI29" i="14"/>
  <c r="AH29" i="14"/>
  <c r="AG29" i="14"/>
  <c r="AF29" i="14"/>
  <c r="AE29" i="14"/>
  <c r="AD29" i="14"/>
  <c r="AC29" i="14"/>
  <c r="AB29" i="14"/>
  <c r="AA29" i="14"/>
  <c r="Y29" i="14"/>
  <c r="W29" i="14"/>
  <c r="V29" i="14"/>
  <c r="T29" i="14"/>
  <c r="S29" i="14"/>
  <c r="R29" i="14"/>
  <c r="AI28" i="14"/>
  <c r="AH28" i="14"/>
  <c r="AG28" i="14"/>
  <c r="AF28" i="14"/>
  <c r="AE28" i="14"/>
  <c r="AD28" i="14"/>
  <c r="AC28" i="14"/>
  <c r="AA28" i="14"/>
  <c r="Z28" i="14"/>
  <c r="Y28" i="14"/>
  <c r="W28" i="14"/>
  <c r="V28" i="14"/>
  <c r="T28" i="14"/>
  <c r="S28" i="14"/>
  <c r="R28" i="14"/>
  <c r="AI27" i="14"/>
  <c r="AJ27" i="14" s="1"/>
  <c r="AH27" i="14"/>
  <c r="AG27" i="14"/>
  <c r="AF27" i="14"/>
  <c r="AE27" i="14"/>
  <c r="AD27" i="14"/>
  <c r="AC27" i="14"/>
  <c r="AB27" i="14"/>
  <c r="AA27" i="14"/>
  <c r="Y27" i="14"/>
  <c r="W27" i="14"/>
  <c r="V27" i="14"/>
  <c r="T27" i="14"/>
  <c r="S27" i="14"/>
  <c r="R27" i="14"/>
  <c r="AI26" i="14"/>
  <c r="AJ26" i="14" s="1"/>
  <c r="AH26" i="14"/>
  <c r="AG26" i="14"/>
  <c r="AF26" i="14"/>
  <c r="AE26" i="14"/>
  <c r="AD26" i="14"/>
  <c r="AC26" i="14"/>
  <c r="AB26" i="14"/>
  <c r="Z26" i="14"/>
  <c r="Y26" i="14"/>
  <c r="W26" i="14"/>
  <c r="V26" i="14"/>
  <c r="T26" i="14"/>
  <c r="S26" i="14"/>
  <c r="R26" i="14"/>
  <c r="AI25" i="14"/>
  <c r="AH25" i="14"/>
  <c r="AG25" i="14"/>
  <c r="AF25" i="14"/>
  <c r="AE25" i="14"/>
  <c r="AD25" i="14"/>
  <c r="AC25" i="14"/>
  <c r="Z25" i="14"/>
  <c r="W25" i="14"/>
  <c r="V25" i="14"/>
  <c r="T25" i="14"/>
  <c r="S25" i="14"/>
  <c r="R25" i="14"/>
  <c r="AI24" i="14"/>
  <c r="AH24" i="14"/>
  <c r="AG24" i="14"/>
  <c r="AF24" i="14"/>
  <c r="AE24" i="14"/>
  <c r="AD24" i="14"/>
  <c r="AB24" i="14"/>
  <c r="Z24" i="14"/>
  <c r="W24" i="14"/>
  <c r="V24" i="14"/>
  <c r="T24" i="14"/>
  <c r="S24" i="14"/>
  <c r="R24" i="14"/>
  <c r="AI23" i="14"/>
  <c r="AH23" i="14"/>
  <c r="AG23" i="14"/>
  <c r="AF23" i="14"/>
  <c r="AE23" i="14"/>
  <c r="AD23" i="14"/>
  <c r="AC23" i="14"/>
  <c r="AB23" i="14"/>
  <c r="W23" i="14"/>
  <c r="V23" i="14"/>
  <c r="T23" i="14"/>
  <c r="S23" i="14"/>
  <c r="R23" i="14"/>
  <c r="AI22" i="14"/>
  <c r="AH22" i="14"/>
  <c r="AG22" i="14"/>
  <c r="AF22" i="14"/>
  <c r="AE22" i="14"/>
  <c r="AD22" i="14"/>
  <c r="AC22" i="14"/>
  <c r="AB22" i="14"/>
  <c r="W22" i="14"/>
  <c r="V22" i="14"/>
  <c r="T22" i="14"/>
  <c r="S22" i="14"/>
  <c r="R22" i="14"/>
  <c r="AI21" i="14"/>
  <c r="AH21" i="14"/>
  <c r="AG21" i="14"/>
  <c r="AF21" i="14"/>
  <c r="AE21" i="14"/>
  <c r="AD21" i="14"/>
  <c r="AC21" i="14"/>
  <c r="W21" i="14"/>
  <c r="V21" i="14"/>
  <c r="T21" i="14"/>
  <c r="S21" i="14"/>
  <c r="R21" i="14"/>
  <c r="AI20" i="14"/>
  <c r="AH20" i="14"/>
  <c r="AG20" i="14"/>
  <c r="AF20" i="14"/>
  <c r="AE20" i="14"/>
  <c r="AD20" i="14"/>
  <c r="AC20" i="14"/>
  <c r="AB20" i="14"/>
  <c r="Z20" i="14"/>
  <c r="W20" i="14"/>
  <c r="V20" i="14"/>
  <c r="T20" i="14"/>
  <c r="S20" i="14"/>
  <c r="R20" i="14"/>
  <c r="AI19" i="14"/>
  <c r="AH19" i="14"/>
  <c r="AG19" i="14"/>
  <c r="AF19" i="14"/>
  <c r="AE19" i="14"/>
  <c r="AD19" i="14"/>
  <c r="AC19" i="14"/>
  <c r="Y19" i="14"/>
  <c r="W19" i="14"/>
  <c r="V19" i="14"/>
  <c r="T19" i="14"/>
  <c r="S19" i="14"/>
  <c r="R19" i="14"/>
  <c r="AI18" i="14"/>
  <c r="AH18" i="14"/>
  <c r="AG18" i="14"/>
  <c r="AF18" i="14"/>
  <c r="AE18" i="14"/>
  <c r="AD18" i="14"/>
  <c r="AC18" i="14"/>
  <c r="AB18" i="14"/>
  <c r="AA18" i="14"/>
  <c r="W18" i="14"/>
  <c r="V18" i="14"/>
  <c r="T18" i="14"/>
  <c r="S18" i="14"/>
  <c r="R18" i="14"/>
  <c r="D8" i="14"/>
  <c r="K3" i="14"/>
  <c r="I3" i="14"/>
  <c r="R2" i="14"/>
  <c r="L2" i="14"/>
  <c r="K2" i="14"/>
  <c r="J2" i="14"/>
  <c r="I2" i="14"/>
  <c r="G69" i="13"/>
  <c r="F69" i="13"/>
  <c r="E69" i="13"/>
  <c r="D69" i="13"/>
  <c r="C69" i="13"/>
  <c r="G68" i="13"/>
  <c r="F68" i="13"/>
  <c r="E68" i="13"/>
  <c r="D68" i="13"/>
  <c r="C68" i="13"/>
  <c r="G67" i="13"/>
  <c r="F67" i="13"/>
  <c r="E67" i="13"/>
  <c r="D67" i="13"/>
  <c r="C67" i="13"/>
  <c r="G66" i="13"/>
  <c r="F66" i="13"/>
  <c r="E66" i="13"/>
  <c r="D66" i="13"/>
  <c r="C66" i="13"/>
  <c r="C58" i="13"/>
  <c r="D57" i="13"/>
  <c r="C57" i="13"/>
  <c r="W56" i="13"/>
  <c r="V56" i="13"/>
  <c r="K54" i="13" s="1"/>
  <c r="J16" i="19" s="1"/>
  <c r="U56" i="13"/>
  <c r="J54" i="13" s="1"/>
  <c r="I16" i="19" s="1"/>
  <c r="T56" i="13"/>
  <c r="S56" i="13"/>
  <c r="R56" i="13"/>
  <c r="E55" i="13"/>
  <c r="D55" i="13"/>
  <c r="B54" i="13"/>
  <c r="AI53" i="13"/>
  <c r="AJ53" i="13" s="1"/>
  <c r="AH53" i="13"/>
  <c r="AG53" i="13"/>
  <c r="AF53" i="13"/>
  <c r="AE53" i="13"/>
  <c r="AD53" i="13"/>
  <c r="AC53" i="13"/>
  <c r="AB53" i="13"/>
  <c r="AA53" i="13"/>
  <c r="Z53" i="13"/>
  <c r="Y53" i="13"/>
  <c r="W53" i="13"/>
  <c r="V53" i="13"/>
  <c r="T53" i="13"/>
  <c r="S53" i="13"/>
  <c r="R53" i="13"/>
  <c r="AI52" i="13"/>
  <c r="AJ52" i="13" s="1"/>
  <c r="AH52" i="13"/>
  <c r="AG52" i="13"/>
  <c r="AF52" i="13"/>
  <c r="AE52" i="13"/>
  <c r="AD52" i="13"/>
  <c r="AC52" i="13"/>
  <c r="AB52" i="13"/>
  <c r="AA52" i="13"/>
  <c r="Z52" i="13"/>
  <c r="Y52" i="13"/>
  <c r="W52" i="13"/>
  <c r="V52" i="13"/>
  <c r="T52" i="13"/>
  <c r="S52" i="13"/>
  <c r="R52" i="13"/>
  <c r="AI51" i="13"/>
  <c r="AJ51" i="13" s="1"/>
  <c r="AH51" i="13"/>
  <c r="AG51" i="13"/>
  <c r="AF51" i="13"/>
  <c r="AE51" i="13"/>
  <c r="AD51" i="13"/>
  <c r="AC51" i="13"/>
  <c r="AB51" i="13"/>
  <c r="AA51" i="13"/>
  <c r="Z51" i="13"/>
  <c r="Y51" i="13"/>
  <c r="W51" i="13"/>
  <c r="V51" i="13"/>
  <c r="T51" i="13"/>
  <c r="S51" i="13"/>
  <c r="R51" i="13"/>
  <c r="AI50" i="13"/>
  <c r="AJ50" i="13" s="1"/>
  <c r="AH50" i="13"/>
  <c r="AG50" i="13"/>
  <c r="AF50" i="13"/>
  <c r="AE50" i="13"/>
  <c r="AD50" i="13"/>
  <c r="AC50" i="13"/>
  <c r="AB50" i="13"/>
  <c r="AA50" i="13"/>
  <c r="Z50" i="13"/>
  <c r="Y50" i="13"/>
  <c r="W50" i="13"/>
  <c r="V50" i="13"/>
  <c r="T50" i="13"/>
  <c r="S50" i="13"/>
  <c r="R50" i="13"/>
  <c r="AI49" i="13"/>
  <c r="AJ49" i="13" s="1"/>
  <c r="AH49" i="13"/>
  <c r="AG49" i="13"/>
  <c r="AF49" i="13"/>
  <c r="AE49" i="13"/>
  <c r="AD49" i="13"/>
  <c r="AC49" i="13"/>
  <c r="AB49" i="13"/>
  <c r="AA49" i="13"/>
  <c r="Z49" i="13"/>
  <c r="Y49" i="13"/>
  <c r="W49" i="13"/>
  <c r="V49" i="13"/>
  <c r="T49" i="13"/>
  <c r="S49" i="13"/>
  <c r="R49" i="13"/>
  <c r="AI48" i="13"/>
  <c r="AJ48" i="13" s="1"/>
  <c r="AH48" i="13"/>
  <c r="AG48" i="13"/>
  <c r="AF48" i="13"/>
  <c r="AE48" i="13"/>
  <c r="AD48" i="13"/>
  <c r="AC48" i="13"/>
  <c r="AB48" i="13"/>
  <c r="AA48" i="13"/>
  <c r="Z48" i="13"/>
  <c r="Y48" i="13"/>
  <c r="W48" i="13"/>
  <c r="V48" i="13"/>
  <c r="T48" i="13"/>
  <c r="S48" i="13"/>
  <c r="R48" i="13"/>
  <c r="AI47" i="13"/>
  <c r="AJ47" i="13" s="1"/>
  <c r="AH47" i="13"/>
  <c r="AG47" i="13"/>
  <c r="AF47" i="13"/>
  <c r="AE47" i="13"/>
  <c r="AD47" i="13"/>
  <c r="AC47" i="13"/>
  <c r="AB47" i="13"/>
  <c r="AA47" i="13"/>
  <c r="Z47" i="13"/>
  <c r="Y47" i="13"/>
  <c r="W47" i="13"/>
  <c r="V47" i="13"/>
  <c r="T47" i="13"/>
  <c r="S47" i="13"/>
  <c r="R47" i="13"/>
  <c r="AI46" i="13"/>
  <c r="AJ46" i="13" s="1"/>
  <c r="AH46" i="13"/>
  <c r="AG46" i="13"/>
  <c r="AF46" i="13"/>
  <c r="AE46" i="13"/>
  <c r="AD46" i="13"/>
  <c r="AC46" i="13"/>
  <c r="AB46" i="13"/>
  <c r="AA46" i="13"/>
  <c r="Z46" i="13"/>
  <c r="Y46" i="13"/>
  <c r="W46" i="13"/>
  <c r="V46" i="13"/>
  <c r="T46" i="13"/>
  <c r="S46" i="13"/>
  <c r="R46" i="13"/>
  <c r="AI45" i="13"/>
  <c r="AH45" i="13"/>
  <c r="AG45" i="13"/>
  <c r="AF45" i="13"/>
  <c r="AE45" i="13"/>
  <c r="AD45" i="13"/>
  <c r="AC45" i="13"/>
  <c r="AB45" i="13"/>
  <c r="AA45" i="13"/>
  <c r="W45" i="13"/>
  <c r="V45" i="13"/>
  <c r="T45" i="13"/>
  <c r="S45" i="13"/>
  <c r="R45" i="13"/>
  <c r="AI44" i="13"/>
  <c r="AH44" i="13"/>
  <c r="AG44" i="13"/>
  <c r="AF44" i="13"/>
  <c r="AE44" i="13"/>
  <c r="AD44" i="13"/>
  <c r="AC44" i="13"/>
  <c r="AB44" i="13"/>
  <c r="AA44" i="13"/>
  <c r="Y44" i="13"/>
  <c r="W44" i="13"/>
  <c r="V44" i="13"/>
  <c r="T44" i="13"/>
  <c r="S44" i="13"/>
  <c r="R44" i="13"/>
  <c r="AI43" i="13"/>
  <c r="AH43" i="13"/>
  <c r="AG43" i="13"/>
  <c r="AF43" i="13"/>
  <c r="AE43" i="13"/>
  <c r="AD43" i="13"/>
  <c r="AC43" i="13"/>
  <c r="AB43" i="13"/>
  <c r="Z43" i="13"/>
  <c r="W43" i="13"/>
  <c r="V43" i="13"/>
  <c r="T43" i="13"/>
  <c r="S43" i="13"/>
  <c r="R43" i="13"/>
  <c r="AI42" i="13"/>
  <c r="AH42" i="13"/>
  <c r="AG42" i="13"/>
  <c r="AF42" i="13"/>
  <c r="AE42" i="13"/>
  <c r="AD42" i="13"/>
  <c r="AC42" i="13"/>
  <c r="AB42" i="13"/>
  <c r="AA42" i="13"/>
  <c r="W42" i="13"/>
  <c r="V42" i="13"/>
  <c r="T42" i="13"/>
  <c r="S42" i="13"/>
  <c r="R42" i="13"/>
  <c r="AI41" i="13"/>
  <c r="AH41" i="13"/>
  <c r="AG41" i="13"/>
  <c r="AF41" i="13"/>
  <c r="AE41" i="13"/>
  <c r="AD41" i="13"/>
  <c r="AC41" i="13"/>
  <c r="AB41" i="13"/>
  <c r="AA41" i="13"/>
  <c r="Y41" i="13"/>
  <c r="W41" i="13"/>
  <c r="V41" i="13"/>
  <c r="T41" i="13"/>
  <c r="S41" i="13"/>
  <c r="R41" i="13"/>
  <c r="AI40" i="13"/>
  <c r="AH40" i="13"/>
  <c r="AG40" i="13"/>
  <c r="AF40" i="13"/>
  <c r="AE40" i="13"/>
  <c r="AD40" i="13"/>
  <c r="AC40" i="13"/>
  <c r="AB40" i="13"/>
  <c r="Y40" i="13"/>
  <c r="W40" i="13"/>
  <c r="V40" i="13"/>
  <c r="T40" i="13"/>
  <c r="S40" i="13"/>
  <c r="R40" i="13"/>
  <c r="AI39" i="13"/>
  <c r="AH39" i="13"/>
  <c r="AG39" i="13"/>
  <c r="AF39" i="13"/>
  <c r="AE39" i="13"/>
  <c r="AD39" i="13"/>
  <c r="AC39" i="13"/>
  <c r="AB39" i="13"/>
  <c r="AA39" i="13"/>
  <c r="Z39" i="13"/>
  <c r="W39" i="13"/>
  <c r="V39" i="13"/>
  <c r="T39" i="13"/>
  <c r="S39" i="13"/>
  <c r="R39" i="13"/>
  <c r="AI38" i="13"/>
  <c r="AJ38" i="13" s="1"/>
  <c r="AH38" i="13"/>
  <c r="AG38" i="13"/>
  <c r="AF38" i="13"/>
  <c r="AE38" i="13"/>
  <c r="AD38" i="13"/>
  <c r="AC38" i="13"/>
  <c r="AB38" i="13"/>
  <c r="AA38" i="13"/>
  <c r="Z38" i="13"/>
  <c r="Y38" i="13"/>
  <c r="W38" i="13"/>
  <c r="V38" i="13"/>
  <c r="T38" i="13"/>
  <c r="S38" i="13"/>
  <c r="R38" i="13"/>
  <c r="AI37" i="13"/>
  <c r="AH37" i="13"/>
  <c r="AG37" i="13"/>
  <c r="AF37" i="13"/>
  <c r="AE37" i="13"/>
  <c r="AD37" i="13"/>
  <c r="AC37" i="13"/>
  <c r="AB37" i="13"/>
  <c r="AA37" i="13"/>
  <c r="Y37" i="13"/>
  <c r="W37" i="13"/>
  <c r="V37" i="13"/>
  <c r="T37" i="13"/>
  <c r="S37" i="13"/>
  <c r="R37" i="13"/>
  <c r="AI36" i="13"/>
  <c r="AH36" i="13"/>
  <c r="AG36" i="13"/>
  <c r="AF36" i="13"/>
  <c r="AE36" i="13"/>
  <c r="AD36" i="13"/>
  <c r="AC36" i="13"/>
  <c r="AA36" i="13"/>
  <c r="Z36" i="13"/>
  <c r="W36" i="13"/>
  <c r="V36" i="13"/>
  <c r="T36" i="13"/>
  <c r="S36" i="13"/>
  <c r="R36" i="13"/>
  <c r="AI35" i="13"/>
  <c r="AH35" i="13"/>
  <c r="AG35" i="13"/>
  <c r="AF35" i="13"/>
  <c r="AE35" i="13"/>
  <c r="AD35" i="13"/>
  <c r="AC35" i="13"/>
  <c r="AB35" i="13"/>
  <c r="Y35" i="13"/>
  <c r="W35" i="13"/>
  <c r="V35" i="13"/>
  <c r="T35" i="13"/>
  <c r="S35" i="13"/>
  <c r="R35" i="13"/>
  <c r="AI34" i="13"/>
  <c r="AH34" i="13"/>
  <c r="AG34" i="13"/>
  <c r="AF34" i="13"/>
  <c r="AE34" i="13"/>
  <c r="AD34" i="13"/>
  <c r="AC34" i="13"/>
  <c r="AB34" i="13"/>
  <c r="Z34" i="13"/>
  <c r="W34" i="13"/>
  <c r="V34" i="13"/>
  <c r="T34" i="13"/>
  <c r="S34" i="13"/>
  <c r="R34" i="13"/>
  <c r="AI33" i="13"/>
  <c r="AH33" i="13"/>
  <c r="AG33" i="13"/>
  <c r="AF33" i="13"/>
  <c r="AE33" i="13"/>
  <c r="AD33" i="13"/>
  <c r="AC33" i="13"/>
  <c r="AB33" i="13"/>
  <c r="Y33" i="13"/>
  <c r="W33" i="13"/>
  <c r="V33" i="13"/>
  <c r="T33" i="13"/>
  <c r="S33" i="13"/>
  <c r="R33" i="13"/>
  <c r="AI32" i="13"/>
  <c r="AH32" i="13"/>
  <c r="AG32" i="13"/>
  <c r="AF32" i="13"/>
  <c r="AE32" i="13"/>
  <c r="AD32" i="13"/>
  <c r="AC32" i="13"/>
  <c r="AB32" i="13"/>
  <c r="AA32" i="13"/>
  <c r="Y32" i="13"/>
  <c r="W32" i="13"/>
  <c r="V32" i="13"/>
  <c r="T32" i="13"/>
  <c r="S32" i="13"/>
  <c r="R32" i="13"/>
  <c r="AI31" i="13"/>
  <c r="AH31" i="13"/>
  <c r="AG31" i="13"/>
  <c r="AF31" i="13"/>
  <c r="AE31" i="13"/>
  <c r="AD31" i="13"/>
  <c r="AC31" i="13"/>
  <c r="AB31" i="13"/>
  <c r="AA31" i="13"/>
  <c r="Z31" i="13"/>
  <c r="W31" i="13"/>
  <c r="V31" i="13"/>
  <c r="T31" i="13"/>
  <c r="S31" i="13"/>
  <c r="R31" i="13"/>
  <c r="AI30" i="13"/>
  <c r="AH30" i="13"/>
  <c r="AG30" i="13"/>
  <c r="AF30" i="13"/>
  <c r="AE30" i="13"/>
  <c r="AD30" i="13"/>
  <c r="AC30" i="13"/>
  <c r="AB30" i="13"/>
  <c r="Z30" i="13"/>
  <c r="Y30" i="13"/>
  <c r="W30" i="13"/>
  <c r="V30" i="13"/>
  <c r="T30" i="13"/>
  <c r="S30" i="13"/>
  <c r="R30" i="13"/>
  <c r="AI29" i="13"/>
  <c r="AH29" i="13"/>
  <c r="AG29" i="13"/>
  <c r="AF29" i="13"/>
  <c r="AE29" i="13"/>
  <c r="AD29" i="13"/>
  <c r="AC29" i="13"/>
  <c r="Y29" i="13"/>
  <c r="W29" i="13"/>
  <c r="V29" i="13"/>
  <c r="T29" i="13"/>
  <c r="S29" i="13"/>
  <c r="R29" i="13"/>
  <c r="AI28" i="13"/>
  <c r="AH28" i="13"/>
  <c r="AG28" i="13"/>
  <c r="AF28" i="13"/>
  <c r="AE28" i="13"/>
  <c r="AD28" i="13"/>
  <c r="AC28" i="13"/>
  <c r="AB28" i="13"/>
  <c r="Y28" i="13"/>
  <c r="W28" i="13"/>
  <c r="V28" i="13"/>
  <c r="T28" i="13"/>
  <c r="S28" i="13"/>
  <c r="R28" i="13"/>
  <c r="AI27" i="13"/>
  <c r="AH27" i="13"/>
  <c r="AG27" i="13"/>
  <c r="AF27" i="13"/>
  <c r="AE27" i="13"/>
  <c r="AD27" i="13"/>
  <c r="AC27" i="13"/>
  <c r="AA27" i="13"/>
  <c r="Y27" i="13"/>
  <c r="W27" i="13"/>
  <c r="V27" i="13"/>
  <c r="T27" i="13"/>
  <c r="S27" i="13"/>
  <c r="R27" i="13"/>
  <c r="AI26" i="13"/>
  <c r="AH26" i="13"/>
  <c r="AG26" i="13"/>
  <c r="AF26" i="13"/>
  <c r="AE26" i="13"/>
  <c r="AD26" i="13"/>
  <c r="AC26" i="13"/>
  <c r="Z26" i="13"/>
  <c r="Y26" i="13"/>
  <c r="W26" i="13"/>
  <c r="V26" i="13"/>
  <c r="T26" i="13"/>
  <c r="S26" i="13"/>
  <c r="R26" i="13"/>
  <c r="AI25" i="13"/>
  <c r="AH25" i="13"/>
  <c r="AG25" i="13"/>
  <c r="AF25" i="13"/>
  <c r="AE25" i="13"/>
  <c r="AD25" i="13"/>
  <c r="AC25" i="13"/>
  <c r="Z25" i="13"/>
  <c r="W25" i="13"/>
  <c r="V25" i="13"/>
  <c r="T25" i="13"/>
  <c r="S25" i="13"/>
  <c r="R25" i="13"/>
  <c r="AI24" i="13"/>
  <c r="AH24" i="13"/>
  <c r="AG24" i="13"/>
  <c r="AF24" i="13"/>
  <c r="AE24" i="13"/>
  <c r="AD24" i="13"/>
  <c r="Z24" i="13"/>
  <c r="Y24" i="13"/>
  <c r="W24" i="13"/>
  <c r="V24" i="13"/>
  <c r="T24" i="13"/>
  <c r="S24" i="13"/>
  <c r="R24" i="13"/>
  <c r="AI23" i="13"/>
  <c r="AH23" i="13"/>
  <c r="AG23" i="13"/>
  <c r="AF23" i="13"/>
  <c r="AE23" i="13"/>
  <c r="AD23" i="13"/>
  <c r="AC23" i="13"/>
  <c r="AB23" i="13"/>
  <c r="W23" i="13"/>
  <c r="V23" i="13"/>
  <c r="T23" i="13"/>
  <c r="S23" i="13"/>
  <c r="R23" i="13"/>
  <c r="AI22" i="13"/>
  <c r="AH22" i="13"/>
  <c r="AG22" i="13"/>
  <c r="AF22" i="13"/>
  <c r="AE22" i="13"/>
  <c r="AD22" i="13"/>
  <c r="AC22" i="13"/>
  <c r="W22" i="13"/>
  <c r="V22" i="13"/>
  <c r="T22" i="13"/>
  <c r="S22" i="13"/>
  <c r="R22" i="13"/>
  <c r="AI21" i="13"/>
  <c r="AH21" i="13"/>
  <c r="AG21" i="13"/>
  <c r="AF21" i="13"/>
  <c r="AE21" i="13"/>
  <c r="AD21" i="13"/>
  <c r="AC21" i="13"/>
  <c r="W21" i="13"/>
  <c r="V21" i="13"/>
  <c r="T21" i="13"/>
  <c r="S21" i="13"/>
  <c r="R21" i="13"/>
  <c r="AI20" i="13"/>
  <c r="AH20" i="13"/>
  <c r="AG20" i="13"/>
  <c r="AF20" i="13"/>
  <c r="AE20" i="13"/>
  <c r="AD20" i="13"/>
  <c r="AC20" i="13"/>
  <c r="AB20" i="13"/>
  <c r="W20" i="13"/>
  <c r="V20" i="13"/>
  <c r="T20" i="13"/>
  <c r="S20" i="13"/>
  <c r="R20" i="13"/>
  <c r="AI19" i="13"/>
  <c r="AH19" i="13"/>
  <c r="AG19" i="13"/>
  <c r="AF19" i="13"/>
  <c r="AE19" i="13"/>
  <c r="AD19" i="13"/>
  <c r="AC19" i="13"/>
  <c r="AA19" i="13"/>
  <c r="Y19" i="13"/>
  <c r="W19" i="13"/>
  <c r="V19" i="13"/>
  <c r="T19" i="13"/>
  <c r="S19" i="13"/>
  <c r="R19" i="13"/>
  <c r="AI18" i="13"/>
  <c r="AH18" i="13"/>
  <c r="AG18" i="13"/>
  <c r="AF18" i="13"/>
  <c r="AE18" i="13"/>
  <c r="AD18" i="13"/>
  <c r="AC18" i="13"/>
  <c r="AB18" i="13"/>
  <c r="W18" i="13"/>
  <c r="V18" i="13"/>
  <c r="T18" i="13"/>
  <c r="S18" i="13"/>
  <c r="R18" i="13"/>
  <c r="D8" i="13"/>
  <c r="K3" i="13"/>
  <c r="I3" i="13"/>
  <c r="R2" i="13"/>
  <c r="L2" i="13"/>
  <c r="K2" i="13"/>
  <c r="J2" i="13"/>
  <c r="I2" i="13"/>
  <c r="J2" i="8"/>
  <c r="R2" i="8"/>
  <c r="K2" i="8"/>
  <c r="L2" i="8"/>
  <c r="G54" i="16" l="1"/>
  <c r="F26" i="19" s="1"/>
  <c r="G54" i="17"/>
  <c r="F24" i="19" s="1"/>
  <c r="AJ24" i="17"/>
  <c r="AJ19" i="17"/>
  <c r="AJ31" i="15"/>
  <c r="AJ30" i="15"/>
  <c r="AJ22" i="15"/>
  <c r="AR56" i="15"/>
  <c r="X22" i="19" s="1"/>
  <c r="AS55" i="15"/>
  <c r="AT56" i="15"/>
  <c r="AB22" i="19" s="1"/>
  <c r="AR56" i="16"/>
  <c r="X26" i="19" s="1"/>
  <c r="AS56" i="16"/>
  <c r="Z26" i="19" s="1"/>
  <c r="AS55" i="17"/>
  <c r="Y24" i="19" s="1"/>
  <c r="AT56" i="17"/>
  <c r="AB24" i="19" s="1"/>
  <c r="AS56" i="17"/>
  <c r="Z24" i="19" s="1"/>
  <c r="AR55" i="17"/>
  <c r="W24" i="19" s="1"/>
  <c r="AR55" i="15"/>
  <c r="AS56" i="15"/>
  <c r="Z22" i="19" s="1"/>
  <c r="AT55" i="15"/>
  <c r="AA22" i="19" s="1"/>
  <c r="AR55" i="16"/>
  <c r="W26" i="19" s="1"/>
  <c r="AS55" i="16"/>
  <c r="Y26" i="19" s="1"/>
  <c r="AA24" i="19"/>
  <c r="AT55" i="16"/>
  <c r="AA26" i="19" s="1"/>
  <c r="AP56" i="13"/>
  <c r="R16" i="19" s="1"/>
  <c r="AN54" i="13"/>
  <c r="D20" i="19"/>
  <c r="AP56" i="14"/>
  <c r="AP54" i="14" s="1"/>
  <c r="AP56" i="17"/>
  <c r="AP54" i="17" s="1"/>
  <c r="F72" i="17"/>
  <c r="F70" i="17"/>
  <c r="F74" i="17" s="1"/>
  <c r="X51" i="16"/>
  <c r="X39" i="16"/>
  <c r="Y39" i="16" s="1"/>
  <c r="X42" i="16"/>
  <c r="X50" i="16"/>
  <c r="AA50" i="16" s="1"/>
  <c r="X36" i="16"/>
  <c r="Z36" i="16" s="1"/>
  <c r="X49" i="16"/>
  <c r="AB49" i="16" s="1"/>
  <c r="X46" i="16"/>
  <c r="X30" i="16"/>
  <c r="AA30" i="16" s="1"/>
  <c r="X22" i="16"/>
  <c r="X53" i="16"/>
  <c r="X24" i="16"/>
  <c r="AB24" i="16" s="1"/>
  <c r="X34" i="16"/>
  <c r="AA34" i="16" s="1"/>
  <c r="X40" i="16"/>
  <c r="X28" i="16"/>
  <c r="X45" i="16"/>
  <c r="AA45" i="16" s="1"/>
  <c r="D24" i="19"/>
  <c r="AO54" i="17"/>
  <c r="AN54" i="17"/>
  <c r="X29" i="17"/>
  <c r="Z29" i="17" s="1"/>
  <c r="X30" i="17"/>
  <c r="X36" i="17"/>
  <c r="AA36" i="17" s="1"/>
  <c r="X41" i="17"/>
  <c r="Y41" i="17" s="1"/>
  <c r="X22" i="17"/>
  <c r="Z22" i="17" s="1"/>
  <c r="X27" i="17"/>
  <c r="AA27" i="17" s="1"/>
  <c r="X48" i="17"/>
  <c r="X53" i="17"/>
  <c r="X25" i="17"/>
  <c r="AJ25" i="17" s="1"/>
  <c r="X44" i="17"/>
  <c r="X37" i="17"/>
  <c r="X42" i="17"/>
  <c r="AB42" i="17" s="1"/>
  <c r="X51" i="17"/>
  <c r="X35" i="17"/>
  <c r="X50" i="13"/>
  <c r="X40" i="13"/>
  <c r="AJ40" i="13" s="1"/>
  <c r="X24" i="13"/>
  <c r="AJ24" i="13" s="1"/>
  <c r="X44" i="13"/>
  <c r="AJ44" i="13" s="1"/>
  <c r="Z44" i="13" s="1"/>
  <c r="X45" i="13"/>
  <c r="AJ45" i="13" s="1"/>
  <c r="X29" i="13"/>
  <c r="AJ29" i="13" s="1"/>
  <c r="AA29" i="13" s="1"/>
  <c r="X27" i="13"/>
  <c r="AJ27" i="13" s="1"/>
  <c r="X30" i="13"/>
  <c r="AJ30" i="13" s="1"/>
  <c r="AA30" i="13" s="1"/>
  <c r="X41" i="13"/>
  <c r="AJ41" i="13" s="1"/>
  <c r="Z41" i="13" s="1"/>
  <c r="X25" i="13"/>
  <c r="AJ25" i="13" s="1"/>
  <c r="AA25" i="13" s="1"/>
  <c r="X42" i="13"/>
  <c r="AJ42" i="13" s="1"/>
  <c r="X23" i="13"/>
  <c r="AJ23" i="13" s="1"/>
  <c r="Z23" i="13" s="1"/>
  <c r="X48" i="13"/>
  <c r="X53" i="13"/>
  <c r="X37" i="13"/>
  <c r="AJ37" i="13" s="1"/>
  <c r="Z37" i="13" s="1"/>
  <c r="X36" i="13"/>
  <c r="AJ36" i="13" s="1"/>
  <c r="X51" i="13"/>
  <c r="X44" i="14"/>
  <c r="Z44" i="14" s="1"/>
  <c r="X41" i="14"/>
  <c r="AB41" i="14" s="1"/>
  <c r="X24" i="14"/>
  <c r="AJ24" i="14" s="1"/>
  <c r="X49" i="14"/>
  <c r="X30" i="14"/>
  <c r="Z30" i="14" s="1"/>
  <c r="X42" i="14"/>
  <c r="AA42" i="14" s="1"/>
  <c r="X51" i="14"/>
  <c r="X25" i="14"/>
  <c r="X47" i="14"/>
  <c r="Y47" i="14" s="1"/>
  <c r="Y23" i="14"/>
  <c r="X36" i="14"/>
  <c r="AA36" i="14" s="1"/>
  <c r="X31" i="14"/>
  <c r="AA31" i="14" s="1"/>
  <c r="X38" i="14"/>
  <c r="AA38" i="14" s="1"/>
  <c r="X53" i="14"/>
  <c r="X23" i="16"/>
  <c r="Z23" i="16" s="1"/>
  <c r="X24" i="17"/>
  <c r="Z24" i="17" s="1"/>
  <c r="F70" i="15"/>
  <c r="F74" i="15" s="1"/>
  <c r="D22" i="19"/>
  <c r="AN54" i="15"/>
  <c r="J63" i="15" s="1"/>
  <c r="D16" i="19"/>
  <c r="AO54" i="13"/>
  <c r="X27" i="16"/>
  <c r="X29" i="16"/>
  <c r="AB29" i="16" s="1"/>
  <c r="X41" i="16"/>
  <c r="AA41" i="16" s="1"/>
  <c r="X25" i="16"/>
  <c r="AA25" i="16" s="1"/>
  <c r="X26" i="16"/>
  <c r="Y26" i="16" s="1"/>
  <c r="X37" i="16"/>
  <c r="Z37" i="16" s="1"/>
  <c r="X38" i="16"/>
  <c r="R54" i="16"/>
  <c r="R55" i="16" s="1"/>
  <c r="C63" i="16" s="1"/>
  <c r="X52" i="16"/>
  <c r="AN55" i="16"/>
  <c r="O26" i="19" s="1"/>
  <c r="X33" i="16"/>
  <c r="Z33" i="16" s="1"/>
  <c r="X35" i="16"/>
  <c r="Y35" i="16" s="1"/>
  <c r="X47" i="16"/>
  <c r="X48" i="16"/>
  <c r="AA48" i="16" s="1"/>
  <c r="X31" i="16"/>
  <c r="X32" i="16"/>
  <c r="X43" i="16"/>
  <c r="X44" i="16"/>
  <c r="X21" i="16"/>
  <c r="AA21" i="16" s="1"/>
  <c r="X20" i="16"/>
  <c r="AA20" i="16" s="1"/>
  <c r="X45" i="17"/>
  <c r="X50" i="17"/>
  <c r="X26" i="17"/>
  <c r="AJ26" i="17" s="1"/>
  <c r="X28" i="17"/>
  <c r="AB28" i="17" s="1"/>
  <c r="X43" i="17"/>
  <c r="AB43" i="17" s="1"/>
  <c r="X49" i="17"/>
  <c r="X33" i="17"/>
  <c r="X47" i="17"/>
  <c r="Z47" i="17" s="1"/>
  <c r="R54" i="17"/>
  <c r="R55" i="17" s="1"/>
  <c r="C63" i="17" s="1"/>
  <c r="X32" i="17"/>
  <c r="X34" i="17"/>
  <c r="X23" i="17"/>
  <c r="X31" i="17"/>
  <c r="X52" i="17"/>
  <c r="O24" i="19"/>
  <c r="X39" i="17"/>
  <c r="X46" i="17"/>
  <c r="AA46" i="17" s="1"/>
  <c r="X21" i="17"/>
  <c r="AJ21" i="17" s="1"/>
  <c r="X38" i="17"/>
  <c r="AA38" i="17" s="1"/>
  <c r="X40" i="17"/>
  <c r="AA40" i="17" s="1"/>
  <c r="X35" i="15"/>
  <c r="X40" i="15"/>
  <c r="X26" i="15"/>
  <c r="Y26" i="15" s="1"/>
  <c r="X30" i="15"/>
  <c r="X32" i="15"/>
  <c r="Z32" i="15" s="1"/>
  <c r="X29" i="15"/>
  <c r="X42" i="15"/>
  <c r="X50" i="15"/>
  <c r="X34" i="15"/>
  <c r="X49" i="15"/>
  <c r="X39" i="15"/>
  <c r="X51" i="15"/>
  <c r="X36" i="15"/>
  <c r="X46" i="15"/>
  <c r="X41" i="15"/>
  <c r="X28" i="15"/>
  <c r="AJ28" i="15" s="1"/>
  <c r="X52" i="15"/>
  <c r="X38" i="15"/>
  <c r="X45" i="15"/>
  <c r="X48" i="15"/>
  <c r="X31" i="15"/>
  <c r="X27" i="15"/>
  <c r="AJ27" i="15" s="1"/>
  <c r="X44" i="15"/>
  <c r="X47" i="15"/>
  <c r="X37" i="15"/>
  <c r="Y37" i="15" s="1"/>
  <c r="X33" i="15"/>
  <c r="AA33" i="15" s="1"/>
  <c r="X53" i="15"/>
  <c r="X43" i="15"/>
  <c r="X43" i="14"/>
  <c r="AA43" i="14" s="1"/>
  <c r="X48" i="14"/>
  <c r="X29" i="14"/>
  <c r="Z29" i="14" s="1"/>
  <c r="X35" i="14"/>
  <c r="Z35" i="14" s="1"/>
  <c r="X37" i="14"/>
  <c r="Z37" i="14" s="1"/>
  <c r="X27" i="14"/>
  <c r="Z27" i="14" s="1"/>
  <c r="X28" i="14"/>
  <c r="AB28" i="14" s="1"/>
  <c r="X33" i="14"/>
  <c r="Y33" i="14" s="1"/>
  <c r="X34" i="14"/>
  <c r="AA34" i="14" s="1"/>
  <c r="X40" i="14"/>
  <c r="AA40" i="14" s="1"/>
  <c r="X46" i="14"/>
  <c r="Z46" i="14" s="1"/>
  <c r="X45" i="14"/>
  <c r="Z45" i="14" s="1"/>
  <c r="X39" i="14"/>
  <c r="AA39" i="14" s="1"/>
  <c r="X50" i="14"/>
  <c r="X52" i="14"/>
  <c r="X26" i="14"/>
  <c r="AA26" i="14" s="1"/>
  <c r="X32" i="14"/>
  <c r="X31" i="13"/>
  <c r="AJ31" i="13" s="1"/>
  <c r="Y31" i="13" s="1"/>
  <c r="X34" i="13"/>
  <c r="AJ34" i="13" s="1"/>
  <c r="X46" i="13"/>
  <c r="X38" i="13"/>
  <c r="C70" i="13"/>
  <c r="C74" i="13" s="1"/>
  <c r="D70" i="13"/>
  <c r="D74" i="13" s="1"/>
  <c r="AF54" i="13"/>
  <c r="AF55" i="13" s="1"/>
  <c r="X33" i="13"/>
  <c r="AJ33" i="13" s="1"/>
  <c r="F70" i="13"/>
  <c r="F74" i="13" s="1"/>
  <c r="X26" i="13"/>
  <c r="AJ26" i="13" s="1"/>
  <c r="X47" i="13"/>
  <c r="W54" i="13"/>
  <c r="W55" i="13" s="1"/>
  <c r="H63" i="13" s="1"/>
  <c r="X28" i="13"/>
  <c r="AJ28" i="13" s="1"/>
  <c r="X32" i="13"/>
  <c r="AJ32" i="13" s="1"/>
  <c r="Z32" i="13" s="1"/>
  <c r="X35" i="13"/>
  <c r="AJ35" i="13" s="1"/>
  <c r="X43" i="13"/>
  <c r="AJ43" i="13" s="1"/>
  <c r="X49" i="13"/>
  <c r="X39" i="13"/>
  <c r="AJ39" i="13" s="1"/>
  <c r="Y39" i="13" s="1"/>
  <c r="X52" i="13"/>
  <c r="AE54" i="13"/>
  <c r="AE55" i="13" s="1"/>
  <c r="AE54" i="17"/>
  <c r="AE55" i="17" s="1"/>
  <c r="AD54" i="16"/>
  <c r="U54" i="16"/>
  <c r="U55" i="16" s="1"/>
  <c r="AE54" i="16"/>
  <c r="AE55" i="16" s="1"/>
  <c r="AF54" i="16"/>
  <c r="AF55" i="16" s="1"/>
  <c r="AH54" i="16"/>
  <c r="AH55" i="16" s="1"/>
  <c r="AO55" i="16"/>
  <c r="S54" i="16"/>
  <c r="S55" i="16" s="1"/>
  <c r="H54" i="16" s="1"/>
  <c r="G26" i="19" s="1"/>
  <c r="AG54" i="16"/>
  <c r="AG55" i="16" s="1"/>
  <c r="T54" i="16"/>
  <c r="T55" i="16" s="1"/>
  <c r="V54" i="16"/>
  <c r="V55" i="16" s="1"/>
  <c r="W54" i="16"/>
  <c r="F72" i="16"/>
  <c r="X19" i="16"/>
  <c r="X18" i="16"/>
  <c r="AJ18" i="16" s="1"/>
  <c r="G70" i="16"/>
  <c r="G74" i="16" s="1"/>
  <c r="C72" i="16"/>
  <c r="E72" i="16"/>
  <c r="G72" i="16"/>
  <c r="C70" i="16"/>
  <c r="C74" i="16" s="1"/>
  <c r="D70" i="16"/>
  <c r="D74" i="16" s="1"/>
  <c r="E70" i="16"/>
  <c r="E74" i="16" s="1"/>
  <c r="F70" i="16"/>
  <c r="F74" i="16" s="1"/>
  <c r="W54" i="17"/>
  <c r="W55" i="17" s="1"/>
  <c r="H63" i="17" s="1"/>
  <c r="AD54" i="17"/>
  <c r="AD55" i="17" s="1"/>
  <c r="AF54" i="17"/>
  <c r="AF55" i="17" s="1"/>
  <c r="S54" i="17"/>
  <c r="S55" i="17" s="1"/>
  <c r="D63" i="17" s="1"/>
  <c r="AG54" i="17"/>
  <c r="T54" i="17"/>
  <c r="T55" i="17" s="1"/>
  <c r="I54" i="17" s="1"/>
  <c r="AH54" i="17"/>
  <c r="AH55" i="17" s="1"/>
  <c r="U54" i="17"/>
  <c r="U55" i="17" s="1"/>
  <c r="F63" i="17" s="1"/>
  <c r="X20" i="17"/>
  <c r="V54" i="17"/>
  <c r="X19" i="17"/>
  <c r="X18" i="17"/>
  <c r="E72" i="17"/>
  <c r="D72" i="17"/>
  <c r="G72" i="17"/>
  <c r="C70" i="17"/>
  <c r="C74" i="17" s="1"/>
  <c r="D70" i="17"/>
  <c r="D74" i="17" s="1"/>
  <c r="E70" i="17"/>
  <c r="E74" i="17" s="1"/>
  <c r="G70" i="17"/>
  <c r="G74" i="17" s="1"/>
  <c r="C72" i="17"/>
  <c r="X23" i="15"/>
  <c r="Y23" i="15" s="1"/>
  <c r="X22" i="15"/>
  <c r="X24" i="15"/>
  <c r="AA24" i="15" s="1"/>
  <c r="R54" i="15"/>
  <c r="R55" i="15" s="1"/>
  <c r="C63" i="15" s="1"/>
  <c r="X25" i="15"/>
  <c r="AB25" i="15" s="1"/>
  <c r="T54" i="15"/>
  <c r="T55" i="15" s="1"/>
  <c r="AH54" i="15"/>
  <c r="AH55" i="15" s="1"/>
  <c r="W54" i="15"/>
  <c r="W55" i="15" s="1"/>
  <c r="AF54" i="15"/>
  <c r="AF55" i="15" s="1"/>
  <c r="S54" i="15"/>
  <c r="S55" i="15" s="1"/>
  <c r="V54" i="15"/>
  <c r="V55" i="15" s="1"/>
  <c r="AD54" i="15"/>
  <c r="AD55" i="15" s="1"/>
  <c r="G70" i="15"/>
  <c r="G74" i="15" s="1"/>
  <c r="C70" i="15"/>
  <c r="C74" i="15" s="1"/>
  <c r="D70" i="15"/>
  <c r="D74" i="15" s="1"/>
  <c r="E70" i="15"/>
  <c r="E74" i="15" s="1"/>
  <c r="AN63" i="17"/>
  <c r="AZ54" i="16"/>
  <c r="AX54" i="16" s="1"/>
  <c r="AP56" i="16"/>
  <c r="AP54" i="16" s="1"/>
  <c r="D72" i="16"/>
  <c r="AG54" i="15"/>
  <c r="AG55" i="15" s="1"/>
  <c r="U54" i="15"/>
  <c r="U55" i="15" s="1"/>
  <c r="F63" i="15" s="1"/>
  <c r="X21" i="15"/>
  <c r="X18" i="15"/>
  <c r="X20" i="15"/>
  <c r="AJ20" i="15" s="1"/>
  <c r="C72" i="15"/>
  <c r="D72" i="15"/>
  <c r="AC54" i="15"/>
  <c r="AC55" i="15" s="1"/>
  <c r="X19" i="15"/>
  <c r="AJ19" i="15" s="1"/>
  <c r="E72" i="15"/>
  <c r="F72" i="15"/>
  <c r="AE54" i="15"/>
  <c r="G72" i="15"/>
  <c r="AB19" i="15"/>
  <c r="AN63" i="15"/>
  <c r="W54" i="14"/>
  <c r="W55" i="14" s="1"/>
  <c r="H63" i="14" s="1"/>
  <c r="X18" i="14"/>
  <c r="AJ18" i="14" s="1"/>
  <c r="AG54" i="14"/>
  <c r="AE54" i="14"/>
  <c r="AE55" i="14" s="1"/>
  <c r="X20" i="14"/>
  <c r="AJ20" i="14" s="1"/>
  <c r="X19" i="14"/>
  <c r="S54" i="14"/>
  <c r="C70" i="14"/>
  <c r="C74" i="14" s="1"/>
  <c r="AD54" i="14"/>
  <c r="AD55" i="14" s="1"/>
  <c r="D70" i="14"/>
  <c r="D74" i="14" s="1"/>
  <c r="R54" i="14"/>
  <c r="R55" i="14" s="1"/>
  <c r="G54" i="14" s="1"/>
  <c r="F20" i="19" s="1"/>
  <c r="E70" i="14"/>
  <c r="E74" i="14" s="1"/>
  <c r="AF54" i="14"/>
  <c r="AF55" i="14" s="1"/>
  <c r="X23" i="14"/>
  <c r="AJ23" i="14" s="1"/>
  <c r="T54" i="14"/>
  <c r="T55" i="14" s="1"/>
  <c r="E63" i="14" s="1"/>
  <c r="G70" i="14"/>
  <c r="G74" i="14" s="1"/>
  <c r="U54" i="14"/>
  <c r="AH54" i="14"/>
  <c r="AH55" i="14" s="1"/>
  <c r="V54" i="14"/>
  <c r="V55" i="14" s="1"/>
  <c r="G63" i="14" s="1"/>
  <c r="X22" i="14"/>
  <c r="AA22" i="14" s="1"/>
  <c r="AN55" i="14"/>
  <c r="O20" i="19" s="1"/>
  <c r="X21" i="14"/>
  <c r="AJ21" i="14" s="1"/>
  <c r="F70" i="14"/>
  <c r="F74" i="14" s="1"/>
  <c r="C72" i="14"/>
  <c r="D72" i="14"/>
  <c r="E72" i="14"/>
  <c r="F72" i="14"/>
  <c r="G72" i="14"/>
  <c r="AN63" i="14"/>
  <c r="AC24" i="14"/>
  <c r="AC54" i="14" s="1"/>
  <c r="AG54" i="13"/>
  <c r="AG55" i="13" s="1"/>
  <c r="T54" i="13"/>
  <c r="T55" i="13" s="1"/>
  <c r="E63" i="13" s="1"/>
  <c r="X22" i="13"/>
  <c r="AJ22" i="13" s="1"/>
  <c r="X21" i="13"/>
  <c r="AJ21" i="13" s="1"/>
  <c r="S54" i="13"/>
  <c r="AH54" i="13"/>
  <c r="AH55" i="13" s="1"/>
  <c r="R54" i="13"/>
  <c r="R55" i="13" s="1"/>
  <c r="C63" i="13" s="1"/>
  <c r="AD54" i="13"/>
  <c r="AD55" i="13" s="1"/>
  <c r="U54" i="13"/>
  <c r="U55" i="13" s="1"/>
  <c r="F63" i="13" s="1"/>
  <c r="V54" i="13"/>
  <c r="V55" i="13" s="1"/>
  <c r="G63" i="13" s="1"/>
  <c r="X18" i="13"/>
  <c r="AJ18" i="13" s="1"/>
  <c r="E70" i="13"/>
  <c r="E74" i="13" s="1"/>
  <c r="G70" i="13"/>
  <c r="G74" i="13" s="1"/>
  <c r="C72" i="13"/>
  <c r="D72" i="13"/>
  <c r="E72" i="13"/>
  <c r="X20" i="13"/>
  <c r="AJ20" i="13" s="1"/>
  <c r="F72" i="13"/>
  <c r="X19" i="13"/>
  <c r="AJ19" i="13" s="1"/>
  <c r="G72" i="13"/>
  <c r="AC24" i="13"/>
  <c r="AC54" i="13" s="1"/>
  <c r="Z18" i="13"/>
  <c r="AJ27" i="17" l="1"/>
  <c r="AJ23" i="17"/>
  <c r="AB23" i="17" s="1"/>
  <c r="AJ22" i="17"/>
  <c r="AB19" i="17"/>
  <c r="AJ20" i="17"/>
  <c r="AB20" i="17" s="1"/>
  <c r="AJ18" i="17"/>
  <c r="AJ29" i="15"/>
  <c r="AA29" i="15" s="1"/>
  <c r="AJ26" i="15"/>
  <c r="X54" i="15" s="1"/>
  <c r="AJ25" i="15"/>
  <c r="AJ24" i="15"/>
  <c r="AJ23" i="15"/>
  <c r="AA23" i="15" s="1"/>
  <c r="AA22" i="15"/>
  <c r="AA21" i="15"/>
  <c r="AJ21" i="15"/>
  <c r="AA19" i="15"/>
  <c r="AA18" i="15"/>
  <c r="AJ18" i="15"/>
  <c r="AA25" i="14"/>
  <c r="AJ25" i="14"/>
  <c r="AJ22" i="14"/>
  <c r="AJ19" i="14"/>
  <c r="AA19" i="14" s="1"/>
  <c r="AN63" i="16"/>
  <c r="Z26" i="17"/>
  <c r="Y26" i="17"/>
  <c r="AA21" i="14"/>
  <c r="AB21" i="14"/>
  <c r="Z25" i="17"/>
  <c r="Y25" i="17"/>
  <c r="AA31" i="15"/>
  <c r="Z31" i="15"/>
  <c r="AB28" i="19"/>
  <c r="AB29" i="19" s="1"/>
  <c r="G54" i="15"/>
  <c r="F22" i="19" s="1"/>
  <c r="Y28" i="16"/>
  <c r="Z28" i="16"/>
  <c r="Z27" i="16"/>
  <c r="AA27" i="16"/>
  <c r="Z24" i="16"/>
  <c r="AA24" i="16"/>
  <c r="AA22" i="16"/>
  <c r="Z22" i="16"/>
  <c r="X28" i="19"/>
  <c r="X29" i="19" s="1"/>
  <c r="AA20" i="17"/>
  <c r="Z20" i="17"/>
  <c r="Z28" i="19"/>
  <c r="Z29" i="19" s="1"/>
  <c r="W22" i="19"/>
  <c r="W28" i="19" s="1"/>
  <c r="W29" i="19" s="1"/>
  <c r="Y22" i="19"/>
  <c r="Y28" i="19" s="1"/>
  <c r="Y29" i="19" s="1"/>
  <c r="AA28" i="19"/>
  <c r="AA29" i="19" s="1"/>
  <c r="AA52" i="16"/>
  <c r="Z52" i="16"/>
  <c r="Y51" i="16"/>
  <c r="Z51" i="16"/>
  <c r="AA47" i="16"/>
  <c r="Z47" i="16"/>
  <c r="Z46" i="16"/>
  <c r="AA46" i="16"/>
  <c r="Y42" i="16"/>
  <c r="Z42" i="16"/>
  <c r="AA40" i="16"/>
  <c r="AB40" i="16"/>
  <c r="AA38" i="16"/>
  <c r="Z38" i="16"/>
  <c r="AA35" i="16"/>
  <c r="Z35" i="16"/>
  <c r="AC32" i="16"/>
  <c r="AB32" i="16"/>
  <c r="AA31" i="16"/>
  <c r="Z31" i="16"/>
  <c r="AA26" i="16"/>
  <c r="Z26" i="16"/>
  <c r="Y48" i="17"/>
  <c r="Z48" i="17"/>
  <c r="AC45" i="17"/>
  <c r="AA45" i="17"/>
  <c r="AB44" i="17"/>
  <c r="AA44" i="17"/>
  <c r="AA39" i="17"/>
  <c r="Z39" i="17"/>
  <c r="AA37" i="17"/>
  <c r="AB37" i="17"/>
  <c r="AB35" i="17"/>
  <c r="AA35" i="17"/>
  <c r="AC34" i="17"/>
  <c r="AA34" i="17"/>
  <c r="Z33" i="17"/>
  <c r="AA33" i="17"/>
  <c r="Y32" i="17"/>
  <c r="Z32" i="17"/>
  <c r="Y31" i="17"/>
  <c r="Z31" i="17"/>
  <c r="AB30" i="17"/>
  <c r="AA30" i="17"/>
  <c r="AC23" i="17"/>
  <c r="AA23" i="17"/>
  <c r="Y45" i="13"/>
  <c r="Z45" i="13"/>
  <c r="Y43" i="13"/>
  <c r="AA43" i="13"/>
  <c r="Y42" i="13"/>
  <c r="Z42" i="13"/>
  <c r="Z40" i="13"/>
  <c r="AA40" i="13"/>
  <c r="AB36" i="13"/>
  <c r="Y36" i="13"/>
  <c r="Z35" i="13"/>
  <c r="AA35" i="13"/>
  <c r="AA34" i="13"/>
  <c r="Y34" i="13"/>
  <c r="AA33" i="13"/>
  <c r="Z33" i="13"/>
  <c r="Z29" i="13"/>
  <c r="AB29" i="13"/>
  <c r="Z28" i="13"/>
  <c r="AA28" i="13"/>
  <c r="Z27" i="13"/>
  <c r="AB27" i="13"/>
  <c r="AB22" i="13"/>
  <c r="AA22" i="13"/>
  <c r="AA21" i="13"/>
  <c r="AB21" i="13"/>
  <c r="Z19" i="13"/>
  <c r="AB19" i="13"/>
  <c r="Y18" i="16"/>
  <c r="Z18" i="16"/>
  <c r="Y20" i="16"/>
  <c r="Z20" i="16"/>
  <c r="AA23" i="16"/>
  <c r="AC23" i="16"/>
  <c r="AB25" i="16"/>
  <c r="Z25" i="16"/>
  <c r="AB25" i="17"/>
  <c r="AA25" i="17"/>
  <c r="Z27" i="17"/>
  <c r="AB27" i="17"/>
  <c r="Y21" i="17"/>
  <c r="AA21" i="17"/>
  <c r="Y20" i="17"/>
  <c r="AC20" i="17"/>
  <c r="Y22" i="17"/>
  <c r="AA22" i="17"/>
  <c r="AA24" i="17"/>
  <c r="AB24" i="17"/>
  <c r="Z36" i="15"/>
  <c r="Y36" i="15"/>
  <c r="Z35" i="15"/>
  <c r="AA35" i="15"/>
  <c r="Z34" i="15"/>
  <c r="AA34" i="15"/>
  <c r="Z30" i="15"/>
  <c r="AA30" i="15"/>
  <c r="Z28" i="15"/>
  <c r="AA28" i="15"/>
  <c r="Z20" i="15"/>
  <c r="AB20" i="15"/>
  <c r="J54" i="15"/>
  <c r="I22" i="19" s="1"/>
  <c r="AA32" i="14"/>
  <c r="Y32" i="14"/>
  <c r="AB25" i="14"/>
  <c r="Y25" i="14"/>
  <c r="AA24" i="14"/>
  <c r="Y24" i="14"/>
  <c r="AA23" i="14"/>
  <c r="Z23" i="14"/>
  <c r="AA26" i="13"/>
  <c r="AB26" i="13"/>
  <c r="AB25" i="13"/>
  <c r="Y25" i="13"/>
  <c r="AA24" i="13"/>
  <c r="AB24" i="13"/>
  <c r="Y20" i="13"/>
  <c r="Z20" i="13"/>
  <c r="L54" i="13"/>
  <c r="K16" i="19" s="1"/>
  <c r="I54" i="13"/>
  <c r="H16" i="19" s="1"/>
  <c r="AK63" i="16"/>
  <c r="AO54" i="16"/>
  <c r="K63" i="16" s="1"/>
  <c r="Q26" i="19"/>
  <c r="Y19" i="16"/>
  <c r="Z19" i="16"/>
  <c r="AB23" i="16"/>
  <c r="Y23" i="16"/>
  <c r="AB22" i="16"/>
  <c r="Y22" i="16"/>
  <c r="Z21" i="16"/>
  <c r="Y21" i="16"/>
  <c r="K63" i="17"/>
  <c r="Q24" i="19"/>
  <c r="AA19" i="17"/>
  <c r="Z19" i="17"/>
  <c r="Z23" i="17"/>
  <c r="Y23" i="17"/>
  <c r="AA23" i="13"/>
  <c r="Y23" i="13"/>
  <c r="AA18" i="13"/>
  <c r="Y18" i="13"/>
  <c r="Z21" i="13"/>
  <c r="Y21" i="13"/>
  <c r="Z21" i="14"/>
  <c r="Y21" i="14"/>
  <c r="AA20" i="14"/>
  <c r="Y20" i="14"/>
  <c r="Z22" i="14"/>
  <c r="Y22" i="14"/>
  <c r="Z18" i="14"/>
  <c r="Y18" i="14"/>
  <c r="Z18" i="15"/>
  <c r="Y18" i="15"/>
  <c r="Z26" i="15"/>
  <c r="AA26" i="15"/>
  <c r="AA27" i="15"/>
  <c r="Z27" i="15"/>
  <c r="Z23" i="15"/>
  <c r="AO55" i="15"/>
  <c r="Q22" i="19" s="1"/>
  <c r="Z24" i="15"/>
  <c r="Y22" i="15"/>
  <c r="Z22" i="15"/>
  <c r="Y19" i="15"/>
  <c r="Z19" i="15"/>
  <c r="Y21" i="15"/>
  <c r="Z21" i="15"/>
  <c r="AA25" i="15"/>
  <c r="Z25" i="15"/>
  <c r="AF56" i="16"/>
  <c r="E73" i="16" s="1"/>
  <c r="G63" i="16"/>
  <c r="K54" i="16"/>
  <c r="J26" i="19" s="1"/>
  <c r="AH56" i="16"/>
  <c r="G73" i="16" s="1"/>
  <c r="E63" i="16"/>
  <c r="I54" i="16"/>
  <c r="H26" i="19" s="1"/>
  <c r="F63" i="16"/>
  <c r="J54" i="16"/>
  <c r="I26" i="19" s="1"/>
  <c r="G63" i="15"/>
  <c r="K54" i="15"/>
  <c r="J22" i="19" s="1"/>
  <c r="D63" i="15"/>
  <c r="H54" i="15"/>
  <c r="G22" i="19" s="1"/>
  <c r="H63" i="15"/>
  <c r="L54" i="15"/>
  <c r="K22" i="19" s="1"/>
  <c r="E63" i="15"/>
  <c r="I54" i="15"/>
  <c r="H22" i="19" s="1"/>
  <c r="L54" i="14"/>
  <c r="K20" i="19" s="1"/>
  <c r="K54" i="14"/>
  <c r="J20" i="19" s="1"/>
  <c r="I54" i="14"/>
  <c r="H20" i="19" s="1"/>
  <c r="Z22" i="13"/>
  <c r="Y22" i="13"/>
  <c r="L63" i="16"/>
  <c r="R26" i="19"/>
  <c r="AD56" i="16"/>
  <c r="C73" i="16" s="1"/>
  <c r="L63" i="17"/>
  <c r="R24" i="19"/>
  <c r="AG56" i="17"/>
  <c r="F73" i="17" s="1"/>
  <c r="L63" i="15"/>
  <c r="R22" i="19"/>
  <c r="L63" i="14"/>
  <c r="R20" i="19"/>
  <c r="L54" i="17"/>
  <c r="K24" i="19" s="1"/>
  <c r="H54" i="17"/>
  <c r="G24" i="19" s="1"/>
  <c r="G54" i="13"/>
  <c r="F16" i="19" s="1"/>
  <c r="AE56" i="17"/>
  <c r="D73" i="17" s="1"/>
  <c r="AD56" i="17"/>
  <c r="C73" i="17" s="1"/>
  <c r="J54" i="17"/>
  <c r="I24" i="19" s="1"/>
  <c r="AG56" i="14"/>
  <c r="F73" i="14" s="1"/>
  <c r="AF56" i="13"/>
  <c r="E73" i="13" s="1"/>
  <c r="AN54" i="16"/>
  <c r="J63" i="16" s="1"/>
  <c r="AD55" i="16"/>
  <c r="J63" i="17"/>
  <c r="AN54" i="14"/>
  <c r="J63" i="14" s="1"/>
  <c r="S55" i="14"/>
  <c r="O25" i="19"/>
  <c r="T16" i="19"/>
  <c r="U16" i="19" s="1"/>
  <c r="S55" i="13"/>
  <c r="AE56" i="13"/>
  <c r="D73" i="13" s="1"/>
  <c r="L63" i="13"/>
  <c r="AH56" i="13"/>
  <c r="G73" i="13" s="1"/>
  <c r="AG56" i="13"/>
  <c r="F73" i="13" s="1"/>
  <c r="AE56" i="16"/>
  <c r="D73" i="16" s="1"/>
  <c r="D63" i="16"/>
  <c r="X54" i="16"/>
  <c r="AA18" i="16"/>
  <c r="X56" i="16"/>
  <c r="X57" i="16" s="1"/>
  <c r="AG56" i="16"/>
  <c r="F73" i="16" s="1"/>
  <c r="AF56" i="17"/>
  <c r="E73" i="17" s="1"/>
  <c r="W55" i="16"/>
  <c r="E63" i="17"/>
  <c r="H24" i="19"/>
  <c r="AG55" i="17"/>
  <c r="Y18" i="17"/>
  <c r="AH56" i="17"/>
  <c r="G73" i="17" s="1"/>
  <c r="V55" i="17"/>
  <c r="AB24" i="15"/>
  <c r="AH56" i="15"/>
  <c r="G73" i="15" s="1"/>
  <c r="AA20" i="15"/>
  <c r="Y20" i="15"/>
  <c r="AD56" i="15"/>
  <c r="C73" i="15" s="1"/>
  <c r="AF56" i="15"/>
  <c r="E73" i="15" s="1"/>
  <c r="AE56" i="15"/>
  <c r="D73" i="15" s="1"/>
  <c r="AC56" i="15"/>
  <c r="G71" i="15" s="1"/>
  <c r="G75" i="15" s="1"/>
  <c r="AJ63" i="17"/>
  <c r="AI63" i="17"/>
  <c r="AG56" i="15"/>
  <c r="F73" i="15" s="1"/>
  <c r="AE55" i="15"/>
  <c r="AJ63" i="15"/>
  <c r="AI63" i="15"/>
  <c r="AG55" i="14"/>
  <c r="AE56" i="14"/>
  <c r="D73" i="14" s="1"/>
  <c r="AO55" i="14"/>
  <c r="Q20" i="19" s="1"/>
  <c r="X56" i="14"/>
  <c r="X57" i="14" s="1"/>
  <c r="AF56" i="14"/>
  <c r="E73" i="14" s="1"/>
  <c r="C63" i="14"/>
  <c r="U55" i="14"/>
  <c r="Z19" i="14"/>
  <c r="AB19" i="14"/>
  <c r="AH56" i="14"/>
  <c r="G73" i="14" s="1"/>
  <c r="AD56" i="14"/>
  <c r="C73" i="14" s="1"/>
  <c r="AC55" i="14"/>
  <c r="AC56" i="14"/>
  <c r="G71" i="14" s="1"/>
  <c r="G75" i="14" s="1"/>
  <c r="AJ63" i="14"/>
  <c r="AI63" i="14"/>
  <c r="X56" i="13"/>
  <c r="X57" i="13" s="1"/>
  <c r="AD56" i="13"/>
  <c r="C73" i="13" s="1"/>
  <c r="X54" i="13"/>
  <c r="AA20" i="13"/>
  <c r="AC55" i="13"/>
  <c r="AC56" i="13"/>
  <c r="G71" i="13" s="1"/>
  <c r="G75" i="13" s="1"/>
  <c r="AJ63" i="13"/>
  <c r="AI63" i="13"/>
  <c r="X56" i="15" l="1"/>
  <c r="X57" i="15" s="1"/>
  <c r="X55" i="15" s="1"/>
  <c r="AJ54" i="15" s="1"/>
  <c r="X54" i="17"/>
  <c r="X56" i="17"/>
  <c r="X57" i="17" s="1"/>
  <c r="Z18" i="17"/>
  <c r="Z54" i="17" s="1"/>
  <c r="Z55" i="17" s="1"/>
  <c r="X54" i="14"/>
  <c r="X55" i="14" s="1"/>
  <c r="AJ54" i="14" s="1"/>
  <c r="AC54" i="16"/>
  <c r="AC55" i="16" s="1"/>
  <c r="AB54" i="14"/>
  <c r="AB55" i="14" s="1"/>
  <c r="AC54" i="17"/>
  <c r="AC55" i="17" s="1"/>
  <c r="AB54" i="13"/>
  <c r="AB56" i="13" s="1"/>
  <c r="F71" i="13" s="1"/>
  <c r="F75" i="13" s="1"/>
  <c r="AA54" i="16"/>
  <c r="AA55" i="16" s="1"/>
  <c r="AA54" i="17"/>
  <c r="AA55" i="17" s="1"/>
  <c r="AB54" i="17"/>
  <c r="AB54" i="15"/>
  <c r="AB55" i="15" s="1"/>
  <c r="AA54" i="14"/>
  <c r="AA55" i="14" s="1"/>
  <c r="F63" i="14"/>
  <c r="J54" i="14"/>
  <c r="I20" i="19" s="1"/>
  <c r="D63" i="14"/>
  <c r="H54" i="14"/>
  <c r="G20" i="19" s="1"/>
  <c r="D63" i="13"/>
  <c r="H54" i="13"/>
  <c r="G16" i="19" s="1"/>
  <c r="Z54" i="13"/>
  <c r="Z55" i="13" s="1"/>
  <c r="AI63" i="16"/>
  <c r="AJ63" i="16"/>
  <c r="Y54" i="16"/>
  <c r="Y55" i="16" s="1"/>
  <c r="Z54" i="16"/>
  <c r="AB54" i="16"/>
  <c r="Y54" i="17"/>
  <c r="Y55" i="17" s="1"/>
  <c r="Y54" i="13"/>
  <c r="Y55" i="13" s="1"/>
  <c r="AA54" i="13"/>
  <c r="AA55" i="13" s="1"/>
  <c r="Y54" i="14"/>
  <c r="Z54" i="14"/>
  <c r="Z55" i="14" s="1"/>
  <c r="AO54" i="15"/>
  <c r="K63" i="15" s="1"/>
  <c r="AA54" i="15"/>
  <c r="AA56" i="15" s="1"/>
  <c r="E71" i="15" s="1"/>
  <c r="E75" i="15" s="1"/>
  <c r="Z54" i="15"/>
  <c r="Z55" i="15" s="1"/>
  <c r="Y54" i="15"/>
  <c r="Y55" i="15" s="1"/>
  <c r="X55" i="16"/>
  <c r="H63" i="16"/>
  <c r="L54" i="16"/>
  <c r="K26" i="19" s="1"/>
  <c r="G63" i="17"/>
  <c r="K54" i="17"/>
  <c r="J24" i="19" s="1"/>
  <c r="AO54" i="14"/>
  <c r="K63" i="14" s="1"/>
  <c r="X55" i="13"/>
  <c r="AJ54" i="13" s="1"/>
  <c r="X55" i="17" l="1"/>
  <c r="AJ54" i="17" s="1"/>
  <c r="I63" i="17" s="1"/>
  <c r="AJ54" i="16"/>
  <c r="M26" i="19" s="1"/>
  <c r="AC56" i="16"/>
  <c r="G71" i="16" s="1"/>
  <c r="G75" i="16" s="1"/>
  <c r="AB56" i="14"/>
  <c r="F71" i="14" s="1"/>
  <c r="F75" i="14" s="1"/>
  <c r="AC56" i="17"/>
  <c r="G71" i="17" s="1"/>
  <c r="G75" i="17" s="1"/>
  <c r="AB55" i="13"/>
  <c r="AA56" i="16"/>
  <c r="E71" i="16" s="1"/>
  <c r="E75" i="16" s="1"/>
  <c r="AA56" i="17"/>
  <c r="E71" i="17" s="1"/>
  <c r="E75" i="17" s="1"/>
  <c r="AB55" i="17"/>
  <c r="AB56" i="17"/>
  <c r="F71" i="17" s="1"/>
  <c r="F75" i="17" s="1"/>
  <c r="AB56" i="15"/>
  <c r="F71" i="15" s="1"/>
  <c r="F75" i="15" s="1"/>
  <c r="AA56" i="14"/>
  <c r="E71" i="14" s="1"/>
  <c r="E75" i="14" s="1"/>
  <c r="Z56" i="13"/>
  <c r="D71" i="13" s="1"/>
  <c r="D75" i="13" s="1"/>
  <c r="Y56" i="13"/>
  <c r="C71" i="13" s="1"/>
  <c r="C75" i="13" s="1"/>
  <c r="Y56" i="16"/>
  <c r="C71" i="16" s="1"/>
  <c r="C75" i="16" s="1"/>
  <c r="AB55" i="16"/>
  <c r="AB56" i="16"/>
  <c r="F71" i="16" s="1"/>
  <c r="F75" i="16" s="1"/>
  <c r="Z55" i="16"/>
  <c r="Z56" i="16"/>
  <c r="D71" i="16" s="1"/>
  <c r="D75" i="16" s="1"/>
  <c r="Z56" i="17"/>
  <c r="D71" i="17" s="1"/>
  <c r="D75" i="17" s="1"/>
  <c r="Y56" i="17"/>
  <c r="C71" i="17" s="1"/>
  <c r="C75" i="17" s="1"/>
  <c r="AA56" i="13"/>
  <c r="E71" i="13" s="1"/>
  <c r="E75" i="13" s="1"/>
  <c r="Z56" i="14"/>
  <c r="D71" i="14" s="1"/>
  <c r="D75" i="14" s="1"/>
  <c r="Y55" i="14"/>
  <c r="Y56" i="14"/>
  <c r="C71" i="14" s="1"/>
  <c r="C75" i="14" s="1"/>
  <c r="AA55" i="15"/>
  <c r="Y56" i="15"/>
  <c r="C71" i="15" s="1"/>
  <c r="C75" i="15" s="1"/>
  <c r="Z56" i="15"/>
  <c r="D71" i="15" s="1"/>
  <c r="D75" i="15" s="1"/>
  <c r="I63" i="16"/>
  <c r="M22" i="19"/>
  <c r="M16" i="19"/>
  <c r="I63" i="14"/>
  <c r="M20" i="19"/>
  <c r="I63" i="13"/>
  <c r="G69" i="8"/>
  <c r="F69" i="8"/>
  <c r="E69" i="8"/>
  <c r="D69" i="8"/>
  <c r="C69" i="8"/>
  <c r="G68" i="8"/>
  <c r="F68" i="8"/>
  <c r="E68" i="8"/>
  <c r="D68" i="8"/>
  <c r="C68" i="8"/>
  <c r="G67" i="8"/>
  <c r="F67" i="8"/>
  <c r="E67" i="8"/>
  <c r="D67" i="8"/>
  <c r="C67" i="8"/>
  <c r="G66" i="8"/>
  <c r="F66" i="8"/>
  <c r="E66" i="8"/>
  <c r="D66" i="8"/>
  <c r="C66" i="8"/>
  <c r="C58" i="8"/>
  <c r="D57" i="8"/>
  <c r="C57" i="8"/>
  <c r="W56" i="8"/>
  <c r="V56" i="8"/>
  <c r="U56" i="8"/>
  <c r="J54" i="8" s="1"/>
  <c r="I18" i="19" s="1"/>
  <c r="I28" i="19" s="1"/>
  <c r="I29" i="19" s="1"/>
  <c r="T56" i="8"/>
  <c r="S56" i="8"/>
  <c r="H54" i="8" s="1"/>
  <c r="G18" i="19" s="1"/>
  <c r="G28" i="19" s="1"/>
  <c r="G29" i="19" s="1"/>
  <c r="R56" i="8"/>
  <c r="E55" i="8"/>
  <c r="D55" i="8"/>
  <c r="B54" i="8"/>
  <c r="AN53" i="8"/>
  <c r="AI53" i="8"/>
  <c r="AH53" i="8"/>
  <c r="AG53" i="8"/>
  <c r="AF53" i="8"/>
  <c r="AE53" i="8"/>
  <c r="AD53" i="8"/>
  <c r="AC53" i="8"/>
  <c r="AB53" i="8"/>
  <c r="AA53" i="8"/>
  <c r="Z53" i="8"/>
  <c r="Y53" i="8"/>
  <c r="W53" i="8"/>
  <c r="V53" i="8"/>
  <c r="T53" i="8"/>
  <c r="S53" i="8"/>
  <c r="R53" i="8"/>
  <c r="AN52" i="8"/>
  <c r="AI52" i="8"/>
  <c r="AH52" i="8"/>
  <c r="AG52" i="8"/>
  <c r="AF52" i="8"/>
  <c r="AE52" i="8"/>
  <c r="AD52" i="8"/>
  <c r="AC52" i="8"/>
  <c r="AB52" i="8"/>
  <c r="AA52" i="8"/>
  <c r="Z52" i="8"/>
  <c r="Y52" i="8"/>
  <c r="W52" i="8"/>
  <c r="V52" i="8"/>
  <c r="T52" i="8"/>
  <c r="S52" i="8"/>
  <c r="R52" i="8"/>
  <c r="AN51" i="8"/>
  <c r="AI51" i="8"/>
  <c r="AH51" i="8"/>
  <c r="AG51" i="8"/>
  <c r="AF51" i="8"/>
  <c r="AE51" i="8"/>
  <c r="AD51" i="8"/>
  <c r="AC51" i="8"/>
  <c r="AB51" i="8"/>
  <c r="AA51" i="8"/>
  <c r="W51" i="8"/>
  <c r="V51" i="8"/>
  <c r="T51" i="8"/>
  <c r="S51" i="8"/>
  <c r="R51" i="8"/>
  <c r="AN50" i="8"/>
  <c r="AI50" i="8"/>
  <c r="AH50" i="8"/>
  <c r="AG50" i="8"/>
  <c r="AF50" i="8"/>
  <c r="AE50" i="8"/>
  <c r="AD50" i="8"/>
  <c r="AC50" i="8"/>
  <c r="AB50" i="8"/>
  <c r="AA50" i="8"/>
  <c r="W50" i="8"/>
  <c r="V50" i="8"/>
  <c r="T50" i="8"/>
  <c r="S50" i="8"/>
  <c r="R50" i="8"/>
  <c r="AN49" i="8"/>
  <c r="AI49" i="8"/>
  <c r="AH49" i="8"/>
  <c r="AG49" i="8"/>
  <c r="AF49" i="8"/>
  <c r="AE49" i="8"/>
  <c r="AD49" i="8"/>
  <c r="AC49" i="8"/>
  <c r="AB49" i="8"/>
  <c r="AA49" i="8"/>
  <c r="Y49" i="8"/>
  <c r="W49" i="8"/>
  <c r="V49" i="8"/>
  <c r="T49" i="8"/>
  <c r="S49" i="8"/>
  <c r="R49" i="8"/>
  <c r="AN48" i="8"/>
  <c r="AI48" i="8"/>
  <c r="AH48" i="8"/>
  <c r="AG48" i="8"/>
  <c r="AF48" i="8"/>
  <c r="AE48" i="8"/>
  <c r="AD48" i="8"/>
  <c r="AC48" i="8"/>
  <c r="AB48" i="8"/>
  <c r="AA48" i="8"/>
  <c r="Y48" i="8"/>
  <c r="W48" i="8"/>
  <c r="V48" i="8"/>
  <c r="T48" i="8"/>
  <c r="S48" i="8"/>
  <c r="R48" i="8"/>
  <c r="AN47" i="8"/>
  <c r="AI47" i="8"/>
  <c r="AH47" i="8"/>
  <c r="AG47" i="8"/>
  <c r="AF47" i="8"/>
  <c r="AE47" i="8"/>
  <c r="AD47" i="8"/>
  <c r="AC47" i="8"/>
  <c r="AB47" i="8"/>
  <c r="AA47" i="8"/>
  <c r="Y47" i="8"/>
  <c r="W47" i="8"/>
  <c r="V47" i="8"/>
  <c r="T47" i="8"/>
  <c r="S47" i="8"/>
  <c r="R47" i="8"/>
  <c r="AN46" i="8"/>
  <c r="AI46" i="8"/>
  <c r="AH46" i="8"/>
  <c r="AG46" i="8"/>
  <c r="AF46" i="8"/>
  <c r="AE46" i="8"/>
  <c r="AD46" i="8"/>
  <c r="AA46" i="8"/>
  <c r="Z46" i="8"/>
  <c r="Y46" i="8"/>
  <c r="W46" i="8"/>
  <c r="V46" i="8"/>
  <c r="T46" i="8"/>
  <c r="S46" i="8"/>
  <c r="R46" i="8"/>
  <c r="AN45" i="8"/>
  <c r="AI45" i="8"/>
  <c r="AH45" i="8"/>
  <c r="AG45" i="8"/>
  <c r="AF45" i="8"/>
  <c r="AE45" i="8"/>
  <c r="AD45" i="8"/>
  <c r="AC45" i="8"/>
  <c r="AB45" i="8"/>
  <c r="AA45" i="8"/>
  <c r="W45" i="8"/>
  <c r="V45" i="8"/>
  <c r="T45" i="8"/>
  <c r="S45" i="8"/>
  <c r="R45" i="8"/>
  <c r="AN44" i="8"/>
  <c r="AI44" i="8"/>
  <c r="AH44" i="8"/>
  <c r="AG44" i="8"/>
  <c r="AF44" i="8"/>
  <c r="AE44" i="8"/>
  <c r="AD44" i="8"/>
  <c r="AA44" i="8"/>
  <c r="Z44" i="8"/>
  <c r="Y44" i="8"/>
  <c r="W44" i="8"/>
  <c r="V44" i="8"/>
  <c r="T44" i="8"/>
  <c r="S44" i="8"/>
  <c r="R44" i="8"/>
  <c r="AN43" i="8"/>
  <c r="AI43" i="8"/>
  <c r="AH43" i="8"/>
  <c r="AG43" i="8"/>
  <c r="AF43" i="8"/>
  <c r="AE43" i="8"/>
  <c r="AD43" i="8"/>
  <c r="AC43" i="8"/>
  <c r="AB43" i="8"/>
  <c r="AA43" i="8"/>
  <c r="W43" i="8"/>
  <c r="V43" i="8"/>
  <c r="T43" i="8"/>
  <c r="S43" i="8"/>
  <c r="R43" i="8"/>
  <c r="AN42" i="8"/>
  <c r="AI42" i="8"/>
  <c r="AH42" i="8"/>
  <c r="AG42" i="8"/>
  <c r="AF42" i="8"/>
  <c r="AE42" i="8"/>
  <c r="AD42" i="8"/>
  <c r="AC42" i="8"/>
  <c r="AA42" i="8"/>
  <c r="Z42" i="8"/>
  <c r="Y42" i="8"/>
  <c r="W42" i="8"/>
  <c r="V42" i="8"/>
  <c r="T42" i="8"/>
  <c r="S42" i="8"/>
  <c r="R42" i="8"/>
  <c r="AN41" i="8"/>
  <c r="AI41" i="8"/>
  <c r="AH41" i="8"/>
  <c r="AG41" i="8"/>
  <c r="AF41" i="8"/>
  <c r="AE41" i="8"/>
  <c r="AD41" i="8"/>
  <c r="AC41" i="8"/>
  <c r="AB41" i="8"/>
  <c r="AA41" i="8"/>
  <c r="Y41" i="8"/>
  <c r="W41" i="8"/>
  <c r="V41" i="8"/>
  <c r="T41" i="8"/>
  <c r="S41" i="8"/>
  <c r="R41" i="8"/>
  <c r="AN40" i="8"/>
  <c r="AI40" i="8"/>
  <c r="AH40" i="8"/>
  <c r="AG40" i="8"/>
  <c r="AF40" i="8"/>
  <c r="AE40" i="8"/>
  <c r="AD40" i="8"/>
  <c r="AC40" i="8"/>
  <c r="AB40" i="8"/>
  <c r="AA40" i="8"/>
  <c r="Z40" i="8"/>
  <c r="W40" i="8"/>
  <c r="V40" i="8"/>
  <c r="T40" i="8"/>
  <c r="S40" i="8"/>
  <c r="R40" i="8"/>
  <c r="AN39" i="8"/>
  <c r="AI39" i="8"/>
  <c r="AH39" i="8"/>
  <c r="AG39" i="8"/>
  <c r="AF39" i="8"/>
  <c r="AE39" i="8"/>
  <c r="AD39" i="8"/>
  <c r="AC39" i="8"/>
  <c r="AB39" i="8"/>
  <c r="AA39" i="8"/>
  <c r="Z39" i="8"/>
  <c r="W39" i="8"/>
  <c r="V39" i="8"/>
  <c r="T39" i="8"/>
  <c r="S39" i="8"/>
  <c r="R39" i="8"/>
  <c r="AN38" i="8"/>
  <c r="AI38" i="8"/>
  <c r="AH38" i="8"/>
  <c r="AG38" i="8"/>
  <c r="AF38" i="8"/>
  <c r="AE38" i="8"/>
  <c r="AD38" i="8"/>
  <c r="AB38" i="8"/>
  <c r="AA38" i="8"/>
  <c r="Z38" i="8"/>
  <c r="Y38" i="8"/>
  <c r="W38" i="8"/>
  <c r="V38" i="8"/>
  <c r="T38" i="8"/>
  <c r="S38" i="8"/>
  <c r="R38" i="8"/>
  <c r="AN37" i="8"/>
  <c r="AI37" i="8"/>
  <c r="AH37" i="8"/>
  <c r="AG37" i="8"/>
  <c r="AF37" i="8"/>
  <c r="AE37" i="8"/>
  <c r="AD37" i="8"/>
  <c r="AC37" i="8"/>
  <c r="AB37" i="8"/>
  <c r="Z37" i="8"/>
  <c r="W37" i="8"/>
  <c r="V37" i="8"/>
  <c r="T37" i="8"/>
  <c r="S37" i="8"/>
  <c r="R37" i="8"/>
  <c r="AN36" i="8"/>
  <c r="AI36" i="8"/>
  <c r="AH36" i="8"/>
  <c r="AG36" i="8"/>
  <c r="AF36" i="8"/>
  <c r="AE36" i="8"/>
  <c r="AD36" i="8"/>
  <c r="AC36" i="8"/>
  <c r="AB36" i="8"/>
  <c r="AA36" i="8"/>
  <c r="Y36" i="8"/>
  <c r="W36" i="8"/>
  <c r="V36" i="8"/>
  <c r="T36" i="8"/>
  <c r="S36" i="8"/>
  <c r="R36" i="8"/>
  <c r="AN35" i="8"/>
  <c r="AI35" i="8"/>
  <c r="AH35" i="8"/>
  <c r="AG35" i="8"/>
  <c r="AF35" i="8"/>
  <c r="AE35" i="8"/>
  <c r="AD35" i="8"/>
  <c r="AC35" i="8"/>
  <c r="AB35" i="8"/>
  <c r="AA35" i="8"/>
  <c r="W35" i="8"/>
  <c r="V35" i="8"/>
  <c r="T35" i="8"/>
  <c r="S35" i="8"/>
  <c r="R35" i="8"/>
  <c r="AN34" i="8"/>
  <c r="AI34" i="8"/>
  <c r="AH34" i="8"/>
  <c r="AG34" i="8"/>
  <c r="AF34" i="8"/>
  <c r="AE34" i="8"/>
  <c r="AD34" i="8"/>
  <c r="AC34" i="8"/>
  <c r="AB34" i="8"/>
  <c r="AA34" i="8"/>
  <c r="W34" i="8"/>
  <c r="V34" i="8"/>
  <c r="T34" i="8"/>
  <c r="S34" i="8"/>
  <c r="R34" i="8"/>
  <c r="AN33" i="8"/>
  <c r="AI33" i="8"/>
  <c r="AH33" i="8"/>
  <c r="AG33" i="8"/>
  <c r="AF33" i="8"/>
  <c r="AE33" i="8"/>
  <c r="AD33" i="8"/>
  <c r="AC33" i="8"/>
  <c r="AB33" i="8"/>
  <c r="Z33" i="8"/>
  <c r="Y33" i="8"/>
  <c r="W33" i="8"/>
  <c r="V33" i="8"/>
  <c r="T33" i="8"/>
  <c r="S33" i="8"/>
  <c r="R33" i="8"/>
  <c r="AN32" i="8"/>
  <c r="AI32" i="8"/>
  <c r="AH32" i="8"/>
  <c r="AG32" i="8"/>
  <c r="AF32" i="8"/>
  <c r="AE32" i="8"/>
  <c r="AD32" i="8"/>
  <c r="AC32" i="8"/>
  <c r="AB32" i="8"/>
  <c r="Y32" i="8"/>
  <c r="W32" i="8"/>
  <c r="V32" i="8"/>
  <c r="T32" i="8"/>
  <c r="S32" i="8"/>
  <c r="R32" i="8"/>
  <c r="AN31" i="8"/>
  <c r="AI31" i="8"/>
  <c r="AH31" i="8"/>
  <c r="AG31" i="8"/>
  <c r="AF31" i="8"/>
  <c r="AE31" i="8"/>
  <c r="AD31" i="8"/>
  <c r="AB31" i="8"/>
  <c r="AA31" i="8"/>
  <c r="Z31" i="8"/>
  <c r="Y31" i="8"/>
  <c r="W31" i="8"/>
  <c r="V31" i="8"/>
  <c r="T31" i="8"/>
  <c r="S31" i="8"/>
  <c r="R31" i="8"/>
  <c r="AN30" i="8"/>
  <c r="AI30" i="8"/>
  <c r="AH30" i="8"/>
  <c r="AG30" i="8"/>
  <c r="AF30" i="8"/>
  <c r="AE30" i="8"/>
  <c r="AD30" i="8"/>
  <c r="AC30" i="8"/>
  <c r="AA30" i="8"/>
  <c r="Z30" i="8"/>
  <c r="Y30" i="8"/>
  <c r="W30" i="8"/>
  <c r="V30" i="8"/>
  <c r="T30" i="8"/>
  <c r="S30" i="8"/>
  <c r="R30" i="8"/>
  <c r="AN29" i="8"/>
  <c r="AI29" i="8"/>
  <c r="AH29" i="8"/>
  <c r="AG29" i="8"/>
  <c r="AF29" i="8"/>
  <c r="AE29" i="8"/>
  <c r="AD29" i="8"/>
  <c r="AC29" i="8"/>
  <c r="AB29" i="8"/>
  <c r="Z29" i="8"/>
  <c r="Y29" i="8"/>
  <c r="W29" i="8"/>
  <c r="V29" i="8"/>
  <c r="T29" i="8"/>
  <c r="S29" i="8"/>
  <c r="R29" i="8"/>
  <c r="AN28" i="8"/>
  <c r="AI28" i="8"/>
  <c r="AJ28" i="8" s="1"/>
  <c r="AH28" i="8"/>
  <c r="AG28" i="8"/>
  <c r="AF28" i="8"/>
  <c r="AE28" i="8"/>
  <c r="AD28" i="8"/>
  <c r="AC28" i="8"/>
  <c r="AB28" i="8"/>
  <c r="Y28" i="8"/>
  <c r="W28" i="8"/>
  <c r="V28" i="8"/>
  <c r="T28" i="8"/>
  <c r="S28" i="8"/>
  <c r="R28" i="8"/>
  <c r="AN27" i="8"/>
  <c r="AI27" i="8"/>
  <c r="AH27" i="8"/>
  <c r="AG27" i="8"/>
  <c r="AF27" i="8"/>
  <c r="AE27" i="8"/>
  <c r="AD27" i="8"/>
  <c r="AC27" i="8"/>
  <c r="AB27" i="8"/>
  <c r="Y27" i="8"/>
  <c r="W27" i="8"/>
  <c r="V27" i="8"/>
  <c r="T27" i="8"/>
  <c r="S27" i="8"/>
  <c r="R27" i="8"/>
  <c r="AN26" i="8"/>
  <c r="AI26" i="8"/>
  <c r="AH26" i="8"/>
  <c r="AG26" i="8"/>
  <c r="AF26" i="8"/>
  <c r="AE26" i="8"/>
  <c r="AD26" i="8"/>
  <c r="AC26" i="8"/>
  <c r="Y26" i="8"/>
  <c r="W26" i="8"/>
  <c r="V26" i="8"/>
  <c r="T26" i="8"/>
  <c r="S26" i="8"/>
  <c r="R26" i="8"/>
  <c r="AN25" i="8"/>
  <c r="AI25" i="8"/>
  <c r="AH25" i="8"/>
  <c r="AG25" i="8"/>
  <c r="AF25" i="8"/>
  <c r="AE25" i="8"/>
  <c r="AD25" i="8"/>
  <c r="AC25" i="8"/>
  <c r="Y25" i="8"/>
  <c r="W25" i="8"/>
  <c r="V25" i="8"/>
  <c r="T25" i="8"/>
  <c r="S25" i="8"/>
  <c r="R25" i="8"/>
  <c r="AN24" i="8"/>
  <c r="AI24" i="8"/>
  <c r="AH24" i="8"/>
  <c r="AG24" i="8"/>
  <c r="AF24" i="8"/>
  <c r="AE24" i="8"/>
  <c r="AD24" i="8"/>
  <c r="Y24" i="8"/>
  <c r="W24" i="8"/>
  <c r="V24" i="8"/>
  <c r="T24" i="8"/>
  <c r="S24" i="8"/>
  <c r="R24" i="8"/>
  <c r="AN23" i="8"/>
  <c r="AI23" i="8"/>
  <c r="AH23" i="8"/>
  <c r="AG23" i="8"/>
  <c r="AF23" i="8"/>
  <c r="AE23" i="8"/>
  <c r="AD23" i="8"/>
  <c r="AC23" i="8"/>
  <c r="AB23" i="8"/>
  <c r="W23" i="8"/>
  <c r="V23" i="8"/>
  <c r="T23" i="8"/>
  <c r="S23" i="8"/>
  <c r="R23" i="8"/>
  <c r="AN22" i="8"/>
  <c r="AI22" i="8"/>
  <c r="AH22" i="8"/>
  <c r="AG22" i="8"/>
  <c r="AF22" i="8"/>
  <c r="AE22" i="8"/>
  <c r="AD22" i="8"/>
  <c r="AC22" i="8"/>
  <c r="AB22" i="8"/>
  <c r="W22" i="8"/>
  <c r="V22" i="8"/>
  <c r="T22" i="8"/>
  <c r="S22" i="8"/>
  <c r="R22" i="8"/>
  <c r="AN21" i="8"/>
  <c r="AI21" i="8"/>
  <c r="AH21" i="8"/>
  <c r="AG21" i="8"/>
  <c r="AF21" i="8"/>
  <c r="AE21" i="8"/>
  <c r="AD21" i="8"/>
  <c r="AC21" i="8"/>
  <c r="AB21" i="8"/>
  <c r="W21" i="8"/>
  <c r="V21" i="8"/>
  <c r="T21" i="8"/>
  <c r="S21" i="8"/>
  <c r="R21" i="8"/>
  <c r="AN20" i="8"/>
  <c r="AI20" i="8"/>
  <c r="AH20" i="8"/>
  <c r="AG20" i="8"/>
  <c r="AF20" i="8"/>
  <c r="AE20" i="8"/>
  <c r="AD20" i="8"/>
  <c r="AC20" i="8"/>
  <c r="AB20" i="8"/>
  <c r="W20" i="8"/>
  <c r="V20" i="8"/>
  <c r="T20" i="8"/>
  <c r="S20" i="8"/>
  <c r="R20" i="8"/>
  <c r="AN19" i="8"/>
  <c r="AI19" i="8"/>
  <c r="AH19" i="8"/>
  <c r="AG19" i="8"/>
  <c r="AF19" i="8"/>
  <c r="AE19" i="8"/>
  <c r="AD19" i="8"/>
  <c r="AC19" i="8"/>
  <c r="AB19" i="8"/>
  <c r="W19" i="8"/>
  <c r="V19" i="8"/>
  <c r="T19" i="8"/>
  <c r="S19" i="8"/>
  <c r="R19" i="8"/>
  <c r="AN18" i="8"/>
  <c r="AI18" i="8"/>
  <c r="AH18" i="8"/>
  <c r="AG18" i="8"/>
  <c r="AF18" i="8"/>
  <c r="AE18" i="8"/>
  <c r="AD18" i="8"/>
  <c r="AC18" i="8"/>
  <c r="W18" i="8"/>
  <c r="V18" i="8"/>
  <c r="U54" i="8"/>
  <c r="T18" i="8"/>
  <c r="S18" i="8"/>
  <c r="R18" i="8"/>
  <c r="D8" i="8"/>
  <c r="K3" i="8"/>
  <c r="I3" i="8"/>
  <c r="I2" i="8"/>
  <c r="M24" i="19" l="1"/>
  <c r="AP56" i="8"/>
  <c r="X46" i="8"/>
  <c r="X38" i="8"/>
  <c r="AC38" i="8" s="1"/>
  <c r="X30" i="8"/>
  <c r="AB30" i="8" s="1"/>
  <c r="X37" i="8"/>
  <c r="X39" i="8"/>
  <c r="Y39" i="8" s="1"/>
  <c r="AN55" i="8"/>
  <c r="O18" i="19" s="1"/>
  <c r="O29" i="19" s="1"/>
  <c r="X51" i="8"/>
  <c r="X36" i="8"/>
  <c r="Z36" i="8" s="1"/>
  <c r="X53" i="8"/>
  <c r="X31" i="8"/>
  <c r="AC31" i="8" s="1"/>
  <c r="X32" i="8"/>
  <c r="X47" i="8"/>
  <c r="Z47" i="8" s="1"/>
  <c r="X42" i="8"/>
  <c r="AB42" i="8" s="1"/>
  <c r="X52" i="8"/>
  <c r="I63" i="15"/>
  <c r="R54" i="8"/>
  <c r="R55" i="8" s="1"/>
  <c r="D70" i="8"/>
  <c r="D74" i="8" s="1"/>
  <c r="D72" i="8"/>
  <c r="E72" i="8"/>
  <c r="D18" i="19"/>
  <c r="D29" i="19" s="1"/>
  <c r="C70" i="8"/>
  <c r="C74" i="8" s="1"/>
  <c r="F72" i="8"/>
  <c r="G72" i="8"/>
  <c r="E70" i="8"/>
  <c r="E74" i="8" s="1"/>
  <c r="F70" i="8"/>
  <c r="F74" i="8" s="1"/>
  <c r="G70" i="8"/>
  <c r="G74" i="8" s="1"/>
  <c r="C72" i="8"/>
  <c r="X45" i="8"/>
  <c r="X27" i="8"/>
  <c r="AJ27" i="8" s="1"/>
  <c r="X28" i="8"/>
  <c r="X35" i="8"/>
  <c r="X44" i="8"/>
  <c r="X43" i="8"/>
  <c r="S54" i="8"/>
  <c r="S55" i="8" s="1"/>
  <c r="D63" i="8" s="1"/>
  <c r="X25" i="8"/>
  <c r="AJ25" i="8" s="1"/>
  <c r="X26" i="8"/>
  <c r="X41" i="8"/>
  <c r="Z41" i="8" s="1"/>
  <c r="X33" i="8"/>
  <c r="AA33" i="8" s="1"/>
  <c r="X34" i="8"/>
  <c r="X40" i="8"/>
  <c r="Y40" i="8" s="1"/>
  <c r="X50" i="8"/>
  <c r="X49" i="8"/>
  <c r="Z49" i="8" s="1"/>
  <c r="X29" i="8"/>
  <c r="AA29" i="8" s="1"/>
  <c r="X48" i="8"/>
  <c r="Z48" i="8" s="1"/>
  <c r="X24" i="8"/>
  <c r="AJ24" i="8" s="1"/>
  <c r="AE54" i="8"/>
  <c r="T54" i="8"/>
  <c r="T55" i="8" s="1"/>
  <c r="AH54" i="8"/>
  <c r="AH55" i="8" s="1"/>
  <c r="X22" i="8"/>
  <c r="AA22" i="8" s="1"/>
  <c r="X21" i="8"/>
  <c r="AF54" i="8"/>
  <c r="AF55" i="8" s="1"/>
  <c r="AD54" i="8"/>
  <c r="AD55" i="8" s="1"/>
  <c r="W54" i="8"/>
  <c r="W55" i="8" s="1"/>
  <c r="X18" i="8"/>
  <c r="AJ18" i="8" s="1"/>
  <c r="X23" i="8"/>
  <c r="Z23" i="8" s="1"/>
  <c r="X20" i="8"/>
  <c r="AJ20" i="8" s="1"/>
  <c r="AG54" i="8"/>
  <c r="AG55" i="8" s="1"/>
  <c r="V54" i="8"/>
  <c r="X19" i="8"/>
  <c r="U55" i="8"/>
  <c r="F63" i="8" s="1"/>
  <c r="AA19" i="8" l="1"/>
  <c r="Z25" i="8"/>
  <c r="Z20" i="8"/>
  <c r="AJ19" i="8"/>
  <c r="AJ26" i="8"/>
  <c r="Z26" i="8" s="1"/>
  <c r="AJ23" i="8"/>
  <c r="AA23" i="8" s="1"/>
  <c r="AJ22" i="8"/>
  <c r="Z22" i="8" s="1"/>
  <c r="AJ21" i="8"/>
  <c r="AA21" i="8" s="1"/>
  <c r="AP54" i="8"/>
  <c r="R18" i="19" s="1"/>
  <c r="R29" i="19" s="1"/>
  <c r="AA27" i="8"/>
  <c r="Z27" i="8"/>
  <c r="Y51" i="8"/>
  <c r="Z51" i="8"/>
  <c r="Z50" i="8"/>
  <c r="Y50" i="8"/>
  <c r="AC46" i="8"/>
  <c r="AB46" i="8"/>
  <c r="Y45" i="8"/>
  <c r="Z45" i="8"/>
  <c r="AC44" i="8"/>
  <c r="AB44" i="8"/>
  <c r="Y43" i="8"/>
  <c r="Z43" i="8"/>
  <c r="Y37" i="8"/>
  <c r="AA37" i="8"/>
  <c r="Y35" i="8"/>
  <c r="Z35" i="8"/>
  <c r="Y34" i="8"/>
  <c r="Z34" i="8"/>
  <c r="Z32" i="8"/>
  <c r="AA32" i="8"/>
  <c r="Z24" i="8"/>
  <c r="AB24" i="8"/>
  <c r="Z28" i="8"/>
  <c r="AA28" i="8"/>
  <c r="AB18" i="8"/>
  <c r="AA18" i="8"/>
  <c r="AA26" i="8"/>
  <c r="AB26" i="8"/>
  <c r="Z19" i="8"/>
  <c r="Y19" i="8"/>
  <c r="AN54" i="8"/>
  <c r="J63" i="8" s="1"/>
  <c r="AC24" i="8"/>
  <c r="AA24" i="8"/>
  <c r="AA20" i="8"/>
  <c r="Y20" i="8"/>
  <c r="Z21" i="8"/>
  <c r="Y21" i="8"/>
  <c r="AA25" i="8"/>
  <c r="AB25" i="8"/>
  <c r="Y22" i="8"/>
  <c r="Y23" i="8"/>
  <c r="Z18" i="8"/>
  <c r="Y18" i="8"/>
  <c r="C63" i="8"/>
  <c r="G54" i="8"/>
  <c r="F18" i="19" s="1"/>
  <c r="F28" i="19" s="1"/>
  <c r="H63" i="8"/>
  <c r="L54" i="8"/>
  <c r="K18" i="19" s="1"/>
  <c r="K28" i="19" s="1"/>
  <c r="K29" i="19" s="1"/>
  <c r="E63" i="8"/>
  <c r="I54" i="8"/>
  <c r="H18" i="19" s="1"/>
  <c r="H28" i="19" s="1"/>
  <c r="H29" i="19" s="1"/>
  <c r="H30" i="19" s="1"/>
  <c r="AE56" i="8"/>
  <c r="D73" i="8" s="1"/>
  <c r="AE55" i="8"/>
  <c r="AN63" i="8"/>
  <c r="AF56" i="8"/>
  <c r="E73" i="8" s="1"/>
  <c r="AO55" i="8"/>
  <c r="AH56" i="8"/>
  <c r="G73" i="8" s="1"/>
  <c r="AG56" i="8"/>
  <c r="F73" i="8" s="1"/>
  <c r="AD56" i="8"/>
  <c r="C73" i="8" s="1"/>
  <c r="V55" i="8"/>
  <c r="X56" i="8" l="1"/>
  <c r="X57" i="8" s="1"/>
  <c r="X54" i="8"/>
  <c r="L63" i="8"/>
  <c r="AC54" i="8"/>
  <c r="AC55" i="8" s="1"/>
  <c r="F29" i="19"/>
  <c r="F30" i="19" s="1"/>
  <c r="AB54" i="8"/>
  <c r="AB55" i="8" s="1"/>
  <c r="AO54" i="8"/>
  <c r="K63" i="8" s="1"/>
  <c r="Q18" i="19"/>
  <c r="Q29" i="19" s="1"/>
  <c r="AA54" i="8"/>
  <c r="AA55" i="8" s="1"/>
  <c r="Y54" i="8"/>
  <c r="Y55" i="8" s="1"/>
  <c r="Z54" i="8"/>
  <c r="Z55" i="8" s="1"/>
  <c r="G63" i="8"/>
  <c r="K54" i="8"/>
  <c r="J18" i="19" s="1"/>
  <c r="J28" i="19" s="1"/>
  <c r="J29" i="19" s="1"/>
  <c r="AJ63" i="8"/>
  <c r="AI63" i="8"/>
  <c r="T18" i="19"/>
  <c r="U18" i="19" s="1"/>
  <c r="U29" i="19" s="1"/>
  <c r="X55" i="8"/>
  <c r="AJ54" i="8" l="1"/>
  <c r="M18" i="19" s="1"/>
  <c r="M28" i="19" s="1"/>
  <c r="M29" i="19" s="1"/>
  <c r="AC56" i="8"/>
  <c r="G71" i="8" s="1"/>
  <c r="G75" i="8" s="1"/>
  <c r="J30" i="19"/>
  <c r="AB56" i="8"/>
  <c r="F71" i="8" s="1"/>
  <c r="F75" i="8" s="1"/>
  <c r="AA56" i="8"/>
  <c r="E71" i="8" s="1"/>
  <c r="E75" i="8" s="1"/>
  <c r="Y56" i="8"/>
  <c r="C71" i="8" s="1"/>
  <c r="C75" i="8" s="1"/>
  <c r="Z56" i="8"/>
  <c r="D71" i="8" s="1"/>
  <c r="D75" i="8" s="1"/>
  <c r="I63" i="8" l="1"/>
  <c r="J63" i="13"/>
  <c r="K63" i="13" l="1"/>
  <c r="E29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5BE79D0-E1E6-4D74-94C0-E2F3AF3A872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2368F89A-302F-443A-9B17-B4A5B9F446A1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B51300FD-453B-4BE2-A875-698001BF02AA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B9BAC1A6-F765-419F-9994-01657AE5ED50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C7771926-F7FB-406D-8E53-57851158E45D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521E3136-829B-4C3B-BBEE-4E1BC6298D63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86C2BFF9-E951-438F-A019-2D7E0A125364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696429E9-0650-454F-89A6-33BAFB648FBF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8803E71E-9B36-4479-B6A5-15CD66FA100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4158146B-710A-495B-8155-4C601A721D0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FDA1CE0C-3E6D-4A16-9075-EC3C7B7B4D9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81D8F2D6-BB0D-4655-B1BF-1972A067CD0C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535930EC-EF53-4595-A564-94DC16642E74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C9C762F5-4C91-489E-9ACB-EF67893417FE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9C5B2EC4-1070-45DF-8904-BA52C9CAB28E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A21CA8C3-FB76-487C-BA4A-060088734009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5800469B-3A07-4266-B32D-67D9FA8295F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E7683167-0E7F-4FC0-9AD7-26B7A76305A3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324E495E-86E2-4EF4-8623-BA9E2FA8B18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C78EA435-E8F9-4D19-846F-803518F614DC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B7368525-F2EA-40B2-BC9B-39954F6E38D1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9994B915-8F28-45C0-91DC-C168B3B243F9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99FE800D-E04D-4EBF-85B5-83F762690E34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B1421329-157C-4263-80D0-4B4E8DC76CF7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E945D306-F7FE-4783-A5C5-85C59DE475DF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985500E5-CBAE-497D-BA66-1FF0915ABB87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B8B29E5F-C4F2-4807-A74B-60261CCDC677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80D1C9B9-513F-42F2-B3DA-889E4968D0C6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B0626F6B-A8C5-47BD-B3F3-6B1D0E0CF959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13A0EEC7-5A19-4846-82D9-23F20B1B7F2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A9C4369E-293C-429D-998B-8600A9EF1DE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3551E6D8-B45E-460A-B825-AA75C779666F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A6FAA65A-7A14-4BDC-810A-1136757A7E41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37437AAA-886F-4B66-B426-A82EF9A1C115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2F81DEBD-7307-41B6-9960-121F814A3057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1DE0939D-D56A-4505-BFD8-D7017711F0E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32B4D1FE-90B1-4832-8C90-E0C88D24652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7AA4D31D-BF24-41EC-81CF-759728EDB172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CB2FBFE5-7D33-4CBF-85AA-D0913B823F6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E44A728-86CE-43E7-A52A-FC3EED58876B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0566C8F1-E26A-4D0A-9578-D90E541024DD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82E3E61E-E1CA-4C3E-ABE3-5B00DEAD0603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7AC5430B-9215-484A-B7DA-6223D18600B9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5218F459-4001-4A5C-A501-9E1D8B42646C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2DAB1A27-1217-4930-8B79-5180927F615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240794D8-DF37-4C68-99FF-976093FB67F0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AD0A5CD1-6487-4E65-908D-6667087E86D7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0B7B75B3-0750-4D02-9163-D72EA6C34F8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9191CEB9-C889-4AD8-A37F-AF295FFE533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E851E291-4BA8-4CB0-96F6-0E47E29A970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34D386DC-789F-434A-8F1C-7EF6237CE379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05305543-D45C-4A58-A0C7-C3906AC666D2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6B33DCEC-344B-487F-AB8C-9118EAE7A4CC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4B1A634F-46A2-47E8-A020-0B315AC7632F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B8FC7D98-33BB-427E-852F-44747F85ADBF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4D6D5516-A63D-462E-B9D0-49B421D0510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DE5BFF3F-143D-43A4-AE5D-08CC5C9440BE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0A97418A-38CA-4A22-AA83-905F85DBF9D9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93AB3DE7-6EDE-4FA9-8CCA-94650310CD3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1E655D38-7317-428C-BC7F-83F55DDFBC9F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B289991E-B3FD-4F73-BAAC-2DCB87D71C20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5264A38C-8007-4D87-807C-AFB3D129E683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EE58C1A6-A757-4D94-9F9B-F490CB8D3E65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C0A62D64-D840-4C09-80E1-54043998C940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AA0608AA-4BE9-4390-96A3-222CB63B6413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6E00CE63-ED35-4D7D-941E-C7F03320CDA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5C36FB11-8B14-4BFD-9639-363DC10EE84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2D584BB1-B378-4535-A5ED-0ADCC267F304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245713BC-C90B-4805-9B2F-FD6ACB1E475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16EB1353-50A3-4DCF-8350-E0CA227D182C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4D4E1FB6-52D4-4A87-9472-D9FB700D766E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0BCC3BC3-8C8A-4A91-A4F8-2BAFB2B7E17B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8D851EB9-DDF5-4F17-AF0E-941ACD5661EF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4328DFCB-C038-4535-9993-6DC5A2904DE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99669D01-4CA8-4318-BFF3-9CACD1053E6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8620DF42-BC1A-4D00-A5B8-F96EE2FF3E1D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C5795C1A-C702-4EF3-B2E5-3E93748D3590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B7EE7A1C-5065-48D6-B6B5-0A2691A5A222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891571F1-BBD6-4D8D-89CE-C6E8222DCFE0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8FB5C0CD-3BB9-4E3A-870C-64921151C72D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D17F7D00-5F88-412E-AC1E-778806B87D86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A83514E8-7FB0-4694-BBE8-79998CF61AA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0FE3BEB1-DAF4-47C0-B76E-A95066AE6B1C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A3910E8A-970D-4388-8EFC-535CB876F086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C1839E2B-F25D-4BAB-919D-D068D068CD1D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0FA864C1-ECAD-47E2-AD99-DE9CC1D3AF9E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8EA0FB39-280D-473B-8720-73D623999E9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16D7F5E0-DC6B-48AF-ADFF-E9A7099ED2B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E05F12D8-EA1E-4F07-8DCA-83C8AF0CE56A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CAB38B1C-4F3E-4E37-9FD1-BD2EFDBFF064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B12BDF29-C84D-42B8-B6A1-2D57D8E02FCC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B0091732-1F56-4810-8244-C62D3F093E80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2F3D265D-AE9D-44F5-80CD-102D490CB8C6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D626889F-CBCA-4B60-8AEA-DAFB2CCAC75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0253C35E-45D7-4FF9-9876-6E7804832EA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FD19BDF-BE05-4641-AEF5-72F35CF389B9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48BAF33B-8F52-4A95-A0C1-2690C26CFCA8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E77B1583-7AFB-4714-9735-9A1499EFA20A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80D3744B-E6F3-4C1F-B403-C0AAC7951FAB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F4BAB35F-8C75-463A-9372-F75AFFE5A54C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2B7257A8-1F56-40DB-9478-2FC61BD17567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F8DD7D60-E896-48A3-8B21-0861884475D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665F2FC0-6ECD-46CF-84C9-95FDC92E3D7D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44D69B7D-4458-4337-A14D-FDD3710831B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396F782D-3568-46EC-BD68-B632EF3D718A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7FEA4118-59FC-4B07-BDA5-353E2B97E1B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C532B7A1-4579-4299-B637-71319357D72E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87F123BA-94C2-4427-A52F-75EF49CC6AF2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D4D5ACF0-F0E3-4191-A4A6-D62D2A7287E3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5800A4DE-F2F7-48DB-A4D3-45928C02B89A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9B6049FF-1285-483D-AC69-DF06D53FFF31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BE8FA460-36B1-4E9D-90EC-6610D87BBED0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9B7B3783-DC31-4361-B0E0-A321A69146A4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1DD90B0B-DC7C-4F80-98DE-52EAF902CEC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9DA9B1AD-6D71-4372-9D1A-3BE19FB1925D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24BF593-1107-4C2D-99E7-4F80CD28AB95}">
      <text>
        <r>
          <rPr>
            <sz val="9"/>
            <color indexed="81"/>
            <rFont val="Tahoma"/>
            <family val="2"/>
          </rPr>
          <t>2F score is groen bij &gt;= 65%</t>
        </r>
      </text>
    </comment>
    <comment ref="Y11" authorId="0" shapeId="0" xr:uid="{E15260FE-C8D8-4365-8C2A-88E4E4474F44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CB66F232-B6FE-4F8D-88FD-D058AD89F569}">
      <text>
        <r>
          <rPr>
            <sz val="9"/>
            <color indexed="81"/>
            <rFont val="Tahoma"/>
            <family val="2"/>
          </rPr>
          <t>2F score is groen bij &gt;= 65%</t>
        </r>
      </text>
    </comment>
    <comment ref="AA11" authorId="0" shapeId="0" xr:uid="{137A7A6D-74CD-4BD2-B285-B96305823209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00E650D2-8E3C-47A9-9292-A4ACF3C2005F}">
      <text>
        <r>
          <rPr>
            <sz val="9"/>
            <color indexed="81"/>
            <rFont val="Tahoma"/>
            <family val="2"/>
          </rPr>
          <t>2F score is groen bij &gt;= 45%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<sst xmlns="http://schemas.openxmlformats.org/spreadsheetml/2006/main" count="1343" uniqueCount="163">
  <si>
    <t>GROEP</t>
  </si>
  <si>
    <t>spellen</t>
  </si>
  <si>
    <t>technisch lezen</t>
  </si>
  <si>
    <t>begrijpend lezen</t>
  </si>
  <si>
    <t>hoofdrekenen</t>
  </si>
  <si>
    <t>rekenen &amp; wiskunde</t>
  </si>
  <si>
    <t>realisatie</t>
  </si>
  <si>
    <t>totaal</t>
  </si>
  <si>
    <t>doublure</t>
  </si>
  <si>
    <t>cijfer</t>
  </si>
  <si>
    <t>v&gt;=t</t>
  </si>
  <si>
    <t>lezen</t>
  </si>
  <si>
    <t xml:space="preserve"> lezen</t>
  </si>
  <si>
    <t>rekenen</t>
  </si>
  <si>
    <t>wiskunde</t>
  </si>
  <si>
    <t>A</t>
  </si>
  <si>
    <t>B</t>
  </si>
  <si>
    <t>C</t>
  </si>
  <si>
    <t>D</t>
  </si>
  <si>
    <t>E</t>
  </si>
  <si>
    <t>ingevoerd</t>
  </si>
  <si>
    <t>VO</t>
  </si>
  <si>
    <t>na 3 jr.</t>
  </si>
  <si>
    <t>x</t>
  </si>
  <si>
    <t>specifieke onderwijsbehoefte</t>
  </si>
  <si>
    <t>plaatsing VO</t>
  </si>
  <si>
    <t>gr 3-8</t>
  </si>
  <si>
    <t>Ik gebruik Cito 1-2-3-4-5</t>
  </si>
  <si>
    <t>Ik gebruik Cito A-B-C-D-E</t>
  </si>
  <si>
    <t>(1.1.1)</t>
  </si>
  <si>
    <t>(1.1.2)</t>
  </si>
  <si>
    <t>TAAL</t>
  </si>
  <si>
    <t>REKENEN</t>
  </si>
  <si>
    <t>resultaten</t>
  </si>
  <si>
    <t>(1.1)</t>
  </si>
  <si>
    <t>niveau</t>
  </si>
  <si>
    <t>Aanleg-</t>
  </si>
  <si>
    <t>Spec.</t>
  </si>
  <si>
    <t>behoefte</t>
  </si>
  <si>
    <t>Doublure</t>
  </si>
  <si>
    <t>(1.3)</t>
  </si>
  <si>
    <t>(1.4)</t>
  </si>
  <si>
    <t>Sociaal</t>
  </si>
  <si>
    <t>competent</t>
  </si>
  <si>
    <t>(1.5)</t>
  </si>
  <si>
    <t>(1.6)</t>
  </si>
  <si>
    <t>(1.7)</t>
  </si>
  <si>
    <t>Indicator 1.1</t>
  </si>
  <si>
    <t>eindresultaat</t>
  </si>
  <si>
    <t>sociaal competent</t>
  </si>
  <si>
    <t xml:space="preserve">positie VO na 3 jr. </t>
  </si>
  <si>
    <t>potentie A-E</t>
  </si>
  <si>
    <t>realisatie A-E</t>
  </si>
  <si>
    <t>potentie 1-5</t>
  </si>
  <si>
    <t>realisatie 1-5</t>
  </si>
  <si>
    <t>Advies</t>
  </si>
  <si>
    <t>Technisch</t>
  </si>
  <si>
    <t>Begrijpend</t>
  </si>
  <si>
    <t>Spellen</t>
  </si>
  <si>
    <t>Hoofd</t>
  </si>
  <si>
    <t>Rekenen /</t>
  </si>
  <si>
    <t>Eind</t>
  </si>
  <si>
    <t>Plaatsing</t>
  </si>
  <si>
    <t>Positie VO</t>
  </si>
  <si>
    <t>Aanleg</t>
  </si>
  <si>
    <t>Resultaat</t>
  </si>
  <si>
    <t>Norm</t>
  </si>
  <si>
    <t>Naam leerling</t>
  </si>
  <si>
    <t>INFORMATIE</t>
  </si>
  <si>
    <t>DATUM</t>
  </si>
  <si>
    <t>S</t>
  </si>
  <si>
    <t>T</t>
  </si>
  <si>
    <t>H</t>
  </si>
  <si>
    <t>R</t>
  </si>
  <si>
    <t>P</t>
  </si>
  <si>
    <t>ja</t>
  </si>
  <si>
    <t>G</t>
  </si>
  <si>
    <t>I</t>
  </si>
  <si>
    <t>N</t>
  </si>
  <si>
    <t>tot.</t>
  </si>
  <si>
    <t>Werkwoord</t>
  </si>
  <si>
    <t>werkw</t>
  </si>
  <si>
    <t>ww spellen</t>
  </si>
  <si>
    <t>AANTAL</t>
  </si>
  <si>
    <t>leerlingen</t>
  </si>
  <si>
    <t>LEZEN</t>
  </si>
  <si>
    <t>TOTAAL OVERZICHT</t>
  </si>
  <si>
    <t>TEVREDENHEIDSSCORE</t>
  </si>
  <si>
    <t xml:space="preserve">toe-
voe-
ging
</t>
  </si>
  <si>
    <t>score</t>
  </si>
  <si>
    <t>BL</t>
  </si>
  <si>
    <t>Taal</t>
  </si>
  <si>
    <t>Rekenen</t>
  </si>
  <si>
    <t xml:space="preserve">score </t>
  </si>
  <si>
    <t>LTR</t>
  </si>
  <si>
    <t xml:space="preserve">op basis </t>
  </si>
  <si>
    <t>van toetsen</t>
  </si>
  <si>
    <t>opm.</t>
  </si>
  <si>
    <r>
      <t xml:space="preserve">Is het kopje </t>
    </r>
    <r>
      <rPr>
        <b/>
        <sz val="12"/>
        <color rgb="FF00B050"/>
        <rFont val="Arial"/>
        <family val="2"/>
      </rPr>
      <t>groen</t>
    </r>
    <r>
      <rPr>
        <b/>
        <sz val="12"/>
        <color indexed="10"/>
        <rFont val="Arial"/>
        <family val="2"/>
      </rPr>
      <t xml:space="preserve"> gekleurd, vul dan de kolom in</t>
    </r>
  </si>
  <si>
    <t>opmerking</t>
  </si>
  <si>
    <t>Aantal cellen</t>
  </si>
  <si>
    <t>De indicatoren:</t>
  </si>
  <si>
    <t>1.1  De resultaten van de leerlingen aan het eind van de basisschool liggen ten minste op het niveau dat op grond van de kenmerken van de leerlingenpopulatie mag worden verwacht.</t>
  </si>
  <si>
    <t xml:space="preserve"> </t>
  </si>
  <si>
    <t>1.1.1 De taalresultaten van de leerlingen aan het eind van de basisschool liggen ten minste op het niveau dat op grond van kenmerken van de leerlingenpopulatie mag worden verwacht.</t>
  </si>
  <si>
    <t>1.1.2  De rekenresultaten van de leerlingen aan het eind van de basisschool liggen ten minste op het niveau dat op grond van kenmerken van de leerlingenpopulatie mag worden verwacht.</t>
  </si>
  <si>
    <t>1.3  De leerlingen doorlopen in beginsel de school binnen de verwachte periode van 8 jaar.</t>
  </si>
  <si>
    <t>1.4  Leerlingen met specifieke onderwijsbehoeften ontwikkelen zich naar hun mogelijkheden.</t>
  </si>
  <si>
    <t>1.5  De sociale competenties van de leerlingen liggen op een niveau dat mag worden verwacht.</t>
  </si>
  <si>
    <t>1.6  De adviezen van de leerlingen voor het vervolgonderwijs zijn in overeenstemming met de verwachtingen op grond van de kenmerken van de leerlingenpopulatie.</t>
  </si>
  <si>
    <t>1.7  De leerlingen functioneren naar verwachting in het vervolgonderwijs.</t>
  </si>
  <si>
    <t xml:space="preserve">      de leerlingenpopulatie mag worden verwacht.</t>
  </si>
  <si>
    <t xml:space="preserve">1.2  De resultaten van de leerlingen voor Nederlandse taal en voor rekenen en wiskunde tijdens de schoolperiode liggen ten minste op het niveau dat op grond van de kenmerken van </t>
  </si>
  <si>
    <t xml:space="preserve">PROGNOSE </t>
  </si>
  <si>
    <t>Rekenen / wiskunde</t>
  </si>
  <si>
    <t>1F</t>
  </si>
  <si>
    <t>2F</t>
  </si>
  <si>
    <t>prognose uitstroomniveau</t>
  </si>
  <si>
    <t>%1F-2F</t>
  </si>
  <si>
    <t>%1F-2S</t>
  </si>
  <si>
    <t>1S</t>
  </si>
  <si>
    <t>doel</t>
  </si>
  <si>
    <t>BASISAANPAK - MIDDENMOOT</t>
  </si>
  <si>
    <t xml:space="preserve">TECHNISCH LEZEN </t>
  </si>
  <si>
    <t xml:space="preserve">BEGRIJPEND LEZEN </t>
  </si>
  <si>
    <t>REKENEN &amp; WISKUNDE</t>
  </si>
  <si>
    <t xml:space="preserve">groep </t>
  </si>
  <si>
    <t>LEERLING:</t>
  </si>
  <si>
    <t xml:space="preserve">namen </t>
  </si>
  <si>
    <t>TL</t>
  </si>
  <si>
    <t>SP</t>
  </si>
  <si>
    <t>WW</t>
  </si>
  <si>
    <t>HR</t>
  </si>
  <si>
    <t>RW</t>
  </si>
  <si>
    <t>GEM</t>
  </si>
  <si>
    <t>AANLEG</t>
  </si>
  <si>
    <t>Schoolweging</t>
  </si>
  <si>
    <t>Signaleringswaarde</t>
  </si>
  <si>
    <t>LG 1S/2F</t>
  </si>
  <si>
    <t>LG 1F</t>
  </si>
  <si>
    <t>SCHOOLWEGING SIGNAALSCORE</t>
  </si>
  <si>
    <t>SIGNAAL</t>
  </si>
  <si>
    <t>TOTAAL</t>
  </si>
  <si>
    <t>groep(en):</t>
  </si>
  <si>
    <t>datum:</t>
  </si>
  <si>
    <t>SPELLEN</t>
  </si>
  <si>
    <t>wat</t>
  </si>
  <si>
    <t xml:space="preserve">WERKWOORDEN SPELLEN </t>
  </si>
  <si>
    <t>HOOFDREKENEN</t>
  </si>
  <si>
    <t>INTENSIEVE AANPAK = LAAGSTE 10 - 20%</t>
  </si>
  <si>
    <t>wie</t>
  </si>
  <si>
    <t>VERRIJKTE AANPAK = HOOGSTE 10 - 20%</t>
  </si>
  <si>
    <t>De leerkracht maakt het plan</t>
  </si>
  <si>
    <t>Je laat ALLEEN de belangrijke bladen staan.</t>
  </si>
  <si>
    <r>
      <t xml:space="preserve">De rest </t>
    </r>
    <r>
      <rPr>
        <sz val="20"/>
        <color rgb="FFCC00FF"/>
        <rFont val="Arial"/>
        <family val="2"/>
      </rPr>
      <t>VERBERGEN</t>
    </r>
  </si>
  <si>
    <r>
      <t xml:space="preserve">Zo maak je een blad weer </t>
    </r>
    <r>
      <rPr>
        <sz val="22"/>
        <color rgb="FFCC00FF"/>
        <rFont val="Arial"/>
        <family val="2"/>
      </rPr>
      <t>ZICHTBAAR</t>
    </r>
  </si>
  <si>
    <t>2. Klik op het woordje 'Zichtbaar maken'.</t>
  </si>
  <si>
    <t>2. Klik op het woordje 'Verbergen'.</t>
  </si>
  <si>
    <t>1. Klik met de RECHTER muisknop op het tabblad dat je wilt verbergen.</t>
  </si>
  <si>
    <t>1. Klik met de RECHTER muisknop op een willekeurig tabblad.</t>
  </si>
  <si>
    <t>3. Gevraagd wordt welke bladen je zichtbaar wilt maken - die klik je aan</t>
  </si>
  <si>
    <t>4. Je kunt meerdere bladen eenvoudig terugzetten door de toets 'ctrl' vast te houden</t>
  </si>
  <si>
    <t>BASISAANPAK - SCHOOLNIVEAU - noteer de afspraken doorgaande lijn (schoolafspraken geldig voor iedereen)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</si>
</sst>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13]d/mmm/yy;@"/>
    <numFmt numFmtId="165" formatCode="0.0"/>
    <numFmt numFmtId="166" formatCode="_ * #,##0.00_ ;_ * \-#,##0.00_ ;_ * \-??_ ;_ @_ "/>
    <numFmt numFmtId="167" formatCode="#,##0.0000000000000000"/>
    <numFmt numFmtId="168" formatCode="#,##0.0"/>
    <numFmt numFmtId="169" formatCode="0.0%"/>
  </numFmts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omic Sans MS"/>
      <family val="4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color indexed="10"/>
      <name val="Arial"/>
      <family val="2"/>
    </font>
    <font>
      <b/>
      <sz val="12"/>
      <name val="Comic Sans MS"/>
      <family val="4"/>
    </font>
    <font>
      <sz val="8"/>
      <name val="Comic Sans MS"/>
      <family val="4"/>
    </font>
    <font>
      <sz val="10"/>
      <color rgb="FF394443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b/>
      <sz val="12"/>
      <color rgb="FFFF0000"/>
      <name val="Arial"/>
      <family val="2"/>
    </font>
    <font>
      <sz val="10"/>
      <color rgb="FFCC00FF"/>
      <name val="Arial"/>
      <family val="2"/>
    </font>
    <font>
      <b/>
      <sz val="1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9"/>
      <color indexed="81"/>
      <name val="Tahoma"/>
      <family val="2"/>
    </font>
    <font>
      <b/>
      <sz val="12"/>
      <color rgb="FF00B050"/>
      <name val="Arial"/>
      <family val="2"/>
    </font>
    <font>
      <u/>
      <sz val="9"/>
      <color indexed="81"/>
      <name val="Tahoma"/>
      <family val="2"/>
    </font>
    <font>
      <b/>
      <sz val="14"/>
      <color rgb="FFCC00FF"/>
      <name val="Arial"/>
      <family val="2"/>
    </font>
    <font>
      <sz val="8"/>
      <name val="Arial"/>
      <family val="2"/>
    </font>
    <font>
      <sz val="10"/>
      <name val="Comic Sans MS"/>
      <family val="4"/>
    </font>
    <font>
      <b/>
      <sz val="12"/>
      <name val="Verdana"/>
      <family val="2"/>
    </font>
    <font>
      <b/>
      <sz val="14"/>
      <color rgb="FF7030A0"/>
      <name val="Verdana"/>
      <family val="2"/>
    </font>
    <font>
      <sz val="12"/>
      <name val="Comic Sans MS"/>
      <family val="4"/>
    </font>
    <font>
      <sz val="20"/>
      <name val="Calibri"/>
      <family val="2"/>
      <scheme val="minor"/>
    </font>
    <font>
      <sz val="12"/>
      <color theme="1"/>
      <name val="Comic Sans MS"/>
      <family val="4"/>
    </font>
    <font>
      <b/>
      <sz val="20"/>
      <name val="Comic Sans MS"/>
      <family val="4"/>
    </font>
    <font>
      <sz val="20"/>
      <name val="Comic Sans MS"/>
      <family val="4"/>
    </font>
    <font>
      <b/>
      <sz val="20"/>
      <color indexed="9"/>
      <name val="Comic Sans MS"/>
      <family val="4"/>
    </font>
    <font>
      <b/>
      <sz val="20"/>
      <color indexed="10"/>
      <name val="Arial"/>
      <family val="2"/>
    </font>
    <font>
      <sz val="11"/>
      <color rgb="FF000000"/>
      <name val="Calibri"/>
      <family val="2"/>
      <charset val="1"/>
    </font>
    <font>
      <b/>
      <sz val="14"/>
      <name val="Verdana"/>
      <family val="2"/>
    </font>
    <font>
      <b/>
      <sz val="10"/>
      <name val="Verdana Pro"/>
      <family val="2"/>
    </font>
    <font>
      <sz val="11"/>
      <name val="Arial"/>
      <family val="2"/>
    </font>
    <font>
      <sz val="20"/>
      <color rgb="FFCC00FF"/>
      <name val="Arial"/>
      <family val="2"/>
    </font>
    <font>
      <sz val="22"/>
      <color rgb="FFCC00FF"/>
      <name val="Arial"/>
      <family val="2"/>
    </font>
    <font>
      <b/>
      <sz val="20"/>
      <color rgb="FFCC00FF"/>
      <name val="Arial"/>
      <family val="2"/>
    </font>
    <font>
      <sz val="18"/>
      <name val="Comic Sans MS"/>
      <family val="4"/>
    </font>
    <font>
      <sz val="24"/>
      <name val="Calibri"/>
      <family val="2"/>
    </font>
    <font>
      <sz val="20"/>
      <name val="Calibri"/>
      <family val="2"/>
    </font>
    <font>
      <b/>
      <sz val="48"/>
      <color indexed="9"/>
      <name val="Calibri"/>
      <family val="2"/>
    </font>
    <font>
      <b/>
      <sz val="48"/>
      <name val="Calibri"/>
      <family val="2"/>
    </font>
    <font>
      <b/>
      <sz val="48"/>
      <name val="Calibri"/>
      <family val="2"/>
      <scheme val="minor"/>
    </font>
    <font>
      <b/>
      <sz val="48"/>
      <name val="Comic Sans MS"/>
      <family val="4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40"/>
      </patternFill>
    </fill>
    <fill>
      <patternFill patternType="solid">
        <fgColor indexed="31"/>
        <bgColor indexed="40"/>
      </patternFill>
    </fill>
    <fill>
      <patternFill patternType="solid">
        <fgColor theme="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4.9989318521683403E-2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7">
    <xf numFmtId="0" fontId="0" fillId="0" borderId="0"/>
    <xf numFmtId="0" fontId="2" fillId="0" borderId="0"/>
    <xf numFmtId="9" fontId="2" fillId="0" borderId="0" applyFont="0" applyFill="0" applyBorder="0" applyAlignment="0" applyProtection="0"/>
    <xf numFmtId="166" fontId="38" fillId="0" borderId="0" applyBorder="0" applyProtection="0"/>
    <xf numFmtId="0" fontId="38" fillId="0" borderId="0"/>
    <xf numFmtId="0" fontId="1" fillId="0" borderId="0"/>
    <xf numFmtId="9" fontId="38" fillId="0" borderId="0" applyBorder="0" applyProtection="0"/>
  </cellStyleXfs>
  <cellXfs count="375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2" borderId="4" xfId="0" applyFill="1" applyBorder="1" applyAlignment="1" applyProtection="1">
      <alignment horizontal="center"/>
      <protection locked="0"/>
    </xf>
    <xf numFmtId="9" fontId="0" fillId="0" borderId="0" xfId="0" applyNumberFormat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/>
    <xf numFmtId="10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0" fillId="2" borderId="4" xfId="0" applyFill="1" applyBorder="1" applyAlignment="1" applyProtection="1">
      <alignment horizontal="left"/>
      <protection locked="0"/>
    </xf>
    <xf numFmtId="0" fontId="2" fillId="3" borderId="2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5" borderId="1" xfId="0" applyFill="1" applyBorder="1"/>
    <xf numFmtId="0" fontId="0" fillId="5" borderId="3" xfId="0" applyFill="1" applyBorder="1"/>
    <xf numFmtId="0" fontId="2" fillId="5" borderId="2" xfId="0" applyFont="1" applyFill="1" applyBorder="1"/>
    <xf numFmtId="0" fontId="2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3" borderId="1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164" fontId="3" fillId="3" borderId="0" xfId="0" applyNumberFormat="1" applyFont="1" applyFill="1" applyAlignment="1" applyProtection="1">
      <alignment horizontal="center"/>
      <protection locked="0"/>
    </xf>
    <xf numFmtId="0" fontId="9" fillId="0" borderId="0" xfId="0" applyFont="1"/>
    <xf numFmtId="0" fontId="11" fillId="4" borderId="21" xfId="0" applyFont="1" applyFill="1" applyBorder="1" applyAlignment="1" applyProtection="1">
      <alignment horizontal="center"/>
      <protection locked="0"/>
    </xf>
    <xf numFmtId="0" fontId="11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8" fillId="2" borderId="2" xfId="0" applyFont="1" applyFill="1" applyBorder="1" applyAlignment="1" applyProtection="1">
      <alignment horizontal="center"/>
      <protection locked="0"/>
    </xf>
    <xf numFmtId="0" fontId="8" fillId="6" borderId="1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2" fillId="0" borderId="2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9" fontId="0" fillId="0" borderId="0" xfId="0" applyNumberFormat="1"/>
    <xf numFmtId="164" fontId="11" fillId="0" borderId="0" xfId="0" applyNumberFormat="1" applyFont="1" applyAlignment="1" applyProtection="1">
      <alignment horizontal="center"/>
      <protection locked="0"/>
    </xf>
    <xf numFmtId="0" fontId="15" fillId="0" borderId="0" xfId="0" applyFont="1" applyAlignment="1">
      <alignment horizontal="center"/>
    </xf>
    <xf numFmtId="0" fontId="11" fillId="10" borderId="32" xfId="0" applyFont="1" applyFill="1" applyBorder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13" fillId="8" borderId="4" xfId="0" applyFont="1" applyFill="1" applyBorder="1" applyAlignment="1" applyProtection="1">
      <alignment vertical="center" wrapText="1"/>
      <protection locked="0"/>
    </xf>
    <xf numFmtId="0" fontId="17" fillId="0" borderId="0" xfId="0" applyFont="1" applyAlignment="1">
      <alignment horizontal="center"/>
    </xf>
    <xf numFmtId="0" fontId="17" fillId="0" borderId="0" xfId="0" applyFont="1"/>
    <xf numFmtId="9" fontId="0" fillId="2" borderId="4" xfId="0" applyNumberFormat="1" applyFill="1" applyBorder="1" applyAlignment="1" applyProtection="1">
      <alignment horizontal="center"/>
      <protection locked="0"/>
    </xf>
    <xf numFmtId="9" fontId="0" fillId="2" borderId="23" xfId="0" applyNumberFormat="1" applyFill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0" fillId="5" borderId="0" xfId="0" applyFill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34" xfId="0" applyBorder="1" applyAlignment="1">
      <alignment horizontal="center"/>
    </xf>
    <xf numFmtId="9" fontId="0" fillId="0" borderId="31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0" fontId="11" fillId="11" borderId="32" xfId="0" applyFont="1" applyFill="1" applyBorder="1" applyAlignment="1" applyProtection="1">
      <alignment horizontal="center"/>
      <protection locked="0"/>
    </xf>
    <xf numFmtId="0" fontId="2" fillId="0" borderId="6" xfId="0" applyFont="1" applyBorder="1" applyAlignment="1">
      <alignment horizontal="center" vertical="center"/>
    </xf>
    <xf numFmtId="0" fontId="2" fillId="12" borderId="5" xfId="0" applyFont="1" applyFill="1" applyBorder="1" applyAlignment="1">
      <alignment horizontal="center"/>
    </xf>
    <xf numFmtId="0" fontId="8" fillId="12" borderId="0" xfId="0" applyFont="1" applyFill="1" applyAlignment="1" applyProtection="1">
      <alignment horizontal="center"/>
      <protection locked="0"/>
    </xf>
    <xf numFmtId="9" fontId="8" fillId="12" borderId="0" xfId="0" applyNumberFormat="1" applyFont="1" applyFill="1" applyAlignment="1" applyProtection="1">
      <alignment horizontal="center"/>
      <protection locked="0"/>
    </xf>
    <xf numFmtId="0" fontId="0" fillId="12" borderId="0" xfId="0" applyFill="1" applyAlignment="1" applyProtection="1">
      <alignment horizontal="center"/>
      <protection locked="0"/>
    </xf>
    <xf numFmtId="9" fontId="0" fillId="12" borderId="0" xfId="0" applyNumberFormat="1" applyFill="1" applyAlignment="1" applyProtection="1">
      <alignment horizontal="center"/>
      <protection locked="0"/>
    </xf>
    <xf numFmtId="0" fontId="0" fillId="5" borderId="20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Protection="1">
      <protection locked="0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9" fontId="0" fillId="0" borderId="33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9" fontId="2" fillId="0" borderId="6" xfId="0" applyNumberFormat="1" applyFont="1" applyBorder="1" applyAlignment="1">
      <alignment horizontal="center"/>
    </xf>
    <xf numFmtId="0" fontId="0" fillId="0" borderId="4" xfId="0" applyBorder="1" applyAlignment="1" applyProtection="1">
      <alignment horizontal="center"/>
      <protection locked="0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9" fontId="2" fillId="0" borderId="43" xfId="0" applyNumberFormat="1" applyFont="1" applyBorder="1" applyAlignment="1">
      <alignment horizontal="center"/>
    </xf>
    <xf numFmtId="9" fontId="2" fillId="0" borderId="44" xfId="0" applyNumberFormat="1" applyFont="1" applyBorder="1" applyAlignment="1">
      <alignment horizontal="center"/>
    </xf>
    <xf numFmtId="9" fontId="2" fillId="0" borderId="45" xfId="0" applyNumberFormat="1" applyFont="1" applyBorder="1" applyAlignment="1">
      <alignment horizontal="center"/>
    </xf>
    <xf numFmtId="9" fontId="14" fillId="0" borderId="41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/>
    </xf>
    <xf numFmtId="9" fontId="14" fillId="0" borderId="48" xfId="0" applyNumberFormat="1" applyFont="1" applyBorder="1" applyAlignment="1">
      <alignment horizontal="center" vertical="center"/>
    </xf>
    <xf numFmtId="9" fontId="14" fillId="0" borderId="41" xfId="0" applyNumberFormat="1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9" fontId="14" fillId="0" borderId="0" xfId="0" applyNumberFormat="1" applyFont="1" applyAlignment="1">
      <alignment horizontal="center" vertical="center"/>
    </xf>
    <xf numFmtId="9" fontId="14" fillId="0" borderId="0" xfId="0" applyNumberFormat="1" applyFont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0" fillId="13" borderId="39" xfId="0" applyFill="1" applyBorder="1" applyAlignment="1">
      <alignment horizontal="center"/>
    </xf>
    <xf numFmtId="0" fontId="2" fillId="0" borderId="14" xfId="0" applyFont="1" applyBorder="1"/>
    <xf numFmtId="0" fontId="8" fillId="5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2" borderId="4" xfId="0" applyFill="1" applyBorder="1" applyAlignment="1" applyProtection="1">
      <alignment horizontal="left" vertical="center"/>
      <protection locked="0"/>
    </xf>
    <xf numFmtId="0" fontId="6" fillId="0" borderId="0" xfId="0" applyFont="1" applyAlignment="1">
      <alignment horizontal="center" vertical="center"/>
    </xf>
    <xf numFmtId="0" fontId="13" fillId="8" borderId="4" xfId="0" applyFont="1" applyFill="1" applyBorder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2" fillId="9" borderId="10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9" fontId="8" fillId="2" borderId="4" xfId="0" applyNumberFormat="1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9" fontId="0" fillId="2" borderId="4" xfId="0" applyNumberFormat="1" applyFill="1" applyBorder="1" applyAlignment="1">
      <alignment horizontal="center"/>
    </xf>
    <xf numFmtId="0" fontId="0" fillId="2" borderId="2" xfId="0" applyFill="1" applyBorder="1" applyAlignment="1" applyProtection="1">
      <alignment horizontal="left" vertical="center"/>
      <protection locked="0"/>
    </xf>
    <xf numFmtId="0" fontId="2" fillId="6" borderId="0" xfId="0" applyFont="1" applyFill="1" applyAlignment="1">
      <alignment horizontal="center"/>
    </xf>
    <xf numFmtId="0" fontId="16" fillId="13" borderId="1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13" borderId="12" xfId="0" applyFont="1" applyFill="1" applyBorder="1" applyAlignment="1">
      <alignment horizontal="center" vertical="center"/>
    </xf>
    <xf numFmtId="0" fontId="16" fillId="13" borderId="4" xfId="0" applyFont="1" applyFill="1" applyBorder="1" applyAlignment="1">
      <alignment horizontal="center" vertical="center"/>
    </xf>
    <xf numFmtId="0" fontId="16" fillId="13" borderId="7" xfId="0" applyFont="1" applyFill="1" applyBorder="1" applyAlignment="1">
      <alignment horizontal="center" vertical="center"/>
    </xf>
    <xf numFmtId="0" fontId="8" fillId="5" borderId="1" xfId="0" applyFont="1" applyFill="1" applyBorder="1"/>
    <xf numFmtId="0" fontId="8" fillId="6" borderId="0" xfId="0" applyFont="1" applyFill="1" applyAlignment="1">
      <alignment horizontal="center"/>
    </xf>
    <xf numFmtId="0" fontId="8" fillId="2" borderId="0" xfId="0" applyFont="1" applyFill="1" applyAlignment="1" applyProtection="1">
      <alignment horizontal="center" vertical="center"/>
      <protection locked="0"/>
    </xf>
    <xf numFmtId="0" fontId="8" fillId="2" borderId="2" xfId="0" applyFon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5" xfId="0" applyFill="1" applyBorder="1" applyAlignment="1" applyProtection="1">
      <alignment horizontal="center" vertical="center"/>
      <protection locked="0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9" fontId="2" fillId="0" borderId="62" xfId="0" applyNumberFormat="1" applyFont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9" fontId="2" fillId="0" borderId="31" xfId="0" applyNumberFormat="1" applyFont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17" xfId="0" applyFont="1" applyBorder="1" applyAlignment="1">
      <alignment horizontal="center" vertical="center"/>
    </xf>
    <xf numFmtId="9" fontId="0" fillId="4" borderId="29" xfId="0" applyNumberFormat="1" applyFill="1" applyBorder="1" applyAlignment="1">
      <alignment horizontal="center" vertical="center"/>
    </xf>
    <xf numFmtId="9" fontId="0" fillId="4" borderId="30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0" borderId="9" xfId="0" applyNumberFormat="1" applyBorder="1" applyAlignment="1">
      <alignment horizontal="center" vertical="center"/>
    </xf>
    <xf numFmtId="9" fontId="0" fillId="0" borderId="18" xfId="0" applyNumberFormat="1" applyBorder="1" applyAlignment="1">
      <alignment horizontal="center" vertical="center"/>
    </xf>
    <xf numFmtId="9" fontId="0" fillId="7" borderId="14" xfId="0" applyNumberFormat="1" applyFill="1" applyBorder="1" applyAlignment="1">
      <alignment horizontal="center" vertical="center"/>
    </xf>
    <xf numFmtId="9" fontId="2" fillId="5" borderId="14" xfId="0" applyNumberFormat="1" applyFont="1" applyFill="1" applyBorder="1" applyAlignment="1">
      <alignment horizontal="center" vertical="center"/>
    </xf>
    <xf numFmtId="9" fontId="0" fillId="5" borderId="4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/>
    <xf numFmtId="0" fontId="26" fillId="0" borderId="0" xfId="0" applyFont="1"/>
    <xf numFmtId="0" fontId="12" fillId="0" borderId="0" xfId="0" applyFont="1" applyAlignment="1">
      <alignment vertical="center"/>
    </xf>
    <xf numFmtId="0" fontId="7" fillId="0" borderId="0" xfId="0" applyFont="1"/>
    <xf numFmtId="9" fontId="14" fillId="0" borderId="63" xfId="0" applyNumberFormat="1" applyFont="1" applyBorder="1" applyAlignment="1">
      <alignment horizontal="center" vertical="center"/>
    </xf>
    <xf numFmtId="9" fontId="14" fillId="0" borderId="47" xfId="0" applyNumberFormat="1" applyFont="1" applyBorder="1" applyAlignment="1">
      <alignment horizontal="center" vertical="center"/>
    </xf>
    <xf numFmtId="0" fontId="14" fillId="0" borderId="0" xfId="0" applyFont="1" applyProtection="1">
      <protection locked="0"/>
    </xf>
    <xf numFmtId="0" fontId="16" fillId="0" borderId="56" xfId="0" applyFont="1" applyBorder="1" applyAlignment="1" applyProtection="1">
      <alignment horizontal="center" vertical="center"/>
      <protection locked="0"/>
    </xf>
    <xf numFmtId="0" fontId="16" fillId="0" borderId="41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9" borderId="4" xfId="0" applyFont="1" applyFill="1" applyBorder="1" applyAlignment="1">
      <alignment horizontal="center" vertical="center"/>
    </xf>
    <xf numFmtId="0" fontId="16" fillId="0" borderId="8" xfId="0" applyFont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0" borderId="0" xfId="1"/>
    <xf numFmtId="0" fontId="28" fillId="0" borderId="0" xfId="1" applyFont="1"/>
    <xf numFmtId="0" fontId="31" fillId="0" borderId="0" xfId="1" applyFont="1"/>
    <xf numFmtId="0" fontId="31" fillId="0" borderId="0" xfId="1" applyFont="1" applyAlignment="1">
      <alignment horizontal="left"/>
    </xf>
    <xf numFmtId="165" fontId="31" fillId="0" borderId="0" xfId="1" applyNumberFormat="1" applyFont="1" applyAlignment="1">
      <alignment horizontal="left" vertical="center"/>
    </xf>
    <xf numFmtId="0" fontId="33" fillId="0" borderId="0" xfId="1" applyFont="1" applyAlignment="1">
      <alignment horizontal="left" vertical="center"/>
    </xf>
    <xf numFmtId="0" fontId="31" fillId="0" borderId="4" xfId="1" applyFont="1" applyBorder="1" applyAlignment="1">
      <alignment horizontal="left" vertical="center"/>
    </xf>
    <xf numFmtId="0" fontId="31" fillId="0" borderId="4" xfId="1" applyFont="1" applyBorder="1" applyAlignment="1">
      <alignment vertical="center"/>
    </xf>
    <xf numFmtId="0" fontId="33" fillId="0" borderId="0" xfId="1" applyFont="1"/>
    <xf numFmtId="9" fontId="33" fillId="0" borderId="0" xfId="1" applyNumberFormat="1" applyFont="1"/>
    <xf numFmtId="9" fontId="33" fillId="0" borderId="0" xfId="1" applyNumberFormat="1" applyFont="1" applyAlignment="1">
      <alignment horizontal="center"/>
    </xf>
    <xf numFmtId="0" fontId="33" fillId="0" borderId="0" xfId="1" applyFont="1" applyAlignment="1">
      <alignment horizontal="center"/>
    </xf>
    <xf numFmtId="0" fontId="34" fillId="0" borderId="0" xfId="1" applyFont="1"/>
    <xf numFmtId="0" fontId="36" fillId="20" borderId="4" xfId="1" applyFont="1" applyFill="1" applyBorder="1" applyAlignment="1" applyProtection="1">
      <alignment horizontal="center"/>
      <protection locked="0"/>
    </xf>
    <xf numFmtId="0" fontId="34" fillId="0" borderId="0" xfId="1" applyFont="1" applyAlignment="1">
      <alignment horizontal="center"/>
    </xf>
    <xf numFmtId="0" fontId="33" fillId="0" borderId="0" xfId="1" applyFont="1" applyAlignment="1">
      <alignment vertical="center"/>
    </xf>
    <xf numFmtId="0" fontId="33" fillId="17" borderId="0" xfId="1" applyFont="1" applyFill="1" applyAlignment="1">
      <alignment horizontal="center" vertical="center"/>
    </xf>
    <xf numFmtId="0" fontId="33" fillId="19" borderId="0" xfId="1" applyFont="1" applyFill="1" applyAlignment="1">
      <alignment horizontal="center" vertical="center"/>
    </xf>
    <xf numFmtId="0" fontId="33" fillId="18" borderId="0" xfId="1" applyFont="1" applyFill="1" applyAlignment="1">
      <alignment horizontal="center" vertical="center"/>
    </xf>
    <xf numFmtId="0" fontId="31" fillId="0" borderId="0" xfId="1" applyFont="1" applyAlignment="1">
      <alignment horizontal="center" vertical="center"/>
    </xf>
    <xf numFmtId="165" fontId="31" fillId="0" borderId="0" xfId="1" applyNumberFormat="1" applyFont="1" applyAlignment="1">
      <alignment horizontal="center" vertical="center"/>
    </xf>
    <xf numFmtId="0" fontId="33" fillId="16" borderId="0" xfId="1" applyFont="1" applyFill="1" applyAlignment="1">
      <alignment horizontal="center" vertical="center"/>
    </xf>
    <xf numFmtId="0" fontId="33" fillId="22" borderId="0" xfId="1" applyFont="1" applyFill="1" applyAlignment="1">
      <alignment horizontal="center" vertical="center"/>
    </xf>
    <xf numFmtId="0" fontId="33" fillId="13" borderId="0" xfId="1" applyFont="1" applyFill="1" applyAlignment="1">
      <alignment horizontal="center" vertical="center"/>
    </xf>
    <xf numFmtId="0" fontId="33" fillId="15" borderId="0" xfId="1" applyFont="1" applyFill="1" applyAlignment="1">
      <alignment horizontal="center" vertical="center"/>
    </xf>
    <xf numFmtId="0" fontId="31" fillId="23" borderId="0" xfId="1" applyFont="1" applyFill="1" applyAlignment="1">
      <alignment horizontal="center" vertical="center"/>
    </xf>
    <xf numFmtId="0" fontId="32" fillId="0" borderId="0" xfId="1" applyFont="1"/>
    <xf numFmtId="0" fontId="3" fillId="0" borderId="8" xfId="1" applyFont="1" applyBorder="1" applyAlignment="1">
      <alignment vertical="center"/>
    </xf>
    <xf numFmtId="0" fontId="35" fillId="4" borderId="14" xfId="1" applyFont="1" applyFill="1" applyBorder="1" applyAlignment="1" applyProtection="1">
      <alignment horizontal="center" vertical="center"/>
      <protection locked="0"/>
    </xf>
    <xf numFmtId="0" fontId="35" fillId="0" borderId="0" xfId="1" applyFont="1" applyProtection="1">
      <protection locked="0"/>
    </xf>
    <xf numFmtId="0" fontId="3" fillId="0" borderId="0" xfId="1" applyFont="1" applyAlignment="1">
      <alignment vertical="center"/>
    </xf>
    <xf numFmtId="0" fontId="35" fillId="4" borderId="7" xfId="1" applyFont="1" applyFill="1" applyBorder="1" applyAlignment="1" applyProtection="1">
      <alignment horizontal="center" vertical="center"/>
      <protection locked="0"/>
    </xf>
    <xf numFmtId="167" fontId="0" fillId="0" borderId="0" xfId="3" applyNumberFormat="1" applyFont="1" applyBorder="1" applyProtection="1"/>
    <xf numFmtId="0" fontId="38" fillId="0" borderId="0" xfId="4"/>
    <xf numFmtId="168" fontId="0" fillId="0" borderId="0" xfId="3" applyNumberFormat="1" applyFont="1" applyBorder="1" applyProtection="1"/>
    <xf numFmtId="169" fontId="38" fillId="17" borderId="0" xfId="4" applyNumberFormat="1" applyFill="1"/>
    <xf numFmtId="0" fontId="38" fillId="17" borderId="0" xfId="4" applyFill="1"/>
    <xf numFmtId="169" fontId="1" fillId="17" borderId="0" xfId="5" applyNumberFormat="1" applyFill="1"/>
    <xf numFmtId="169" fontId="38" fillId="24" borderId="0" xfId="4" applyNumberFormat="1" applyFill="1"/>
    <xf numFmtId="169" fontId="1" fillId="0" borderId="0" xfId="5" applyNumberFormat="1"/>
    <xf numFmtId="9" fontId="1" fillId="17" borderId="0" xfId="5" applyNumberFormat="1" applyFill="1"/>
    <xf numFmtId="9" fontId="1" fillId="0" borderId="0" xfId="5" applyNumberFormat="1"/>
    <xf numFmtId="169" fontId="38" fillId="0" borderId="0" xfId="4" applyNumberFormat="1"/>
    <xf numFmtId="169" fontId="38" fillId="17" borderId="0" xfId="6" applyNumberFormat="1" applyFill="1"/>
    <xf numFmtId="169" fontId="38" fillId="0" borderId="0" xfId="6" applyNumberFormat="1"/>
    <xf numFmtId="0" fontId="31" fillId="16" borderId="0" xfId="1" applyFont="1" applyFill="1" applyAlignment="1">
      <alignment horizontal="center" vertical="center"/>
    </xf>
    <xf numFmtId="2" fontId="31" fillId="0" borderId="0" xfId="1" applyNumberFormat="1" applyFont="1" applyAlignment="1">
      <alignment horizontal="center" vertical="center"/>
    </xf>
    <xf numFmtId="0" fontId="31" fillId="0" borderId="0" xfId="1" applyFont="1" applyAlignment="1">
      <alignment horizontal="center"/>
    </xf>
    <xf numFmtId="0" fontId="33" fillId="0" borderId="0" xfId="1" applyFont="1" applyAlignment="1">
      <alignment horizontal="center" vertical="center"/>
    </xf>
    <xf numFmtId="165" fontId="31" fillId="0" borderId="0" xfId="1" applyNumberFormat="1" applyFont="1" applyAlignment="1">
      <alignment horizontal="center"/>
    </xf>
    <xf numFmtId="1" fontId="31" fillId="0" borderId="0" xfId="1" applyNumberFormat="1" applyFont="1" applyAlignment="1">
      <alignment horizontal="center"/>
    </xf>
    <xf numFmtId="0" fontId="39" fillId="0" borderId="0" xfId="1" applyFont="1"/>
    <xf numFmtId="0" fontId="41" fillId="0" borderId="0" xfId="0" applyFont="1"/>
    <xf numFmtId="0" fontId="44" fillId="0" borderId="0" xfId="0" applyFont="1"/>
    <xf numFmtId="9" fontId="16" fillId="0" borderId="4" xfId="0" applyNumberFormat="1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9" fontId="2" fillId="0" borderId="69" xfId="0" applyNumberFormat="1" applyFont="1" applyBorder="1" applyAlignment="1">
      <alignment horizontal="center" vertical="center"/>
    </xf>
    <xf numFmtId="0" fontId="0" fillId="2" borderId="66" xfId="0" applyFill="1" applyBorder="1" applyAlignment="1">
      <alignment horizontal="center"/>
    </xf>
    <xf numFmtId="0" fontId="0" fillId="2" borderId="31" xfId="0" applyFill="1" applyBorder="1" applyAlignment="1" applyProtection="1">
      <alignment horizontal="center" vertical="center"/>
      <protection locked="0"/>
    </xf>
    <xf numFmtId="0" fontId="0" fillId="2" borderId="31" xfId="0" applyFill="1" applyBorder="1" applyAlignment="1">
      <alignment horizontal="center" vertical="center"/>
    </xf>
    <xf numFmtId="9" fontId="0" fillId="7" borderId="2" xfId="0" applyNumberFormat="1" applyFill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left"/>
      <protection locked="0"/>
    </xf>
    <xf numFmtId="0" fontId="2" fillId="5" borderId="33" xfId="0" applyFont="1" applyFill="1" applyBorder="1" applyAlignment="1">
      <alignment horizontal="center" vertical="center"/>
    </xf>
    <xf numFmtId="9" fontId="0" fillId="5" borderId="33" xfId="0" applyNumberFormat="1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  <xf numFmtId="0" fontId="45" fillId="0" borderId="0" xfId="1" applyFont="1"/>
    <xf numFmtId="0" fontId="45" fillId="0" borderId="0" xfId="1" applyFont="1" applyAlignment="1">
      <alignment horizontal="center"/>
    </xf>
    <xf numFmtId="165" fontId="31" fillId="0" borderId="0" xfId="1" applyNumberFormat="1" applyFont="1" applyAlignment="1">
      <alignment horizontal="left"/>
    </xf>
    <xf numFmtId="165" fontId="31" fillId="0" borderId="0" xfId="1" applyNumberFormat="1" applyFont="1"/>
    <xf numFmtId="0" fontId="46" fillId="0" borderId="0" xfId="1" applyFont="1" applyAlignment="1">
      <alignment horizontal="center" vertical="center" textRotation="90"/>
    </xf>
    <xf numFmtId="0" fontId="35" fillId="0" borderId="0" xfId="1" applyFont="1"/>
    <xf numFmtId="1" fontId="31" fillId="0" borderId="0" xfId="1" applyNumberFormat="1" applyFont="1" applyAlignment="1">
      <alignment horizontal="center" vertical="center"/>
    </xf>
    <xf numFmtId="0" fontId="47" fillId="0" borderId="0" xfId="1" applyFont="1" applyAlignment="1">
      <alignment vertical="top" wrapText="1"/>
    </xf>
    <xf numFmtId="0" fontId="47" fillId="0" borderId="0" xfId="1" applyFont="1" applyAlignment="1">
      <alignment vertical="top"/>
    </xf>
    <xf numFmtId="164" fontId="11" fillId="2" borderId="21" xfId="0" applyNumberFormat="1" applyFont="1" applyFill="1" applyBorder="1" applyAlignment="1" applyProtection="1">
      <alignment horizontal="center"/>
      <protection locked="0"/>
    </xf>
    <xf numFmtId="164" fontId="11" fillId="2" borderId="22" xfId="0" applyNumberFormat="1" applyFont="1" applyFill="1" applyBorder="1" applyAlignment="1" applyProtection="1">
      <alignment horizontal="center"/>
      <protection locked="0"/>
    </xf>
    <xf numFmtId="0" fontId="8" fillId="0" borderId="14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7" fillId="0" borderId="26" xfId="0" applyFont="1" applyBorder="1" applyAlignment="1">
      <alignment horizontal="left"/>
    </xf>
    <xf numFmtId="0" fontId="7" fillId="0" borderId="27" xfId="0" applyFont="1" applyBorder="1" applyAlignment="1">
      <alignment horizontal="left"/>
    </xf>
    <xf numFmtId="0" fontId="8" fillId="0" borderId="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5" fillId="21" borderId="14" xfId="1" applyFont="1" applyFill="1" applyBorder="1" applyAlignment="1">
      <alignment horizontal="center"/>
    </xf>
    <xf numFmtId="0" fontId="35" fillId="21" borderId="7" xfId="1" applyFont="1" applyFill="1" applyBorder="1" applyAlignment="1">
      <alignment horizontal="center"/>
    </xf>
    <xf numFmtId="0" fontId="34" fillId="0" borderId="0" xfId="1" applyFont="1" applyAlignment="1">
      <alignment horizontal="center"/>
    </xf>
    <xf numFmtId="0" fontId="34" fillId="0" borderId="14" xfId="1" applyFont="1" applyBorder="1" applyAlignment="1">
      <alignment horizontal="center"/>
    </xf>
    <xf numFmtId="0" fontId="34" fillId="0" borderId="12" xfId="1" applyFont="1" applyBorder="1" applyAlignment="1">
      <alignment horizontal="center"/>
    </xf>
    <xf numFmtId="0" fontId="34" fillId="0" borderId="7" xfId="1" applyFont="1" applyBorder="1" applyAlignment="1">
      <alignment horizontal="center"/>
    </xf>
    <xf numFmtId="0" fontId="45" fillId="21" borderId="14" xfId="1" applyFont="1" applyFill="1" applyBorder="1" applyAlignment="1">
      <alignment horizontal="center" vertical="center"/>
    </xf>
    <xf numFmtId="0" fontId="45" fillId="21" borderId="7" xfId="1" applyFont="1" applyFill="1" applyBorder="1" applyAlignment="1">
      <alignment horizontal="center" vertical="center"/>
    </xf>
    <xf numFmtId="0" fontId="48" fillId="20" borderId="4" xfId="1" applyFont="1" applyFill="1" applyBorder="1" applyAlignment="1" applyProtection="1">
      <alignment horizontal="center"/>
      <protection locked="0"/>
    </xf>
    <xf numFmtId="0" fontId="49" fillId="0" borderId="4" xfId="1" applyFont="1" applyBorder="1" applyAlignment="1">
      <alignment horizontal="center"/>
    </xf>
    <xf numFmtId="0" fontId="50" fillId="14" borderId="4" xfId="1" applyFont="1" applyFill="1" applyBorder="1" applyAlignment="1">
      <alignment horizontal="center" vertical="center"/>
    </xf>
    <xf numFmtId="0" fontId="51" fillId="0" borderId="4" xfId="1" applyFont="1" applyBorder="1" applyAlignment="1">
      <alignment horizontal="center"/>
    </xf>
    <xf numFmtId="0" fontId="46" fillId="0" borderId="0" xfId="1" applyFont="1" applyAlignment="1">
      <alignment horizontal="center" vertical="center" textRotation="90"/>
    </xf>
    <xf numFmtId="0" fontId="47" fillId="0" borderId="0" xfId="1" applyFont="1" applyAlignment="1">
      <alignment horizontal="left" vertical="top"/>
    </xf>
    <xf numFmtId="0" fontId="33" fillId="0" borderId="0" xfId="1" applyFont="1" applyAlignment="1">
      <alignment horizontal="center" vertical="center"/>
    </xf>
    <xf numFmtId="169" fontId="20" fillId="13" borderId="4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9" fontId="16" fillId="0" borderId="48" xfId="0" applyNumberFormat="1" applyFont="1" applyBorder="1" applyAlignment="1">
      <alignment horizontal="center" vertical="center"/>
    </xf>
    <xf numFmtId="9" fontId="16" fillId="0" borderId="49" xfId="0" applyNumberFormat="1" applyFont="1" applyBorder="1" applyAlignment="1">
      <alignment horizontal="center" vertical="center"/>
    </xf>
    <xf numFmtId="0" fontId="2" fillId="0" borderId="65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0" fillId="0" borderId="53" xfId="0" applyBorder="1" applyAlignment="1">
      <alignment horizontal="center"/>
    </xf>
    <xf numFmtId="9" fontId="16" fillId="0" borderId="63" xfId="0" applyNumberFormat="1" applyFont="1" applyBorder="1" applyAlignment="1">
      <alignment horizontal="center" vertical="center"/>
    </xf>
    <xf numFmtId="9" fontId="16" fillId="0" borderId="64" xfId="0" applyNumberFormat="1" applyFont="1" applyBorder="1" applyAlignment="1">
      <alignment horizontal="center" vertical="center"/>
    </xf>
    <xf numFmtId="9" fontId="16" fillId="0" borderId="47" xfId="0" applyNumberFormat="1" applyFont="1" applyBorder="1" applyAlignment="1">
      <alignment horizontal="center" vertical="center"/>
    </xf>
    <xf numFmtId="9" fontId="16" fillId="0" borderId="4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9" fontId="14" fillId="0" borderId="39" xfId="0" applyNumberFormat="1" applyFont="1" applyBorder="1" applyAlignment="1">
      <alignment horizontal="center" vertical="center"/>
    </xf>
    <xf numFmtId="9" fontId="14" fillId="0" borderId="41" xfId="0" applyNumberFormat="1" applyFont="1" applyBorder="1" applyAlignment="1">
      <alignment horizontal="center" vertical="center"/>
    </xf>
    <xf numFmtId="9" fontId="14" fillId="0" borderId="46" xfId="0" applyNumberFormat="1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9" fontId="2" fillId="0" borderId="48" xfId="0" applyNumberFormat="1" applyFont="1" applyBorder="1" applyAlignment="1">
      <alignment horizontal="center" vertical="center"/>
    </xf>
    <xf numFmtId="9" fontId="2" fillId="0" borderId="49" xfId="0" applyNumberFormat="1" applyFont="1" applyBorder="1" applyAlignment="1">
      <alignment horizontal="center" vertical="center"/>
    </xf>
    <xf numFmtId="9" fontId="2" fillId="0" borderId="53" xfId="0" applyNumberFormat="1" applyFont="1" applyBorder="1" applyAlignment="1">
      <alignment horizontal="center" vertical="center"/>
    </xf>
    <xf numFmtId="9" fontId="14" fillId="0" borderId="4" xfId="0" applyNumberFormat="1" applyFont="1" applyBorder="1" applyAlignment="1">
      <alignment horizontal="center"/>
    </xf>
    <xf numFmtId="9" fontId="14" fillId="0" borderId="49" xfId="0" applyNumberFormat="1" applyFont="1" applyBorder="1" applyAlignment="1">
      <alignment horizontal="center"/>
    </xf>
    <xf numFmtId="0" fontId="37" fillId="0" borderId="21" xfId="0" applyFont="1" applyBorder="1" applyAlignment="1">
      <alignment horizontal="center" vertical="center"/>
    </xf>
    <xf numFmtId="0" fontId="37" fillId="0" borderId="35" xfId="0" applyFont="1" applyBorder="1" applyAlignment="1">
      <alignment horizontal="center" vertical="center"/>
    </xf>
    <xf numFmtId="0" fontId="37" fillId="0" borderId="22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top" wrapText="1"/>
    </xf>
    <xf numFmtId="0" fontId="8" fillId="5" borderId="3" xfId="0" applyFont="1" applyFill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0" fontId="19" fillId="13" borderId="57" xfId="0" applyFont="1" applyFill="1" applyBorder="1" applyAlignment="1">
      <alignment horizontal="center" vertical="center"/>
    </xf>
    <xf numFmtId="0" fontId="19" fillId="13" borderId="58" xfId="0" applyFont="1" applyFill="1" applyBorder="1" applyAlignment="1">
      <alignment horizontal="center" vertical="center"/>
    </xf>
    <xf numFmtId="0" fontId="19" fillId="13" borderId="59" xfId="0" applyFont="1" applyFill="1" applyBorder="1" applyAlignment="1">
      <alignment horizontal="center" vertical="center"/>
    </xf>
    <xf numFmtId="0" fontId="19" fillId="13" borderId="6" xfId="0" applyFont="1" applyFill="1" applyBorder="1" applyAlignment="1">
      <alignment horizontal="center" vertical="center"/>
    </xf>
    <xf numFmtId="0" fontId="19" fillId="13" borderId="60" xfId="0" applyFont="1" applyFill="1" applyBorder="1" applyAlignment="1">
      <alignment horizontal="center" vertical="center"/>
    </xf>
    <xf numFmtId="0" fontId="19" fillId="13" borderId="61" xfId="0" applyFont="1" applyFill="1" applyBorder="1" applyAlignment="1">
      <alignment horizontal="center" vertical="center"/>
    </xf>
    <xf numFmtId="9" fontId="20" fillId="13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4" fillId="0" borderId="41" xfId="0" applyFont="1" applyBorder="1" applyAlignment="1">
      <alignment horizontal="center"/>
    </xf>
    <xf numFmtId="9" fontId="0" fillId="0" borderId="0" xfId="0" applyNumberFormat="1" applyAlignment="1" applyProtection="1">
      <alignment horizont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0" fontId="7" fillId="0" borderId="0" xfId="0" applyFont="1" applyAlignment="1">
      <alignment horizontal="center"/>
    </xf>
    <xf numFmtId="9" fontId="14" fillId="0" borderId="64" xfId="0" applyNumberFormat="1" applyFont="1" applyBorder="1" applyAlignment="1">
      <alignment horizontal="center"/>
    </xf>
    <xf numFmtId="0" fontId="2" fillId="2" borderId="68" xfId="1" applyFill="1" applyBorder="1" applyAlignment="1" applyProtection="1">
      <alignment vertical="top" wrapText="1"/>
      <protection locked="0"/>
    </xf>
    <xf numFmtId="0" fontId="2" fillId="0" borderId="68" xfId="1" applyBorder="1" applyAlignment="1" applyProtection="1">
      <alignment vertical="top" wrapText="1"/>
      <protection locked="0"/>
    </xf>
    <xf numFmtId="0" fontId="29" fillId="14" borderId="67" xfId="0" applyFont="1" applyFill="1" applyBorder="1" applyAlignment="1">
      <alignment horizontal="center" vertical="center"/>
    </xf>
    <xf numFmtId="0" fontId="29" fillId="14" borderId="32" xfId="0" applyFont="1" applyFill="1" applyBorder="1" applyAlignment="1">
      <alignment horizontal="center" vertical="center"/>
    </xf>
    <xf numFmtId="9" fontId="40" fillId="4" borderId="68" xfId="2" applyFont="1" applyFill="1" applyBorder="1" applyAlignment="1" applyProtection="1">
      <alignment horizontal="center" vertical="center" textRotation="90"/>
    </xf>
    <xf numFmtId="0" fontId="30" fillId="0" borderId="0" xfId="1" applyFont="1" applyAlignment="1">
      <alignment horizontal="center"/>
    </xf>
    <xf numFmtId="0" fontId="2" fillId="2" borderId="68" xfId="1" applyFill="1" applyBorder="1" applyAlignment="1" applyProtection="1">
      <alignment horizontal="center" vertical="top" wrapText="1"/>
      <protection locked="0"/>
    </xf>
  </cellXfs>
  <cellStyles count="7">
    <cellStyle name="Komma 2" xfId="3" xr:uid="{8CF7A086-9FAD-4800-9D9A-9829F09FA04F}"/>
    <cellStyle name="Procent 2" xfId="2" xr:uid="{45BFDE26-E579-443D-9CE1-D559AC186A44}"/>
    <cellStyle name="Procent 2 2" xfId="6" xr:uid="{7D18812F-F47F-4671-A4C6-B2F5C6B17A69}"/>
    <cellStyle name="Standaard" xfId="0" builtinId="0"/>
    <cellStyle name="Standaard 2" xfId="1" xr:uid="{4AED2E0C-3EF0-4D2B-8BCE-621C20339FCA}"/>
    <cellStyle name="Standaard 2 2" xfId="4" xr:uid="{F0088D56-7EE8-4562-B8EA-9A6CF0286683}"/>
    <cellStyle name="Standaard 3" xfId="5" xr:uid="{3EA2CBDA-703D-4789-A853-1C00B4074097}"/>
  </cellStyles>
  <dxfs count="478"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</dxfs>
  <tableStyles count="0" defaultTableStyle="TableStyleMedium2" defaultPivotStyle="PivotStyleLight16"/>
  <colors>
    <mruColors>
      <color rgb="FFCC00FF"/>
      <color rgb="FFFFFF00"/>
      <color rgb="FFFF99CC"/>
      <color rgb="FFFF9999"/>
      <color rgb="FFFF66FF"/>
      <color rgb="FFCCCCFF"/>
      <color rgb="FFFFFFCC"/>
      <color rgb="FF66FF66"/>
      <color rgb="FFBBF52B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microsoft.com/office/2017/06/relationships/rdRichValue" Target="richData/rdrichvalue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22/10/relationships/richValueRel" Target="richData/richValueRel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microsoft.com/office/2017/06/relationships/rdRichValueStructure" Target="richData/rdrichvaluestructure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CC-401F-8890-CDDD2960AD4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CC-401F-8890-CDDD2960AD4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CC-401F-8890-CDDD2960AD4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CC-401F-8890-CDDD2960AD4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CC-401F-8890-CDDD2960AD4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CC-401F-8890-CDDD2960AD4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2CC-401F-8890-CDDD2960AD4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2CC-401F-8890-CDDD2960AD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3'!$C$63:$AN$63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CC-401F-8890-CDDD2960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'LL-GESPREK-4'!$H$12</c:f>
              <c:strCache>
                <c:ptCount val="1"/>
                <c:pt idx="0">
                  <c:v>TL</c:v>
                </c:pt>
              </c:strCache>
            </c:strRef>
          </c:tx>
          <c:spPr>
            <a:gradFill flip="none" rotWithShape="1"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  <a:tileRect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'LL-GESPREK-4'!$H$15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D-4EEB-BD1F-9284B65B2D2D}"/>
            </c:ext>
          </c:extLst>
        </c:ser>
        <c:ser>
          <c:idx val="3"/>
          <c:order val="1"/>
          <c:tx>
            <c:strRef>
              <c:f>'LL-GESPREK-4'!$I$12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'LL-GESPREK-4'!$I$15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D-4EEB-BD1F-9284B65B2D2D}"/>
            </c:ext>
          </c:extLst>
        </c:ser>
        <c:ser>
          <c:idx val="4"/>
          <c:order val="2"/>
          <c:tx>
            <c:strRef>
              <c:f>'LL-GESPREK-4'!$J$12</c:f>
              <c:strCache>
                <c:ptCount val="1"/>
                <c:pt idx="0">
                  <c:v>SP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'LL-GESPREK-4'!$J$15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D-4EEB-BD1F-9284B65B2D2D}"/>
            </c:ext>
          </c:extLst>
        </c:ser>
        <c:ser>
          <c:idx val="7"/>
          <c:order val="3"/>
          <c:tx>
            <c:strRef>
              <c:f>'LL-GESPREK-4'!$K$12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'LL-GESPREK-4'!$K$15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AD-4EEB-BD1F-9284B65B2D2D}"/>
            </c:ext>
          </c:extLst>
        </c:ser>
        <c:ser>
          <c:idx val="8"/>
          <c:order val="4"/>
          <c:tx>
            <c:strRef>
              <c:f>'LL-GESPREK-4'!$L$12</c:f>
              <c:strCache>
                <c:ptCount val="1"/>
                <c:pt idx="0">
                  <c:v>HR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'LL-GESPREK-4'!$L$15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AD-4EEB-BD1F-9284B65B2D2D}"/>
            </c:ext>
          </c:extLst>
        </c:ser>
        <c:ser>
          <c:idx val="11"/>
          <c:order val="5"/>
          <c:tx>
            <c:strRef>
              <c:f>'LL-GESPREK-4'!$M$12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'LL-GESPREK-4'!$M$15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AD-4EEB-BD1F-9284B65B2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453709536"/>
        <c:axId val="374846856"/>
      </c:barChart>
      <c:barChart>
        <c:barDir val="bar"/>
        <c:grouping val="clustered"/>
        <c:varyColors val="0"/>
        <c:ser>
          <c:idx val="12"/>
          <c:order val="6"/>
          <c:tx>
            <c:strRef>
              <c:f>'LL-GESPREK-4'!$N$12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66FF"/>
              </a:solidFill>
            </a:ln>
            <a:effectLst/>
          </c:spPr>
          <c:invertIfNegative val="0"/>
          <c:val>
            <c:numRef>
              <c:f>'LL-GESPREK-4'!$N$15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AD-4EEB-BD1F-9284B65B2D2D}"/>
            </c:ext>
          </c:extLst>
        </c:ser>
        <c:ser>
          <c:idx val="15"/>
          <c:order val="7"/>
          <c:tx>
            <c:strRef>
              <c:f>'LL-GESPREK-4'!$O$12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'LL-GESPREK-4'!$O$15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AD-4EEB-BD1F-9284B65B2D2D}"/>
            </c:ext>
          </c:extLst>
        </c:ser>
        <c:ser>
          <c:idx val="16"/>
          <c:order val="8"/>
          <c:tx>
            <c:strRef>
              <c:f>'LL-GESPREK-4'!$P$12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'LL-GESPREK-4'!$P$15</c:f>
              <c:numCache>
                <c:formatCode>General</c:formatCode>
                <c:ptCount val="1"/>
                <c:pt idx="0">
                  <c:v>4.8599999999999994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AD-4EEB-BD1F-9284B65B2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6873951"/>
        <c:axId val="2096856671"/>
      </c:barChart>
      <c:catAx>
        <c:axId val="453709536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374846856"/>
        <c:crosses val="autoZero"/>
        <c:auto val="1"/>
        <c:lblAlgn val="ctr"/>
        <c:lblOffset val="100"/>
        <c:noMultiLvlLbl val="0"/>
      </c:catAx>
      <c:valAx>
        <c:axId val="374846856"/>
        <c:scaling>
          <c:orientation val="minMax"/>
          <c:max val="10"/>
        </c:scaling>
        <c:delete val="1"/>
        <c:axPos val="t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53709536"/>
        <c:crosses val="autoZero"/>
        <c:crossBetween val="between"/>
      </c:valAx>
      <c:valAx>
        <c:axId val="20968566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6873951"/>
        <c:crosses val="autoZero"/>
        <c:crossBetween val="between"/>
      </c:valAx>
      <c:catAx>
        <c:axId val="2096873951"/>
        <c:scaling>
          <c:orientation val="minMax"/>
        </c:scaling>
        <c:delete val="1"/>
        <c:axPos val="l"/>
        <c:majorTickMark val="out"/>
        <c:minorTickMark val="none"/>
        <c:tickLblPos val="nextTo"/>
        <c:crossAx val="20968566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9408490639269733"/>
          <c:y val="1.9578416681915373E-2"/>
          <c:w val="9.8819628235077964E-2"/>
          <c:h val="0.9519428387851488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1E3-9BE4-763FD34C550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93-41E3-9BE4-763FD34C550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93-41E3-9BE4-763FD34C550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93-41E3-9BE4-763FD34C550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93-41E3-9BE4-763FD34C550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93-41E3-9BE4-763FD34C550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793-41E3-9BE4-763FD34C550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793-41E3-9BE4-763FD34C55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5'!$C$63:$AN$63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793-41E3-9BE4-763FD34C5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6B-4DF8-A4E8-9056D2D45D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6B-4DF8-A4E8-9056D2D45D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6B-4DF8-A4E8-9056D2D45D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6B-4DF8-A4E8-9056D2D45D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6B-4DF8-A4E8-9056D2D45D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B-4DF8-A4E8-9056D2D45D17}"/>
            </c:ext>
          </c:extLst>
        </c:ser>
        <c:ser>
          <c:idx val="2"/>
          <c:order val="2"/>
          <c:tx>
            <c:strRef>
              <c:f>'groep 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97B1-459B-B889-68D87FEE0C17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97B1-459B-B889-68D87FEE0C17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97B1-459B-B889-68D87FEE0C17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7B1-459B-B889-68D87FEE0C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97B1-459B-B889-68D87FEE0C17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97B1-459B-B889-68D87FEE0C17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97B1-459B-B889-68D87FEE0C17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'OP-5'!$K$12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C8-4B95-BCC9-A17DE1A53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'OP-5'!$K$14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8-4B95-BCC9-A17DE1A53BFB}"/>
            </c:ext>
          </c:extLst>
        </c:ser>
        <c:ser>
          <c:idx val="1"/>
          <c:order val="1"/>
          <c:tx>
            <c:strRef>
              <c:f>'OP-5'!$L$12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'OP-5'!$L$14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C8-4B95-BCC9-A17DE1A53BFB}"/>
            </c:ext>
          </c:extLst>
        </c:ser>
        <c:ser>
          <c:idx val="2"/>
          <c:order val="2"/>
          <c:tx>
            <c:strRef>
              <c:f>'OP-5'!$M$12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3000">
                  <a:srgbClr val="FFFF00"/>
                </a:gs>
                <a:gs pos="100000">
                  <a:srgbClr val="FFFF0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'OP-5'!$M$14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C8-4B95-BCC9-A17DE1A53BFB}"/>
            </c:ext>
          </c:extLst>
        </c:ser>
        <c:ser>
          <c:idx val="3"/>
          <c:order val="3"/>
          <c:tx>
            <c:strRef>
              <c:f>'OP-5'!$N$12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C8-4B95-BCC9-A17DE1A53BFB}"/>
            </c:ext>
          </c:extLst>
        </c:ser>
        <c:ser>
          <c:idx val="4"/>
          <c:order val="4"/>
          <c:tx>
            <c:strRef>
              <c:f>'OP-5'!$O$12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'OP-5'!$O$14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C8-4B95-BCC9-A17DE1A53BFB}"/>
            </c:ext>
          </c:extLst>
        </c:ser>
        <c:ser>
          <c:idx val="5"/>
          <c:order val="5"/>
          <c:tx>
            <c:strRef>
              <c:f>'OP-5'!$P$12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CC00FF"/>
                  </a:gs>
                  <a:gs pos="100000">
                    <a:srgbClr val="CC00FF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C8-4B95-BCC9-A17DE1A53BFB}"/>
              </c:ext>
            </c:extLst>
          </c:dPt>
          <c:val>
            <c:numRef>
              <c:f>'OP-5'!$P$14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C8-4B95-BCC9-A17DE1A53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'OP-5'!$Q$12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EC8-4B95-BCC9-A17DE1A53BFB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'OP-5'!$Q$14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C8-4B95-BCC9-A17DE1A53BFB}"/>
            </c:ext>
          </c:extLst>
        </c:ser>
        <c:ser>
          <c:idx val="7"/>
          <c:order val="7"/>
          <c:tx>
            <c:strRef>
              <c:f>'OP-5'!$R$12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DEC8-4B95-BCC9-A17DE1A53BFB}"/>
              </c:ext>
            </c:extLst>
          </c:dPt>
          <c:val>
            <c:numRef>
              <c:f>'OP-5'!$R$14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EC8-4B95-BCC9-A17DE1A53BFB}"/>
            </c:ext>
          </c:extLst>
        </c:ser>
        <c:ser>
          <c:idx val="8"/>
          <c:order val="8"/>
          <c:tx>
            <c:strRef>
              <c:f>'OP-5'!$S$12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'OP-5'!$S$14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EC8-4B95-BCC9-A17DE1A53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'LL-GESPREK-5'!$H$12</c:f>
              <c:strCache>
                <c:ptCount val="1"/>
                <c:pt idx="0">
                  <c:v>TL</c:v>
                </c:pt>
              </c:strCache>
            </c:strRef>
          </c:tx>
          <c:spPr>
            <a:gradFill flip="none" rotWithShape="1"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  <a:tileRect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'LL-GESPREK-5'!$H$15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F3-498A-A097-F372E5AC1025}"/>
            </c:ext>
          </c:extLst>
        </c:ser>
        <c:ser>
          <c:idx val="3"/>
          <c:order val="1"/>
          <c:tx>
            <c:strRef>
              <c:f>'LL-GESPREK-5'!$I$12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'LL-GESPREK-5'!$I$15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F3-498A-A097-F372E5AC1025}"/>
            </c:ext>
          </c:extLst>
        </c:ser>
        <c:ser>
          <c:idx val="4"/>
          <c:order val="2"/>
          <c:tx>
            <c:strRef>
              <c:f>'LL-GESPREK-5'!$J$12</c:f>
              <c:strCache>
                <c:ptCount val="1"/>
                <c:pt idx="0">
                  <c:v>SP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'LL-GESPREK-5'!$J$15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F3-498A-A097-F372E5AC1025}"/>
            </c:ext>
          </c:extLst>
        </c:ser>
        <c:ser>
          <c:idx val="7"/>
          <c:order val="3"/>
          <c:tx>
            <c:strRef>
              <c:f>'LL-GESPREK-5'!$K$12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1000">
                  <a:srgbClr val="92D050"/>
                </a:gs>
                <a:gs pos="100000">
                  <a:srgbClr val="92D05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'LL-GESPREK-5'!$K$15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F3-498A-A097-F372E5AC1025}"/>
            </c:ext>
          </c:extLst>
        </c:ser>
        <c:ser>
          <c:idx val="8"/>
          <c:order val="4"/>
          <c:tx>
            <c:strRef>
              <c:f>'LL-GESPREK-5'!$L$12</c:f>
              <c:strCache>
                <c:ptCount val="1"/>
                <c:pt idx="0">
                  <c:v>HR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2000">
                  <a:srgbClr val="00B0F0"/>
                </a:gs>
                <a:gs pos="100000">
                  <a:srgbClr val="00B0F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'LL-GESPREK-5'!$L$15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F3-498A-A097-F372E5AC1025}"/>
            </c:ext>
          </c:extLst>
        </c:ser>
        <c:ser>
          <c:idx val="11"/>
          <c:order val="5"/>
          <c:tx>
            <c:strRef>
              <c:f>'LL-GESPREK-5'!$M$12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'LL-GESPREK-5'!$M$15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F3-498A-A097-F372E5AC1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453709536"/>
        <c:axId val="374846856"/>
      </c:barChart>
      <c:barChart>
        <c:barDir val="bar"/>
        <c:grouping val="clustered"/>
        <c:varyColors val="0"/>
        <c:ser>
          <c:idx val="12"/>
          <c:order val="6"/>
          <c:tx>
            <c:strRef>
              <c:f>'LL-GESPREK-5'!$N$12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66FF"/>
              </a:solidFill>
            </a:ln>
            <a:effectLst/>
          </c:spPr>
          <c:invertIfNegative val="0"/>
          <c:val>
            <c:numRef>
              <c:f>'LL-GESPREK-5'!$N$15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F3-498A-A097-F372E5AC1025}"/>
            </c:ext>
          </c:extLst>
        </c:ser>
        <c:ser>
          <c:idx val="15"/>
          <c:order val="7"/>
          <c:tx>
            <c:strRef>
              <c:f>'LL-GESPREK-5'!$O$12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'LL-GESPREK-5'!$O$15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F3-498A-A097-F372E5AC1025}"/>
            </c:ext>
          </c:extLst>
        </c:ser>
        <c:ser>
          <c:idx val="16"/>
          <c:order val="8"/>
          <c:tx>
            <c:strRef>
              <c:f>'LL-GESPREK-5'!$P$12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'LL-GESPREK-5'!$P$15</c:f>
              <c:numCache>
                <c:formatCode>General</c:formatCode>
                <c:ptCount val="1"/>
                <c:pt idx="0">
                  <c:v>4.8599999999999994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F3-498A-A097-F372E5AC1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6873951"/>
        <c:axId val="2096856671"/>
      </c:barChart>
      <c:catAx>
        <c:axId val="453709536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374846856"/>
        <c:crosses val="autoZero"/>
        <c:auto val="1"/>
        <c:lblAlgn val="ctr"/>
        <c:lblOffset val="100"/>
        <c:noMultiLvlLbl val="0"/>
      </c:catAx>
      <c:valAx>
        <c:axId val="374846856"/>
        <c:scaling>
          <c:orientation val="minMax"/>
          <c:max val="10"/>
        </c:scaling>
        <c:delete val="1"/>
        <c:axPos val="t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53709536"/>
        <c:crosses val="autoZero"/>
        <c:crossBetween val="between"/>
      </c:valAx>
      <c:valAx>
        <c:axId val="20968566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6873951"/>
        <c:crosses val="autoZero"/>
        <c:crossBetween val="between"/>
      </c:valAx>
      <c:catAx>
        <c:axId val="2096873951"/>
        <c:scaling>
          <c:orientation val="minMax"/>
        </c:scaling>
        <c:delete val="1"/>
        <c:axPos val="l"/>
        <c:majorTickMark val="out"/>
        <c:minorTickMark val="none"/>
        <c:tickLblPos val="nextTo"/>
        <c:crossAx val="20968566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9408490639269733"/>
          <c:y val="1.9578416681915373E-2"/>
          <c:w val="9.8819628235077964E-2"/>
          <c:h val="0.9519428387851488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79-4131-85DD-C4C3B658FAE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79-4131-85DD-C4C3B658FAE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79-4131-85DD-C4C3B658FAE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79-4131-85DD-C4C3B658FAE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79-4131-85DD-C4C3B658FAE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79-4131-85DD-C4C3B658FAE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79-4131-85DD-C4C3B658FAE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B79-4131-85DD-C4C3B658FA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6'!$C$63:$AN$63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B79-4131-85DD-C4C3B658F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E19-4F1C-A832-F0CECF780FD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19-4F1C-A832-F0CECF780FD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E19-4F1C-A832-F0CECF780F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E19-4F1C-A832-F0CECF780F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19-4F1C-A832-F0CECF780F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19-4F1C-A832-F0CECF780FD7}"/>
            </c:ext>
          </c:extLst>
        </c:ser>
        <c:ser>
          <c:idx val="2"/>
          <c:order val="2"/>
          <c:tx>
            <c:strRef>
              <c:f>'groep 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72BF-42BC-B230-7BC0F4933F49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72BF-42BC-B230-7BC0F4933F49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72BF-42BC-B230-7BC0F4933F49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72BF-42BC-B230-7BC0F4933F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72BF-42BC-B230-7BC0F4933F49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72BF-42BC-B230-7BC0F4933F49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72BF-42BC-B230-7BC0F4933F49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'OP-6'!$K$12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83-4C2D-A029-FBF0893355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'OP-6'!$K$14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3-4C2D-A029-FBF08933552A}"/>
            </c:ext>
          </c:extLst>
        </c:ser>
        <c:ser>
          <c:idx val="1"/>
          <c:order val="1"/>
          <c:tx>
            <c:strRef>
              <c:f>'OP-6'!$L$12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'OP-6'!$L$14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83-4C2D-A029-FBF08933552A}"/>
            </c:ext>
          </c:extLst>
        </c:ser>
        <c:ser>
          <c:idx val="2"/>
          <c:order val="2"/>
          <c:tx>
            <c:strRef>
              <c:f>'OP-6'!$M$12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1000">
                  <a:srgbClr val="FFFF00"/>
                </a:gs>
                <a:gs pos="100000">
                  <a:srgbClr val="FFFF0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'OP-6'!$M$14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83-4C2D-A029-FBF08933552A}"/>
            </c:ext>
          </c:extLst>
        </c:ser>
        <c:ser>
          <c:idx val="3"/>
          <c:order val="3"/>
          <c:tx>
            <c:strRef>
              <c:f>'OP-6'!$N$12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83-4C2D-A029-FBF08933552A}"/>
            </c:ext>
          </c:extLst>
        </c:ser>
        <c:ser>
          <c:idx val="4"/>
          <c:order val="4"/>
          <c:tx>
            <c:strRef>
              <c:f>'OP-6'!$O$12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'OP-6'!$O$14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83-4C2D-A029-FBF08933552A}"/>
            </c:ext>
          </c:extLst>
        </c:ser>
        <c:ser>
          <c:idx val="5"/>
          <c:order val="5"/>
          <c:tx>
            <c:strRef>
              <c:f>'OP-6'!$P$12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CC00FF"/>
                  </a:gs>
                  <a:gs pos="100000">
                    <a:srgbClr val="CC00FF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883-4C2D-A029-FBF08933552A}"/>
              </c:ext>
            </c:extLst>
          </c:dPt>
          <c:val>
            <c:numRef>
              <c:f>'OP-6'!$P$14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83-4C2D-A029-FBF089335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'OP-6'!$Q$12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883-4C2D-A029-FBF08933552A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'OP-6'!$Q$14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83-4C2D-A029-FBF08933552A}"/>
            </c:ext>
          </c:extLst>
        </c:ser>
        <c:ser>
          <c:idx val="7"/>
          <c:order val="7"/>
          <c:tx>
            <c:strRef>
              <c:f>'OP-6'!$R$12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7883-4C2D-A029-FBF08933552A}"/>
              </c:ext>
            </c:extLst>
          </c:dPt>
          <c:val>
            <c:numRef>
              <c:f>'OP-6'!$R$14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883-4C2D-A029-FBF08933552A}"/>
            </c:ext>
          </c:extLst>
        </c:ser>
        <c:ser>
          <c:idx val="8"/>
          <c:order val="8"/>
          <c:tx>
            <c:strRef>
              <c:f>'OP-6'!$S$12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'OP-6'!$S$14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883-4C2D-A029-FBF089335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F5-4601-BA26-184C0460743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F5-4601-BA26-184C0460743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F5-4601-BA26-184C046074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F5-4601-BA26-184C046074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F5-4601-BA26-184C046074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F5-4601-BA26-184C04607435}"/>
            </c:ext>
          </c:extLst>
        </c:ser>
        <c:ser>
          <c:idx val="2"/>
          <c:order val="2"/>
          <c:tx>
            <c:strRef>
              <c:f>'groep 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'LL-GESPREK-6'!$H$12</c:f>
              <c:strCache>
                <c:ptCount val="1"/>
                <c:pt idx="0">
                  <c:v>TL</c:v>
                </c:pt>
              </c:strCache>
            </c:strRef>
          </c:tx>
          <c:spPr>
            <a:gradFill flip="none" rotWithShape="1"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  <a:tileRect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'LL-GESPREK-6'!$H$15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D4-4420-8932-E29C3F0DA4CB}"/>
            </c:ext>
          </c:extLst>
        </c:ser>
        <c:ser>
          <c:idx val="3"/>
          <c:order val="1"/>
          <c:tx>
            <c:strRef>
              <c:f>'LL-GESPREK-6'!$I$12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'LL-GESPREK-6'!$I$15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D4-4420-8932-E29C3F0DA4CB}"/>
            </c:ext>
          </c:extLst>
        </c:ser>
        <c:ser>
          <c:idx val="4"/>
          <c:order val="2"/>
          <c:tx>
            <c:strRef>
              <c:f>'LL-GESPREK-6'!$J$12</c:f>
              <c:strCache>
                <c:ptCount val="1"/>
                <c:pt idx="0">
                  <c:v>SP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'LL-GESPREK-6'!$J$15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D4-4420-8932-E29C3F0DA4CB}"/>
            </c:ext>
          </c:extLst>
        </c:ser>
        <c:ser>
          <c:idx val="7"/>
          <c:order val="3"/>
          <c:tx>
            <c:strRef>
              <c:f>'LL-GESPREK-6'!$K$12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'LL-GESPREK-6'!$K$15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D4-4420-8932-E29C3F0DA4CB}"/>
            </c:ext>
          </c:extLst>
        </c:ser>
        <c:ser>
          <c:idx val="8"/>
          <c:order val="4"/>
          <c:tx>
            <c:strRef>
              <c:f>'LL-GESPREK-6'!$L$12</c:f>
              <c:strCache>
                <c:ptCount val="1"/>
                <c:pt idx="0">
                  <c:v>HR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'LL-GESPREK-6'!$L$15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D4-4420-8932-E29C3F0DA4CB}"/>
            </c:ext>
          </c:extLst>
        </c:ser>
        <c:ser>
          <c:idx val="11"/>
          <c:order val="5"/>
          <c:tx>
            <c:strRef>
              <c:f>'LL-GESPREK-6'!$M$12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'LL-GESPREK-6'!$M$15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D4-4420-8932-E29C3F0DA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453709536"/>
        <c:axId val="374846856"/>
      </c:barChart>
      <c:barChart>
        <c:barDir val="bar"/>
        <c:grouping val="clustered"/>
        <c:varyColors val="0"/>
        <c:ser>
          <c:idx val="12"/>
          <c:order val="6"/>
          <c:tx>
            <c:strRef>
              <c:f>'LL-GESPREK-6'!$N$12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66FF"/>
              </a:solidFill>
            </a:ln>
            <a:effectLst/>
          </c:spPr>
          <c:invertIfNegative val="0"/>
          <c:val>
            <c:numRef>
              <c:f>'LL-GESPREK-6'!$N$15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D4-4420-8932-E29C3F0DA4CB}"/>
            </c:ext>
          </c:extLst>
        </c:ser>
        <c:ser>
          <c:idx val="15"/>
          <c:order val="7"/>
          <c:tx>
            <c:strRef>
              <c:f>'LL-GESPREK-6'!$O$12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'LL-GESPREK-6'!$O$15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ED4-4420-8932-E29C3F0DA4CB}"/>
            </c:ext>
          </c:extLst>
        </c:ser>
        <c:ser>
          <c:idx val="16"/>
          <c:order val="8"/>
          <c:tx>
            <c:strRef>
              <c:f>'LL-GESPREK-6'!$P$12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'LL-GESPREK-6'!$P$15</c:f>
              <c:numCache>
                <c:formatCode>General</c:formatCode>
                <c:ptCount val="1"/>
                <c:pt idx="0">
                  <c:v>4.8599999999999994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D4-4420-8932-E29C3F0DA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6873951"/>
        <c:axId val="2096856671"/>
      </c:barChart>
      <c:catAx>
        <c:axId val="453709536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374846856"/>
        <c:crosses val="autoZero"/>
        <c:auto val="1"/>
        <c:lblAlgn val="ctr"/>
        <c:lblOffset val="100"/>
        <c:noMultiLvlLbl val="0"/>
      </c:catAx>
      <c:valAx>
        <c:axId val="374846856"/>
        <c:scaling>
          <c:orientation val="minMax"/>
          <c:max val="10"/>
        </c:scaling>
        <c:delete val="1"/>
        <c:axPos val="t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53709536"/>
        <c:crosses val="autoZero"/>
        <c:crossBetween val="between"/>
      </c:valAx>
      <c:valAx>
        <c:axId val="20968566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6873951"/>
        <c:crosses val="autoZero"/>
        <c:crossBetween val="between"/>
      </c:valAx>
      <c:catAx>
        <c:axId val="2096873951"/>
        <c:scaling>
          <c:orientation val="minMax"/>
        </c:scaling>
        <c:delete val="1"/>
        <c:axPos val="l"/>
        <c:majorTickMark val="out"/>
        <c:minorTickMark val="none"/>
        <c:tickLblPos val="nextTo"/>
        <c:crossAx val="20968566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9408490639269733"/>
          <c:y val="1.9578416681915373E-2"/>
          <c:w val="9.8819628235077964E-2"/>
          <c:h val="0.9519428387851488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33-4910-B795-C60F8D2FFB1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33-4910-B795-C60F8D2FFB1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33-4910-B795-C60F8D2FFB1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33-4910-B795-C60F8D2FFB1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33-4910-B795-C60F8D2FFB1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33-4910-B795-C60F8D2FFB1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33-4910-B795-C60F8D2FFB1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33-4910-B795-C60F8D2FFB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7'!$C$63:$AN$63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33-4910-B795-C60F8D2F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BE-4707-9221-4ED5E6F49D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BE-4707-9221-4ED5E6F49D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BE-4707-9221-4ED5E6F49D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BE-4707-9221-4ED5E6F49D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BE-4707-9221-4ED5E6F49D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BE-4707-9221-4ED5E6F49D56}"/>
            </c:ext>
          </c:extLst>
        </c:ser>
        <c:ser>
          <c:idx val="2"/>
          <c:order val="2"/>
          <c:tx>
            <c:strRef>
              <c:f>'groep 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BE0C-4B38-B1C8-D61E6FA377AA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BE0C-4B38-B1C8-D61E6FA377AA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BE0C-4B38-B1C8-D61E6FA377AA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E0C-4B38-B1C8-D61E6FA377A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BE0C-4B38-B1C8-D61E6FA377AA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BE0C-4B38-B1C8-D61E6FA377AA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BE0C-4B38-B1C8-D61E6FA377AA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'OP-7'!$K$12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4E-4E67-9E10-27B34CAB8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'OP-7'!$K$14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4E-4E67-9E10-27B34CAB86B3}"/>
            </c:ext>
          </c:extLst>
        </c:ser>
        <c:ser>
          <c:idx val="1"/>
          <c:order val="1"/>
          <c:tx>
            <c:strRef>
              <c:f>'OP-7'!$L$12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'OP-7'!$L$14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4E-4E67-9E10-27B34CAB86B3}"/>
            </c:ext>
          </c:extLst>
        </c:ser>
        <c:ser>
          <c:idx val="2"/>
          <c:order val="2"/>
          <c:tx>
            <c:strRef>
              <c:f>'OP-7'!$M$12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'OP-7'!$M$14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4E-4E67-9E10-27B34CAB86B3}"/>
            </c:ext>
          </c:extLst>
        </c:ser>
        <c:ser>
          <c:idx val="3"/>
          <c:order val="3"/>
          <c:tx>
            <c:strRef>
              <c:f>'OP-7'!$N$12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4E-4E67-9E10-27B34CAB86B3}"/>
            </c:ext>
          </c:extLst>
        </c:ser>
        <c:ser>
          <c:idx val="4"/>
          <c:order val="4"/>
          <c:tx>
            <c:strRef>
              <c:f>'OP-7'!$O$12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'OP-7'!$O$14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4E-4E67-9E10-27B34CAB86B3}"/>
            </c:ext>
          </c:extLst>
        </c:ser>
        <c:ser>
          <c:idx val="5"/>
          <c:order val="5"/>
          <c:tx>
            <c:strRef>
              <c:f>'OP-7'!$P$12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CC00FF"/>
                  </a:gs>
                  <a:gs pos="100000">
                    <a:srgbClr val="CC00FF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84E-4E67-9E10-27B34CAB86B3}"/>
              </c:ext>
            </c:extLst>
          </c:dPt>
          <c:val>
            <c:numRef>
              <c:f>'OP-7'!$P$14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4E-4E67-9E10-27B34CAB8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'OP-7'!$Q$12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84E-4E67-9E10-27B34CAB86B3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'OP-7'!$Q$14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4E-4E67-9E10-27B34CAB86B3}"/>
            </c:ext>
          </c:extLst>
        </c:ser>
        <c:ser>
          <c:idx val="7"/>
          <c:order val="7"/>
          <c:tx>
            <c:strRef>
              <c:f>'OP-7'!$R$12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484E-4E67-9E10-27B34CAB86B3}"/>
              </c:ext>
            </c:extLst>
          </c:dPt>
          <c:val>
            <c:numRef>
              <c:f>'OP-7'!$R$14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84E-4E67-9E10-27B34CAB86B3}"/>
            </c:ext>
          </c:extLst>
        </c:ser>
        <c:ser>
          <c:idx val="8"/>
          <c:order val="8"/>
          <c:tx>
            <c:strRef>
              <c:f>'OP-7'!$S$12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'OP-7'!$S$14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84E-4E67-9E10-27B34CAB8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'LL-GESPREK-7'!$H$12</c:f>
              <c:strCache>
                <c:ptCount val="1"/>
                <c:pt idx="0">
                  <c:v>TL</c:v>
                </c:pt>
              </c:strCache>
            </c:strRef>
          </c:tx>
          <c:spPr>
            <a:gradFill flip="none" rotWithShape="1"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  <a:tileRect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'LL-GESPREK-7'!$H$15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DC-4503-B272-27A7DFC9EC9E}"/>
            </c:ext>
          </c:extLst>
        </c:ser>
        <c:ser>
          <c:idx val="3"/>
          <c:order val="1"/>
          <c:tx>
            <c:strRef>
              <c:f>'LL-GESPREK-7'!$I$12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'LL-GESPREK-7'!$I$15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DC-4503-B272-27A7DFC9EC9E}"/>
            </c:ext>
          </c:extLst>
        </c:ser>
        <c:ser>
          <c:idx val="4"/>
          <c:order val="2"/>
          <c:tx>
            <c:strRef>
              <c:f>'LL-GESPREK-7'!$J$12</c:f>
              <c:strCache>
                <c:ptCount val="1"/>
                <c:pt idx="0">
                  <c:v>SP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1000">
                  <a:srgbClr val="FFFF00"/>
                </a:gs>
                <a:gs pos="100000">
                  <a:srgbClr val="FFFF0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'LL-GESPREK-7'!$J$15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DC-4503-B272-27A7DFC9EC9E}"/>
            </c:ext>
          </c:extLst>
        </c:ser>
        <c:ser>
          <c:idx val="7"/>
          <c:order val="3"/>
          <c:tx>
            <c:strRef>
              <c:f>'LL-GESPREK-7'!$K$12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'LL-GESPREK-7'!$K$15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DC-4503-B272-27A7DFC9EC9E}"/>
            </c:ext>
          </c:extLst>
        </c:ser>
        <c:ser>
          <c:idx val="8"/>
          <c:order val="4"/>
          <c:tx>
            <c:strRef>
              <c:f>'LL-GESPREK-7'!$L$12</c:f>
              <c:strCache>
                <c:ptCount val="1"/>
                <c:pt idx="0">
                  <c:v>HR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'LL-GESPREK-7'!$L$15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DC-4503-B272-27A7DFC9EC9E}"/>
            </c:ext>
          </c:extLst>
        </c:ser>
        <c:ser>
          <c:idx val="11"/>
          <c:order val="5"/>
          <c:tx>
            <c:strRef>
              <c:f>'LL-GESPREK-7'!$M$12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'LL-GESPREK-7'!$M$15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DC-4503-B272-27A7DFC9E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453709536"/>
        <c:axId val="374846856"/>
      </c:barChart>
      <c:barChart>
        <c:barDir val="bar"/>
        <c:grouping val="clustered"/>
        <c:varyColors val="0"/>
        <c:ser>
          <c:idx val="12"/>
          <c:order val="6"/>
          <c:tx>
            <c:strRef>
              <c:f>'LL-GESPREK-7'!$N$12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66FF"/>
              </a:solidFill>
            </a:ln>
            <a:effectLst/>
          </c:spPr>
          <c:invertIfNegative val="0"/>
          <c:val>
            <c:numRef>
              <c:f>'LL-GESPREK-7'!$N$15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DC-4503-B272-27A7DFC9EC9E}"/>
            </c:ext>
          </c:extLst>
        </c:ser>
        <c:ser>
          <c:idx val="15"/>
          <c:order val="7"/>
          <c:tx>
            <c:strRef>
              <c:f>'LL-GESPREK-7'!$O$12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'LL-GESPREK-7'!$O$15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DC-4503-B272-27A7DFC9EC9E}"/>
            </c:ext>
          </c:extLst>
        </c:ser>
        <c:ser>
          <c:idx val="16"/>
          <c:order val="8"/>
          <c:tx>
            <c:strRef>
              <c:f>'LL-GESPREK-7'!$P$12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'LL-GESPREK-7'!$P$15</c:f>
              <c:numCache>
                <c:formatCode>General</c:formatCode>
                <c:ptCount val="1"/>
                <c:pt idx="0">
                  <c:v>4.8599999999999994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DC-4503-B272-27A7DFC9E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6873951"/>
        <c:axId val="2096856671"/>
      </c:barChart>
      <c:catAx>
        <c:axId val="453709536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374846856"/>
        <c:crosses val="autoZero"/>
        <c:auto val="1"/>
        <c:lblAlgn val="ctr"/>
        <c:lblOffset val="100"/>
        <c:noMultiLvlLbl val="0"/>
      </c:catAx>
      <c:valAx>
        <c:axId val="374846856"/>
        <c:scaling>
          <c:orientation val="minMax"/>
          <c:max val="10"/>
        </c:scaling>
        <c:delete val="1"/>
        <c:axPos val="t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53709536"/>
        <c:crosses val="autoZero"/>
        <c:crossBetween val="between"/>
      </c:valAx>
      <c:valAx>
        <c:axId val="20968566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6873951"/>
        <c:crosses val="autoZero"/>
        <c:crossBetween val="between"/>
      </c:valAx>
      <c:catAx>
        <c:axId val="2096873951"/>
        <c:scaling>
          <c:orientation val="minMax"/>
        </c:scaling>
        <c:delete val="1"/>
        <c:axPos val="l"/>
        <c:majorTickMark val="out"/>
        <c:minorTickMark val="none"/>
        <c:tickLblPos val="nextTo"/>
        <c:crossAx val="20968566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9408490639269733"/>
          <c:y val="1.9578416681915373E-2"/>
          <c:w val="9.8819628235077964E-2"/>
          <c:h val="0.9519428387851488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43-4672-BBD6-178BD52E289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443-4672-BBD6-178BD52E289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443-4672-BBD6-178BD52E289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443-4672-BBD6-178BD52E289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443-4672-BBD6-178BD52E289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443-4672-BBD6-178BD52E289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C443-4672-BBD6-178BD52E289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C443-4672-BBD6-178BD52E28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8'!$C$63:$AN$63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443-4672-BBD6-178BD52E2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8'!$B$74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027-45F4-AC8B-1D332A8202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027-45F4-AC8B-1D332A8202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27-45F4-AC8B-1D332A8202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27-45F4-AC8B-1D332A8202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27-45F4-AC8B-1D332A8202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7-45F4-AC8B-1D332A820249}"/>
            </c:ext>
          </c:extLst>
        </c:ser>
        <c:ser>
          <c:idx val="2"/>
          <c:order val="2"/>
          <c:tx>
            <c:strRef>
              <c:f>'groep 8'!$B$75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8'!$B$67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EA17-423B-B06A-E0C97ADA12B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A17-423B-B06A-E0C97ADA12B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EA17-423B-B06A-E0C97ADA12B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A17-423B-B06A-E0C97ADA12B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EA17-423B-B06A-E0C97ADA12B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EA17-423B-B06A-E0C97ADA12B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EA17-423B-B06A-E0C97ADA12B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'OP-8'!$K$12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4C-46A1-BA76-BD88BE18D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'OP-8'!$K$14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C-46A1-BA76-BD88BE18DE4C}"/>
            </c:ext>
          </c:extLst>
        </c:ser>
        <c:ser>
          <c:idx val="1"/>
          <c:order val="1"/>
          <c:tx>
            <c:strRef>
              <c:f>'OP-8'!$L$12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'OP-8'!$L$14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C-46A1-BA76-BD88BE18DE4C}"/>
            </c:ext>
          </c:extLst>
        </c:ser>
        <c:ser>
          <c:idx val="2"/>
          <c:order val="2"/>
          <c:tx>
            <c:strRef>
              <c:f>'OP-8'!$M$12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'OP-8'!$M$14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C-46A1-BA76-BD88BE18DE4C}"/>
            </c:ext>
          </c:extLst>
        </c:ser>
        <c:ser>
          <c:idx val="3"/>
          <c:order val="3"/>
          <c:tx>
            <c:strRef>
              <c:f>'OP-8'!$N$12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C-46A1-BA76-BD88BE18DE4C}"/>
            </c:ext>
          </c:extLst>
        </c:ser>
        <c:ser>
          <c:idx val="4"/>
          <c:order val="4"/>
          <c:tx>
            <c:strRef>
              <c:f>'OP-8'!$O$12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'OP-8'!$O$14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4C-46A1-BA76-BD88BE18DE4C}"/>
            </c:ext>
          </c:extLst>
        </c:ser>
        <c:ser>
          <c:idx val="5"/>
          <c:order val="5"/>
          <c:tx>
            <c:strRef>
              <c:f>'OP-8'!$P$12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CC00FF"/>
                  </a:gs>
                  <a:gs pos="100000">
                    <a:srgbClr val="CC00FF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F4C-46A1-BA76-BD88BE18DE4C}"/>
              </c:ext>
            </c:extLst>
          </c:dPt>
          <c:val>
            <c:numRef>
              <c:f>'OP-8'!$P$14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4C-46A1-BA76-BD88BE18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'OP-8'!$Q$12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F4C-46A1-BA76-BD88BE18DE4C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'OP-8'!$Q$14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4C-46A1-BA76-BD88BE18DE4C}"/>
            </c:ext>
          </c:extLst>
        </c:ser>
        <c:ser>
          <c:idx val="7"/>
          <c:order val="7"/>
          <c:tx>
            <c:strRef>
              <c:f>'OP-8'!$R$12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EF4C-46A1-BA76-BD88BE18DE4C}"/>
              </c:ext>
            </c:extLst>
          </c:dPt>
          <c:val>
            <c:numRef>
              <c:f>'OP-8'!$R$14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F4C-46A1-BA76-BD88BE18DE4C}"/>
            </c:ext>
          </c:extLst>
        </c:ser>
        <c:ser>
          <c:idx val="8"/>
          <c:order val="8"/>
          <c:tx>
            <c:strRef>
              <c:f>'OP-8'!$S$12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'OP-8'!$S$14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F4C-46A1-BA76-BD88BE18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2551-4FC5-A981-96EEFD829970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2551-4FC5-A981-96EEFD829970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2551-4FC5-A981-96EEFD829970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2551-4FC5-A981-96EEFD82997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2551-4FC5-A981-96EEFD829970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2551-4FC5-A981-96EEFD829970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2551-4FC5-A981-96EEFD829970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'LL-GESPREK-8'!$H$12</c:f>
              <c:strCache>
                <c:ptCount val="1"/>
                <c:pt idx="0">
                  <c:v>TL</c:v>
                </c:pt>
              </c:strCache>
            </c:strRef>
          </c:tx>
          <c:spPr>
            <a:gradFill flip="none" rotWithShape="1"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  <a:tileRect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'LL-GESPREK-8'!$H$15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F-4B9F-A0ED-9E9B7FCD338D}"/>
            </c:ext>
          </c:extLst>
        </c:ser>
        <c:ser>
          <c:idx val="3"/>
          <c:order val="1"/>
          <c:tx>
            <c:strRef>
              <c:f>'LL-GESPREK-8'!$I$12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'LL-GESPREK-8'!$I$15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2F-4B9F-A0ED-9E9B7FCD338D}"/>
            </c:ext>
          </c:extLst>
        </c:ser>
        <c:ser>
          <c:idx val="4"/>
          <c:order val="2"/>
          <c:tx>
            <c:strRef>
              <c:f>'LL-GESPREK-8'!$J$12</c:f>
              <c:strCache>
                <c:ptCount val="1"/>
                <c:pt idx="0">
                  <c:v>SP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'LL-GESPREK-8'!$J$15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2F-4B9F-A0ED-9E9B7FCD338D}"/>
            </c:ext>
          </c:extLst>
        </c:ser>
        <c:ser>
          <c:idx val="7"/>
          <c:order val="3"/>
          <c:tx>
            <c:strRef>
              <c:f>'LL-GESPREK-8'!$K$12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'LL-GESPREK-8'!$K$15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2F-4B9F-A0ED-9E9B7FCD338D}"/>
            </c:ext>
          </c:extLst>
        </c:ser>
        <c:ser>
          <c:idx val="8"/>
          <c:order val="4"/>
          <c:tx>
            <c:strRef>
              <c:f>'LL-GESPREK-8'!$L$12</c:f>
              <c:strCache>
                <c:ptCount val="1"/>
                <c:pt idx="0">
                  <c:v>HR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'LL-GESPREK-8'!$L$15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2F-4B9F-A0ED-9E9B7FCD338D}"/>
            </c:ext>
          </c:extLst>
        </c:ser>
        <c:ser>
          <c:idx val="11"/>
          <c:order val="5"/>
          <c:tx>
            <c:strRef>
              <c:f>'LL-GESPREK-8'!$M$12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'LL-GESPREK-8'!$M$15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2F-4B9F-A0ED-9E9B7FCD3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453709536"/>
        <c:axId val="374846856"/>
      </c:barChart>
      <c:barChart>
        <c:barDir val="bar"/>
        <c:grouping val="clustered"/>
        <c:varyColors val="0"/>
        <c:ser>
          <c:idx val="12"/>
          <c:order val="6"/>
          <c:tx>
            <c:strRef>
              <c:f>'LL-GESPREK-8'!$N$12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66FF"/>
              </a:solidFill>
            </a:ln>
            <a:effectLst/>
          </c:spPr>
          <c:invertIfNegative val="0"/>
          <c:val>
            <c:numRef>
              <c:f>'LL-GESPREK-8'!$N$15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2F-4B9F-A0ED-9E9B7FCD338D}"/>
            </c:ext>
          </c:extLst>
        </c:ser>
        <c:ser>
          <c:idx val="15"/>
          <c:order val="7"/>
          <c:tx>
            <c:strRef>
              <c:f>'LL-GESPREK-8'!$O$12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'LL-GESPREK-8'!$O$15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92F-4B9F-A0ED-9E9B7FCD338D}"/>
            </c:ext>
          </c:extLst>
        </c:ser>
        <c:ser>
          <c:idx val="16"/>
          <c:order val="8"/>
          <c:tx>
            <c:strRef>
              <c:f>'LL-GESPREK-8'!$P$12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'LL-GESPREK-8'!$P$15</c:f>
              <c:numCache>
                <c:formatCode>General</c:formatCode>
                <c:ptCount val="1"/>
                <c:pt idx="0">
                  <c:v>4.8599999999999994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2F-4B9F-A0ED-9E9B7FCD3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6873951"/>
        <c:axId val="2096856671"/>
      </c:barChart>
      <c:catAx>
        <c:axId val="453709536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374846856"/>
        <c:crosses val="autoZero"/>
        <c:auto val="1"/>
        <c:lblAlgn val="ctr"/>
        <c:lblOffset val="100"/>
        <c:noMultiLvlLbl val="0"/>
      </c:catAx>
      <c:valAx>
        <c:axId val="374846856"/>
        <c:scaling>
          <c:orientation val="minMax"/>
          <c:max val="10"/>
        </c:scaling>
        <c:delete val="1"/>
        <c:axPos val="t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53709536"/>
        <c:crosses val="autoZero"/>
        <c:crossBetween val="between"/>
      </c:valAx>
      <c:valAx>
        <c:axId val="20968566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6873951"/>
        <c:crosses val="autoZero"/>
        <c:crossBetween val="between"/>
      </c:valAx>
      <c:catAx>
        <c:axId val="2096873951"/>
        <c:scaling>
          <c:orientation val="minMax"/>
        </c:scaling>
        <c:delete val="1"/>
        <c:axPos val="l"/>
        <c:majorTickMark val="out"/>
        <c:minorTickMark val="none"/>
        <c:tickLblPos val="nextTo"/>
        <c:crossAx val="20968566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9408490639269733"/>
          <c:y val="1.9578416681915373E-2"/>
          <c:w val="9.8819628235077964E-2"/>
          <c:h val="0.9519428387851488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'OP-3'!$K$12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C-49ED-B198-2A0A9388FA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'OP-3'!$K$14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BC-49ED-B198-2A0A9388FA82}"/>
            </c:ext>
          </c:extLst>
        </c:ser>
        <c:ser>
          <c:idx val="1"/>
          <c:order val="1"/>
          <c:tx>
            <c:strRef>
              <c:f>'OP-3'!$L$12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'OP-3'!$L$14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BC-49ED-B198-2A0A9388FA82}"/>
            </c:ext>
          </c:extLst>
        </c:ser>
        <c:ser>
          <c:idx val="2"/>
          <c:order val="2"/>
          <c:tx>
            <c:strRef>
              <c:f>'OP-3'!$M$12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'OP-3'!$M$14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BC-49ED-B198-2A0A9388FA82}"/>
            </c:ext>
          </c:extLst>
        </c:ser>
        <c:ser>
          <c:idx val="3"/>
          <c:order val="3"/>
          <c:tx>
            <c:strRef>
              <c:f>'OP-3'!$N$12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BC-49ED-B198-2A0A9388FA82}"/>
            </c:ext>
          </c:extLst>
        </c:ser>
        <c:ser>
          <c:idx val="4"/>
          <c:order val="4"/>
          <c:tx>
            <c:strRef>
              <c:f>'OP-3'!$O$12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'OP-3'!$O$14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BC-49ED-B198-2A0A9388FA82}"/>
            </c:ext>
          </c:extLst>
        </c:ser>
        <c:ser>
          <c:idx val="5"/>
          <c:order val="5"/>
          <c:tx>
            <c:strRef>
              <c:f>'OP-3'!$P$12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CC00FF"/>
                  </a:gs>
                  <a:gs pos="100000">
                    <a:srgbClr val="CC00FF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9BC-49ED-B198-2A0A9388FA82}"/>
              </c:ext>
            </c:extLst>
          </c:dPt>
          <c:val>
            <c:numRef>
              <c:f>'OP-3'!$P$14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BC-49ED-B198-2A0A9388F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'OP-3'!$Q$12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9BC-49ED-B198-2A0A9388FA82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'OP-3'!$Q$14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BC-49ED-B198-2A0A9388FA82}"/>
            </c:ext>
          </c:extLst>
        </c:ser>
        <c:ser>
          <c:idx val="7"/>
          <c:order val="7"/>
          <c:tx>
            <c:strRef>
              <c:f>'OP-3'!$R$12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79BC-49ED-B198-2A0A9388FA82}"/>
              </c:ext>
            </c:extLst>
          </c:dPt>
          <c:val>
            <c:numRef>
              <c:f>'OP-3'!$R$14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9BC-49ED-B198-2A0A9388FA82}"/>
            </c:ext>
          </c:extLst>
        </c:ser>
        <c:ser>
          <c:idx val="8"/>
          <c:order val="8"/>
          <c:tx>
            <c:strRef>
              <c:f>'OP-3'!$S$12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'OP-3'!$S$14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9BC-49ED-B198-2A0A9388F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'LL-GESPREK-3'!$H$12</c:f>
              <c:strCache>
                <c:ptCount val="1"/>
                <c:pt idx="0">
                  <c:v>TL</c:v>
                </c:pt>
              </c:strCache>
            </c:strRef>
          </c:tx>
          <c:spPr>
            <a:gradFill flip="none" rotWithShape="1"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  <a:tileRect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'LL-GESPREK-3'!$H$15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0-45F7-93FF-67D9B59C2925}"/>
            </c:ext>
          </c:extLst>
        </c:ser>
        <c:ser>
          <c:idx val="3"/>
          <c:order val="1"/>
          <c:tx>
            <c:strRef>
              <c:f>'LL-GESPREK-3'!$I$12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'LL-GESPREK-3'!$I$15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0-45F7-93FF-67D9B59C2925}"/>
            </c:ext>
          </c:extLst>
        </c:ser>
        <c:ser>
          <c:idx val="4"/>
          <c:order val="2"/>
          <c:tx>
            <c:strRef>
              <c:f>'LL-GESPREK-3'!$J$12</c:f>
              <c:strCache>
                <c:ptCount val="1"/>
                <c:pt idx="0">
                  <c:v>SP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'LL-GESPREK-3'!$J$15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50-45F7-93FF-67D9B59C2925}"/>
            </c:ext>
          </c:extLst>
        </c:ser>
        <c:ser>
          <c:idx val="7"/>
          <c:order val="3"/>
          <c:tx>
            <c:strRef>
              <c:f>'LL-GESPREK-3'!$K$12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'LL-GESPREK-3'!$K$15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50-45F7-93FF-67D9B59C2925}"/>
            </c:ext>
          </c:extLst>
        </c:ser>
        <c:ser>
          <c:idx val="8"/>
          <c:order val="4"/>
          <c:tx>
            <c:strRef>
              <c:f>'LL-GESPREK-3'!$L$12</c:f>
              <c:strCache>
                <c:ptCount val="1"/>
                <c:pt idx="0">
                  <c:v>HR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'LL-GESPREK-3'!$L$15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50-45F7-93FF-67D9B59C2925}"/>
            </c:ext>
          </c:extLst>
        </c:ser>
        <c:ser>
          <c:idx val="11"/>
          <c:order val="5"/>
          <c:tx>
            <c:strRef>
              <c:f>'LL-GESPREK-3'!$M$12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'LL-GESPREK-3'!$M$15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50-45F7-93FF-67D9B59C2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453709536"/>
        <c:axId val="374846856"/>
      </c:barChart>
      <c:barChart>
        <c:barDir val="bar"/>
        <c:grouping val="clustered"/>
        <c:varyColors val="0"/>
        <c:ser>
          <c:idx val="12"/>
          <c:order val="6"/>
          <c:tx>
            <c:strRef>
              <c:f>'LL-GESPREK-3'!$N$12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66FF"/>
              </a:solidFill>
            </a:ln>
            <a:effectLst/>
          </c:spPr>
          <c:invertIfNegative val="0"/>
          <c:val>
            <c:numRef>
              <c:f>'LL-GESPREK-3'!$N$15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50-45F7-93FF-67D9B59C2925}"/>
            </c:ext>
          </c:extLst>
        </c:ser>
        <c:ser>
          <c:idx val="15"/>
          <c:order val="7"/>
          <c:tx>
            <c:strRef>
              <c:f>'LL-GESPREK-3'!$O$12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'LL-GESPREK-3'!$O$15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50-45F7-93FF-67D9B59C2925}"/>
            </c:ext>
          </c:extLst>
        </c:ser>
        <c:ser>
          <c:idx val="16"/>
          <c:order val="8"/>
          <c:tx>
            <c:strRef>
              <c:f>'LL-GESPREK-3'!$P$12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'LL-GESPREK-3'!$P$15</c:f>
              <c:numCache>
                <c:formatCode>General</c:formatCode>
                <c:ptCount val="1"/>
                <c:pt idx="0">
                  <c:v>4.8599999999999994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50-45F7-93FF-67D9B59C2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6873951"/>
        <c:axId val="2096856671"/>
      </c:barChart>
      <c:catAx>
        <c:axId val="453709536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374846856"/>
        <c:crosses val="autoZero"/>
        <c:auto val="1"/>
        <c:lblAlgn val="ctr"/>
        <c:lblOffset val="100"/>
        <c:noMultiLvlLbl val="0"/>
      </c:catAx>
      <c:valAx>
        <c:axId val="374846856"/>
        <c:scaling>
          <c:orientation val="minMax"/>
          <c:max val="10"/>
        </c:scaling>
        <c:delete val="1"/>
        <c:axPos val="t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53709536"/>
        <c:crosses val="autoZero"/>
        <c:crossBetween val="between"/>
      </c:valAx>
      <c:valAx>
        <c:axId val="20968566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6873951"/>
        <c:crosses val="autoZero"/>
        <c:crossBetween val="between"/>
      </c:valAx>
      <c:catAx>
        <c:axId val="2096873951"/>
        <c:scaling>
          <c:orientation val="minMax"/>
        </c:scaling>
        <c:delete val="1"/>
        <c:axPos val="l"/>
        <c:majorTickMark val="out"/>
        <c:minorTickMark val="none"/>
        <c:tickLblPos val="nextTo"/>
        <c:crossAx val="20968566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9408490639269733"/>
          <c:y val="1.9578416681915373E-2"/>
          <c:w val="9.8819628235077964E-2"/>
          <c:h val="0.9519428387851488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EE-4BD1-84DC-BC0456A7675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EEE-4BD1-84DC-BC0456A7675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EEE-4BD1-84DC-BC0456A7675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EEE-4BD1-84DC-BC0456A7675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EEE-4BD1-84DC-BC0456A7675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EEE-4BD1-84DC-BC0456A7675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EEE-4BD1-84DC-BC0456A7675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EEE-4BD1-84DC-BC0456A767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4'!$C$63:$AN$63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EEE-4BD1-84DC-BC0456A76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95F-4E29-8D0F-4AB032EE0C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95F-4E29-8D0F-4AB032EE0C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95F-4E29-8D0F-4AB032EE0C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95F-4E29-8D0F-4AB032EE0C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5F-4E29-8D0F-4AB032EE0CF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5F-4E29-8D0F-4AB032EE0CF6}"/>
            </c:ext>
          </c:extLst>
        </c:ser>
        <c:ser>
          <c:idx val="2"/>
          <c:order val="2"/>
          <c:tx>
            <c:strRef>
              <c:f>'groep 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13BD-411A-939F-69E1481CFAB8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13BD-411A-939F-69E1481CFAB8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13BD-411A-939F-69E1481CFAB8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13BD-411A-939F-69E1481CFAB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13BD-411A-939F-69E1481CFAB8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13BD-411A-939F-69E1481CFAB8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13BD-411A-939F-69E1481CFAB8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'OP-4'!$K$12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34-438E-9127-9D1D2D4C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'OP-4'!$K$14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4-438E-9127-9D1D2D4C3691}"/>
            </c:ext>
          </c:extLst>
        </c:ser>
        <c:ser>
          <c:idx val="1"/>
          <c:order val="1"/>
          <c:tx>
            <c:strRef>
              <c:f>'OP-4'!$L$12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'OP-4'!$L$14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34-438E-9127-9D1D2D4C3691}"/>
            </c:ext>
          </c:extLst>
        </c:ser>
        <c:ser>
          <c:idx val="2"/>
          <c:order val="2"/>
          <c:tx>
            <c:strRef>
              <c:f>'OP-4'!$M$12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'OP-4'!$M$14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34-438E-9127-9D1D2D4C3691}"/>
            </c:ext>
          </c:extLst>
        </c:ser>
        <c:ser>
          <c:idx val="3"/>
          <c:order val="3"/>
          <c:tx>
            <c:strRef>
              <c:f>'OP-4'!$N$12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34-438E-9127-9D1D2D4C3691}"/>
            </c:ext>
          </c:extLst>
        </c:ser>
        <c:ser>
          <c:idx val="4"/>
          <c:order val="4"/>
          <c:tx>
            <c:strRef>
              <c:f>'OP-4'!$O$12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'OP-4'!$O$14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34-438E-9127-9D1D2D4C3691}"/>
            </c:ext>
          </c:extLst>
        </c:ser>
        <c:ser>
          <c:idx val="5"/>
          <c:order val="5"/>
          <c:tx>
            <c:strRef>
              <c:f>'OP-4'!$P$12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CC00FF"/>
                  </a:gs>
                  <a:gs pos="100000">
                    <a:srgbClr val="CC00FF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34-438E-9127-9D1D2D4C3691}"/>
              </c:ext>
            </c:extLst>
          </c:dPt>
          <c:val>
            <c:numRef>
              <c:f>'OP-4'!$P$14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34-438E-9127-9D1D2D4C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'OP-4'!$Q$12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E34-438E-9127-9D1D2D4C3691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'OP-4'!$Q$14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34-438E-9127-9D1D2D4C3691}"/>
            </c:ext>
          </c:extLst>
        </c:ser>
        <c:ser>
          <c:idx val="7"/>
          <c:order val="7"/>
          <c:tx>
            <c:strRef>
              <c:f>'OP-4'!$R$12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1E34-438E-9127-9D1D2D4C3691}"/>
              </c:ext>
            </c:extLst>
          </c:dPt>
          <c:val>
            <c:numRef>
              <c:f>'OP-4'!$R$14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E34-438E-9127-9D1D2D4C3691}"/>
            </c:ext>
          </c:extLst>
        </c:ser>
        <c:ser>
          <c:idx val="8"/>
          <c:order val="8"/>
          <c:tx>
            <c:strRef>
              <c:f>'OP-4'!$S$12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'OP-4'!$S$14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28-43DD-B0A6-986BCC28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20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2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3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blad verbergen'!A1"/><Relationship Id="rId2" Type="http://schemas.openxmlformats.org/officeDocument/2006/relationships/image" Target="../media/image7.jpeg"/><Relationship Id="rId1" Type="http://schemas.openxmlformats.org/officeDocument/2006/relationships/hyperlink" Target="#'de indicatoren'!A1"/><Relationship Id="rId6" Type="http://schemas.openxmlformats.org/officeDocument/2006/relationships/image" Target="../media/image8.png"/><Relationship Id="rId5" Type="http://schemas.openxmlformats.org/officeDocument/2006/relationships/hyperlink" Target="#leerrendement!A1"/><Relationship Id="rId4" Type="http://schemas.openxmlformats.org/officeDocument/2006/relationships/hyperlink" Target="#'DOORGAANDE LIJN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507937</xdr:colOff>
      <xdr:row>57</xdr:row>
      <xdr:rowOff>160020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22886E04-F5BE-BC88-C8E4-B3FE10DF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"/>
          <a:ext cx="6603937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121211</xdr:colOff>
      <xdr:row>57</xdr:row>
      <xdr:rowOff>160020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EE8275A-9E31-D111-22E3-C1098B7F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67640"/>
          <a:ext cx="6217211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B4E7B99-869B-4BCE-9F53-C95A147977D7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159A43CC-F258-4B66-A4B6-AF018B710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16B97DB-55CC-42B4-8340-CF4BEB00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7D33C17C-8E7C-47E1-A294-661FE87C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EB4FEC3D-C130-4440-B222-3EBDBAB2FE14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E810C0F0-8933-4657-9199-16DF3D93A0D9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C2A8FC8B-17DA-4B1A-B97D-91473A8C0A5B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32153BAA-B574-403D-A1AC-96E3E192C9A7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C0751FB0-4A1B-47DD-8368-DE0DDFBBA53F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E98CD899-332E-4038-BDE6-C19B104D1681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2ACF4986-A1B1-4A81-BD74-54EAD23ABD73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47241B2-D4A1-4672-B418-CBDAB3EE8150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F51B28C1-EB87-4B09-8BB6-481E2216009E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057B834F-8E46-40A1-B8E8-AB055CBA483E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25E019EC-1DFC-4884-951C-BE0D6AE07A02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0354644B-4680-4CB0-B9DF-EB38452772D5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C2ECAC9B-0DD2-4C37-8AAC-A5E8882488CF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591D453-DA46-41FE-978B-34EC6B3823A3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09A3C782-A465-4521-801A-AD0A838B0574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73933A62-024C-408D-A1E5-93264819C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10582</xdr:colOff>
      <xdr:row>2</xdr:row>
      <xdr:rowOff>625475</xdr:rowOff>
    </xdr:from>
    <xdr:to>
      <xdr:col>35</xdr:col>
      <xdr:colOff>607060</xdr:colOff>
      <xdr:row>23</xdr:row>
      <xdr:rowOff>60960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3CDAD75A-6D06-4549-9E00-506AA4A0C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579119</xdr:colOff>
      <xdr:row>26</xdr:row>
      <xdr:rowOff>58418</xdr:rowOff>
    </xdr:from>
    <xdr:to>
      <xdr:col>22</xdr:col>
      <xdr:colOff>106680</xdr:colOff>
      <xdr:row>70</xdr:row>
      <xdr:rowOff>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19B8F9E-04E7-4C0A-8111-3B8B69608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2879" y="7236458"/>
          <a:ext cx="10424161" cy="10815322"/>
        </a:xfrm>
        <a:prstGeom prst="rect">
          <a:avLst/>
        </a:prstGeom>
      </xdr:spPr>
    </xdr:pic>
    <xdr:clientData/>
  </xdr:twoCellAnchor>
  <xdr:twoCellAnchor>
    <xdr:from>
      <xdr:col>4</xdr:col>
      <xdr:colOff>241300</xdr:colOff>
      <xdr:row>25</xdr:row>
      <xdr:rowOff>12700</xdr:rowOff>
    </xdr:from>
    <xdr:to>
      <xdr:col>35</xdr:col>
      <xdr:colOff>419100</xdr:colOff>
      <xdr:row>127</xdr:row>
      <xdr:rowOff>63500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73CBB3CE-E11A-4B05-968D-A0F521DB07AD}"/>
            </a:ext>
          </a:extLst>
        </xdr:cNvPr>
        <xdr:cNvSpPr/>
      </xdr:nvSpPr>
      <xdr:spPr>
        <a:xfrm>
          <a:off x="3655060" y="6954520"/>
          <a:ext cx="19296380" cy="2499106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45720</xdr:colOff>
      <xdr:row>71</xdr:row>
      <xdr:rowOff>137160</xdr:rowOff>
    </xdr:from>
    <xdr:to>
      <xdr:col>20</xdr:col>
      <xdr:colOff>114300</xdr:colOff>
      <xdr:row>82</xdr:row>
      <xdr:rowOff>228600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B1D8D2B8-C72D-468B-958A-8312E2268885}"/>
            </a:ext>
          </a:extLst>
        </xdr:cNvPr>
        <xdr:cNvSpPr/>
      </xdr:nvSpPr>
      <xdr:spPr>
        <a:xfrm>
          <a:off x="4061460" y="18516600"/>
          <a:ext cx="9098280" cy="2964180"/>
        </a:xfrm>
        <a:custGeom>
          <a:avLst/>
          <a:gdLst>
            <a:gd name="connsiteX0" fmla="*/ 0 w 9098280"/>
            <a:gd name="connsiteY0" fmla="*/ 494040 h 2964180"/>
            <a:gd name="connsiteX1" fmla="*/ 494040 w 9098280"/>
            <a:gd name="connsiteY1" fmla="*/ 0 h 2964180"/>
            <a:gd name="connsiteX2" fmla="*/ 830034 w 9098280"/>
            <a:gd name="connsiteY2" fmla="*/ 0 h 2964180"/>
            <a:gd name="connsiteX3" fmla="*/ 1490436 w 9098280"/>
            <a:gd name="connsiteY3" fmla="*/ 0 h 2964180"/>
            <a:gd name="connsiteX4" fmla="*/ 2069736 w 9098280"/>
            <a:gd name="connsiteY4" fmla="*/ 0 h 2964180"/>
            <a:gd name="connsiteX5" fmla="*/ 2811240 w 9098280"/>
            <a:gd name="connsiteY5" fmla="*/ 0 h 2964180"/>
            <a:gd name="connsiteX6" fmla="*/ 3552744 w 9098280"/>
            <a:gd name="connsiteY6" fmla="*/ 0 h 2964180"/>
            <a:gd name="connsiteX7" fmla="*/ 4213146 w 9098280"/>
            <a:gd name="connsiteY7" fmla="*/ 0 h 2964180"/>
            <a:gd name="connsiteX8" fmla="*/ 4711344 w 9098280"/>
            <a:gd name="connsiteY8" fmla="*/ 0 h 2964180"/>
            <a:gd name="connsiteX9" fmla="*/ 5128440 w 9098280"/>
            <a:gd name="connsiteY9" fmla="*/ 0 h 2964180"/>
            <a:gd name="connsiteX10" fmla="*/ 5707740 w 9098280"/>
            <a:gd name="connsiteY10" fmla="*/ 0 h 2964180"/>
            <a:gd name="connsiteX11" fmla="*/ 6205938 w 9098280"/>
            <a:gd name="connsiteY11" fmla="*/ 0 h 2964180"/>
            <a:gd name="connsiteX12" fmla="*/ 6785238 w 9098280"/>
            <a:gd name="connsiteY12" fmla="*/ 0 h 2964180"/>
            <a:gd name="connsiteX13" fmla="*/ 7121232 w 9098280"/>
            <a:gd name="connsiteY13" fmla="*/ 0 h 2964180"/>
            <a:gd name="connsiteX14" fmla="*/ 7457226 w 9098280"/>
            <a:gd name="connsiteY14" fmla="*/ 0 h 2964180"/>
            <a:gd name="connsiteX15" fmla="*/ 8604240 w 9098280"/>
            <a:gd name="connsiteY15" fmla="*/ 0 h 2964180"/>
            <a:gd name="connsiteX16" fmla="*/ 9098280 w 9098280"/>
            <a:gd name="connsiteY16" fmla="*/ 494040 h 2964180"/>
            <a:gd name="connsiteX17" fmla="*/ 9098280 w 9098280"/>
            <a:gd name="connsiteY17" fmla="*/ 968304 h 2964180"/>
            <a:gd name="connsiteX18" fmla="*/ 9098280 w 9098280"/>
            <a:gd name="connsiteY18" fmla="*/ 1403046 h 2964180"/>
            <a:gd name="connsiteX19" fmla="*/ 9098280 w 9098280"/>
            <a:gd name="connsiteY19" fmla="*/ 1916832 h 2964180"/>
            <a:gd name="connsiteX20" fmla="*/ 9098280 w 9098280"/>
            <a:gd name="connsiteY20" fmla="*/ 2470140 h 2964180"/>
            <a:gd name="connsiteX21" fmla="*/ 8604240 w 9098280"/>
            <a:gd name="connsiteY21" fmla="*/ 2964180 h 2964180"/>
            <a:gd name="connsiteX22" fmla="*/ 8024940 w 9098280"/>
            <a:gd name="connsiteY22" fmla="*/ 2964180 h 2964180"/>
            <a:gd name="connsiteX23" fmla="*/ 7526742 w 9098280"/>
            <a:gd name="connsiteY23" fmla="*/ 2964180 h 2964180"/>
            <a:gd name="connsiteX24" fmla="*/ 6866340 w 9098280"/>
            <a:gd name="connsiteY24" fmla="*/ 2964180 h 2964180"/>
            <a:gd name="connsiteX25" fmla="*/ 6530346 w 9098280"/>
            <a:gd name="connsiteY25" fmla="*/ 2964180 h 2964180"/>
            <a:gd name="connsiteX26" fmla="*/ 6113250 w 9098280"/>
            <a:gd name="connsiteY26" fmla="*/ 2964180 h 2964180"/>
            <a:gd name="connsiteX27" fmla="*/ 5533950 w 9098280"/>
            <a:gd name="connsiteY27" fmla="*/ 2964180 h 2964180"/>
            <a:gd name="connsiteX28" fmla="*/ 5197956 w 9098280"/>
            <a:gd name="connsiteY28" fmla="*/ 2964180 h 2964180"/>
            <a:gd name="connsiteX29" fmla="*/ 4618656 w 9098280"/>
            <a:gd name="connsiteY29" fmla="*/ 2964180 h 2964180"/>
            <a:gd name="connsiteX30" fmla="*/ 4282662 w 9098280"/>
            <a:gd name="connsiteY30" fmla="*/ 2964180 h 2964180"/>
            <a:gd name="connsiteX31" fmla="*/ 3703362 w 9098280"/>
            <a:gd name="connsiteY31" fmla="*/ 2964180 h 2964180"/>
            <a:gd name="connsiteX32" fmla="*/ 3124062 w 9098280"/>
            <a:gd name="connsiteY32" fmla="*/ 2964180 h 2964180"/>
            <a:gd name="connsiteX33" fmla="*/ 2463660 w 9098280"/>
            <a:gd name="connsiteY33" fmla="*/ 2964180 h 2964180"/>
            <a:gd name="connsiteX34" fmla="*/ 1965462 w 9098280"/>
            <a:gd name="connsiteY34" fmla="*/ 2964180 h 2964180"/>
            <a:gd name="connsiteX35" fmla="*/ 1386162 w 9098280"/>
            <a:gd name="connsiteY35" fmla="*/ 2964180 h 2964180"/>
            <a:gd name="connsiteX36" fmla="*/ 494040 w 9098280"/>
            <a:gd name="connsiteY36" fmla="*/ 2964180 h 2964180"/>
            <a:gd name="connsiteX37" fmla="*/ 0 w 9098280"/>
            <a:gd name="connsiteY37" fmla="*/ 2470140 h 2964180"/>
            <a:gd name="connsiteX38" fmla="*/ 0 w 9098280"/>
            <a:gd name="connsiteY38" fmla="*/ 1936593 h 2964180"/>
            <a:gd name="connsiteX39" fmla="*/ 0 w 9098280"/>
            <a:gd name="connsiteY39" fmla="*/ 1482090 h 2964180"/>
            <a:gd name="connsiteX40" fmla="*/ 0 w 9098280"/>
            <a:gd name="connsiteY40" fmla="*/ 948543 h 2964180"/>
            <a:gd name="connsiteX41" fmla="*/ 0 w 9098280"/>
            <a:gd name="connsiteY41" fmla="*/ 494040 h 29641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9098280" h="2964180" extrusionOk="0">
              <a:moveTo>
                <a:pt x="0" y="494040"/>
              </a:moveTo>
              <a:cubicBezTo>
                <a:pt x="-15572" y="246899"/>
                <a:pt x="233568" y="3310"/>
                <a:pt x="494040" y="0"/>
              </a:cubicBezTo>
              <a:cubicBezTo>
                <a:pt x="648012" y="-37700"/>
                <a:pt x="749026" y="17104"/>
                <a:pt x="830034" y="0"/>
              </a:cubicBezTo>
              <a:cubicBezTo>
                <a:pt x="911042" y="-17104"/>
                <a:pt x="1310650" y="73497"/>
                <a:pt x="1490436" y="0"/>
              </a:cubicBezTo>
              <a:cubicBezTo>
                <a:pt x="1670222" y="-73497"/>
                <a:pt x="1829532" y="2428"/>
                <a:pt x="2069736" y="0"/>
              </a:cubicBezTo>
              <a:cubicBezTo>
                <a:pt x="2309940" y="-2428"/>
                <a:pt x="2558344" y="12568"/>
                <a:pt x="2811240" y="0"/>
              </a:cubicBezTo>
              <a:cubicBezTo>
                <a:pt x="3064136" y="-12568"/>
                <a:pt x="3206554" y="10999"/>
                <a:pt x="3552744" y="0"/>
              </a:cubicBezTo>
              <a:cubicBezTo>
                <a:pt x="3898934" y="-10999"/>
                <a:pt x="4062345" y="9417"/>
                <a:pt x="4213146" y="0"/>
              </a:cubicBezTo>
              <a:cubicBezTo>
                <a:pt x="4363947" y="-9417"/>
                <a:pt x="4590638" y="40928"/>
                <a:pt x="4711344" y="0"/>
              </a:cubicBezTo>
              <a:cubicBezTo>
                <a:pt x="4832050" y="-40928"/>
                <a:pt x="5010641" y="11885"/>
                <a:pt x="5128440" y="0"/>
              </a:cubicBezTo>
              <a:cubicBezTo>
                <a:pt x="5246239" y="-11885"/>
                <a:pt x="5501327" y="25919"/>
                <a:pt x="5707740" y="0"/>
              </a:cubicBezTo>
              <a:cubicBezTo>
                <a:pt x="5914153" y="-25919"/>
                <a:pt x="5974144" y="24190"/>
                <a:pt x="6205938" y="0"/>
              </a:cubicBezTo>
              <a:cubicBezTo>
                <a:pt x="6437732" y="-24190"/>
                <a:pt x="6571758" y="41013"/>
                <a:pt x="6785238" y="0"/>
              </a:cubicBezTo>
              <a:cubicBezTo>
                <a:pt x="6998718" y="-41013"/>
                <a:pt x="7042120" y="38503"/>
                <a:pt x="7121232" y="0"/>
              </a:cubicBezTo>
              <a:cubicBezTo>
                <a:pt x="7200344" y="-38503"/>
                <a:pt x="7359263" y="9883"/>
                <a:pt x="7457226" y="0"/>
              </a:cubicBezTo>
              <a:cubicBezTo>
                <a:pt x="7555189" y="-9883"/>
                <a:pt x="8070169" y="1239"/>
                <a:pt x="8604240" y="0"/>
              </a:cubicBezTo>
              <a:cubicBezTo>
                <a:pt x="8889487" y="-77039"/>
                <a:pt x="9103526" y="199706"/>
                <a:pt x="9098280" y="494040"/>
              </a:cubicBezTo>
              <a:cubicBezTo>
                <a:pt x="9128815" y="703813"/>
                <a:pt x="9084927" y="736490"/>
                <a:pt x="9098280" y="968304"/>
              </a:cubicBezTo>
              <a:cubicBezTo>
                <a:pt x="9111633" y="1200118"/>
                <a:pt x="9067705" y="1268167"/>
                <a:pt x="9098280" y="1403046"/>
              </a:cubicBezTo>
              <a:cubicBezTo>
                <a:pt x="9128855" y="1537925"/>
                <a:pt x="9095969" y="1745482"/>
                <a:pt x="9098280" y="1916832"/>
              </a:cubicBezTo>
              <a:cubicBezTo>
                <a:pt x="9100591" y="2088182"/>
                <a:pt x="9053510" y="2319091"/>
                <a:pt x="9098280" y="2470140"/>
              </a:cubicBezTo>
              <a:cubicBezTo>
                <a:pt x="9114317" y="2742184"/>
                <a:pt x="8902030" y="2996360"/>
                <a:pt x="8604240" y="2964180"/>
              </a:cubicBezTo>
              <a:cubicBezTo>
                <a:pt x="8355021" y="2971687"/>
                <a:pt x="8261395" y="2910140"/>
                <a:pt x="8024940" y="2964180"/>
              </a:cubicBezTo>
              <a:cubicBezTo>
                <a:pt x="7788485" y="3018220"/>
                <a:pt x="7650889" y="2921876"/>
                <a:pt x="7526742" y="2964180"/>
              </a:cubicBezTo>
              <a:cubicBezTo>
                <a:pt x="7402595" y="3006484"/>
                <a:pt x="7023485" y="2910641"/>
                <a:pt x="6866340" y="2964180"/>
              </a:cubicBezTo>
              <a:cubicBezTo>
                <a:pt x="6709195" y="3017719"/>
                <a:pt x="6683031" y="2942926"/>
                <a:pt x="6530346" y="2964180"/>
              </a:cubicBezTo>
              <a:cubicBezTo>
                <a:pt x="6377661" y="2985434"/>
                <a:pt x="6274533" y="2940124"/>
                <a:pt x="6113250" y="2964180"/>
              </a:cubicBezTo>
              <a:cubicBezTo>
                <a:pt x="5951967" y="2988236"/>
                <a:pt x="5813133" y="2936764"/>
                <a:pt x="5533950" y="2964180"/>
              </a:cubicBezTo>
              <a:cubicBezTo>
                <a:pt x="5254767" y="2991596"/>
                <a:pt x="5317992" y="2960845"/>
                <a:pt x="5197956" y="2964180"/>
              </a:cubicBezTo>
              <a:cubicBezTo>
                <a:pt x="5077920" y="2967515"/>
                <a:pt x="4821704" y="2956386"/>
                <a:pt x="4618656" y="2964180"/>
              </a:cubicBezTo>
              <a:cubicBezTo>
                <a:pt x="4415608" y="2971974"/>
                <a:pt x="4427818" y="2956428"/>
                <a:pt x="4282662" y="2964180"/>
              </a:cubicBezTo>
              <a:cubicBezTo>
                <a:pt x="4137506" y="2971932"/>
                <a:pt x="3863751" y="2948649"/>
                <a:pt x="3703362" y="2964180"/>
              </a:cubicBezTo>
              <a:cubicBezTo>
                <a:pt x="3542973" y="2979711"/>
                <a:pt x="3291569" y="2932831"/>
                <a:pt x="3124062" y="2964180"/>
              </a:cubicBezTo>
              <a:cubicBezTo>
                <a:pt x="2956555" y="2995529"/>
                <a:pt x="2693420" y="2901863"/>
                <a:pt x="2463660" y="2964180"/>
              </a:cubicBezTo>
              <a:cubicBezTo>
                <a:pt x="2233900" y="3026497"/>
                <a:pt x="2078878" y="2919100"/>
                <a:pt x="1965462" y="2964180"/>
              </a:cubicBezTo>
              <a:cubicBezTo>
                <a:pt x="1852046" y="3009260"/>
                <a:pt x="1586685" y="2957580"/>
                <a:pt x="1386162" y="2964180"/>
              </a:cubicBezTo>
              <a:cubicBezTo>
                <a:pt x="1185639" y="2970780"/>
                <a:pt x="849865" y="2858288"/>
                <a:pt x="494040" y="2964180"/>
              </a:cubicBezTo>
              <a:cubicBezTo>
                <a:pt x="218024" y="2937921"/>
                <a:pt x="18894" y="2781705"/>
                <a:pt x="0" y="2470140"/>
              </a:cubicBezTo>
              <a:cubicBezTo>
                <a:pt x="-49518" y="2324816"/>
                <a:pt x="6303" y="2146727"/>
                <a:pt x="0" y="1936593"/>
              </a:cubicBezTo>
              <a:cubicBezTo>
                <a:pt x="-6303" y="1726459"/>
                <a:pt x="3086" y="1606990"/>
                <a:pt x="0" y="1482090"/>
              </a:cubicBezTo>
              <a:cubicBezTo>
                <a:pt x="-3086" y="1357190"/>
                <a:pt x="22889" y="1079709"/>
                <a:pt x="0" y="948543"/>
              </a:cubicBezTo>
              <a:cubicBezTo>
                <a:pt x="-22889" y="817377"/>
                <a:pt x="26472" y="672317"/>
                <a:pt x="0" y="49404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60960</xdr:colOff>
      <xdr:row>85</xdr:row>
      <xdr:rowOff>45720</xdr:rowOff>
    </xdr:from>
    <xdr:to>
      <xdr:col>18</xdr:col>
      <xdr:colOff>0</xdr:colOff>
      <xdr:row>97</xdr:row>
      <xdr:rowOff>76200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43C28033-CA90-4ABA-A9A8-CD88ACE7BC41}"/>
            </a:ext>
          </a:extLst>
        </xdr:cNvPr>
        <xdr:cNvSpPr/>
      </xdr:nvSpPr>
      <xdr:spPr>
        <a:xfrm>
          <a:off x="4076700" y="22006560"/>
          <a:ext cx="7764780" cy="2865120"/>
        </a:xfrm>
        <a:custGeom>
          <a:avLst/>
          <a:gdLst>
            <a:gd name="connsiteX0" fmla="*/ 0 w 7764780"/>
            <a:gd name="connsiteY0" fmla="*/ 477530 h 2865120"/>
            <a:gd name="connsiteX1" fmla="*/ 477530 w 7764780"/>
            <a:gd name="connsiteY1" fmla="*/ 0 h 2865120"/>
            <a:gd name="connsiteX2" fmla="*/ 840715 w 7764780"/>
            <a:gd name="connsiteY2" fmla="*/ 0 h 2865120"/>
            <a:gd name="connsiteX3" fmla="*/ 1476289 w 7764780"/>
            <a:gd name="connsiteY3" fmla="*/ 0 h 2865120"/>
            <a:gd name="connsiteX4" fmla="*/ 2043766 w 7764780"/>
            <a:gd name="connsiteY4" fmla="*/ 0 h 2865120"/>
            <a:gd name="connsiteX5" fmla="*/ 2747437 w 7764780"/>
            <a:gd name="connsiteY5" fmla="*/ 0 h 2865120"/>
            <a:gd name="connsiteX6" fmla="*/ 3451108 w 7764780"/>
            <a:gd name="connsiteY6" fmla="*/ 0 h 2865120"/>
            <a:gd name="connsiteX7" fmla="*/ 4086682 w 7764780"/>
            <a:gd name="connsiteY7" fmla="*/ 0 h 2865120"/>
            <a:gd name="connsiteX8" fmla="*/ 4586061 w 7764780"/>
            <a:gd name="connsiteY8" fmla="*/ 0 h 2865120"/>
            <a:gd name="connsiteX9" fmla="*/ 5017343 w 7764780"/>
            <a:gd name="connsiteY9" fmla="*/ 0 h 2865120"/>
            <a:gd name="connsiteX10" fmla="*/ 5584820 w 7764780"/>
            <a:gd name="connsiteY10" fmla="*/ 0 h 2865120"/>
            <a:gd name="connsiteX11" fmla="*/ 6084199 w 7764780"/>
            <a:gd name="connsiteY11" fmla="*/ 0 h 2865120"/>
            <a:gd name="connsiteX12" fmla="*/ 6651676 w 7764780"/>
            <a:gd name="connsiteY12" fmla="*/ 0 h 2865120"/>
            <a:gd name="connsiteX13" fmla="*/ 7287250 w 7764780"/>
            <a:gd name="connsiteY13" fmla="*/ 0 h 2865120"/>
            <a:gd name="connsiteX14" fmla="*/ 7764780 w 7764780"/>
            <a:gd name="connsiteY14" fmla="*/ 477530 h 2865120"/>
            <a:gd name="connsiteX15" fmla="*/ 7764780 w 7764780"/>
            <a:gd name="connsiteY15" fmla="*/ 916844 h 2865120"/>
            <a:gd name="connsiteX16" fmla="*/ 7764780 w 7764780"/>
            <a:gd name="connsiteY16" fmla="*/ 1394359 h 2865120"/>
            <a:gd name="connsiteX17" fmla="*/ 7764780 w 7764780"/>
            <a:gd name="connsiteY17" fmla="*/ 1814572 h 2865120"/>
            <a:gd name="connsiteX18" fmla="*/ 7764780 w 7764780"/>
            <a:gd name="connsiteY18" fmla="*/ 2387590 h 2865120"/>
            <a:gd name="connsiteX19" fmla="*/ 7287250 w 7764780"/>
            <a:gd name="connsiteY19" fmla="*/ 2865120 h 2865120"/>
            <a:gd name="connsiteX20" fmla="*/ 6855968 w 7764780"/>
            <a:gd name="connsiteY20" fmla="*/ 2865120 h 2865120"/>
            <a:gd name="connsiteX21" fmla="*/ 6492783 w 7764780"/>
            <a:gd name="connsiteY21" fmla="*/ 2865120 h 2865120"/>
            <a:gd name="connsiteX22" fmla="*/ 5789112 w 7764780"/>
            <a:gd name="connsiteY22" fmla="*/ 2865120 h 2865120"/>
            <a:gd name="connsiteX23" fmla="*/ 5289732 w 7764780"/>
            <a:gd name="connsiteY23" fmla="*/ 2865120 h 2865120"/>
            <a:gd name="connsiteX24" fmla="*/ 4654158 w 7764780"/>
            <a:gd name="connsiteY24" fmla="*/ 2865120 h 2865120"/>
            <a:gd name="connsiteX25" fmla="*/ 4290973 w 7764780"/>
            <a:gd name="connsiteY25" fmla="*/ 2865120 h 2865120"/>
            <a:gd name="connsiteX26" fmla="*/ 3859691 w 7764780"/>
            <a:gd name="connsiteY26" fmla="*/ 2865120 h 2865120"/>
            <a:gd name="connsiteX27" fmla="*/ 3292214 w 7764780"/>
            <a:gd name="connsiteY27" fmla="*/ 2865120 h 2865120"/>
            <a:gd name="connsiteX28" fmla="*/ 2929029 w 7764780"/>
            <a:gd name="connsiteY28" fmla="*/ 2865120 h 2865120"/>
            <a:gd name="connsiteX29" fmla="*/ 2361553 w 7764780"/>
            <a:gd name="connsiteY29" fmla="*/ 2865120 h 2865120"/>
            <a:gd name="connsiteX30" fmla="*/ 1998367 w 7764780"/>
            <a:gd name="connsiteY30" fmla="*/ 2865120 h 2865120"/>
            <a:gd name="connsiteX31" fmla="*/ 1430891 w 7764780"/>
            <a:gd name="connsiteY31" fmla="*/ 2865120 h 2865120"/>
            <a:gd name="connsiteX32" fmla="*/ 477530 w 7764780"/>
            <a:gd name="connsiteY32" fmla="*/ 2865120 h 2865120"/>
            <a:gd name="connsiteX33" fmla="*/ 0 w 7764780"/>
            <a:gd name="connsiteY33" fmla="*/ 2387590 h 2865120"/>
            <a:gd name="connsiteX34" fmla="*/ 0 w 7764780"/>
            <a:gd name="connsiteY34" fmla="*/ 1871874 h 2865120"/>
            <a:gd name="connsiteX35" fmla="*/ 0 w 7764780"/>
            <a:gd name="connsiteY35" fmla="*/ 1413459 h 2865120"/>
            <a:gd name="connsiteX36" fmla="*/ 0 w 7764780"/>
            <a:gd name="connsiteY36" fmla="*/ 974146 h 2865120"/>
            <a:gd name="connsiteX37" fmla="*/ 0 w 7764780"/>
            <a:gd name="connsiteY37" fmla="*/ 477530 h 28651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</a:cxnLst>
          <a:rect l="l" t="t" r="r" b="b"/>
          <a:pathLst>
            <a:path w="7764780" h="2865120" extrusionOk="0">
              <a:moveTo>
                <a:pt x="0" y="477530"/>
              </a:moveTo>
              <a:cubicBezTo>
                <a:pt x="-38215" y="276893"/>
                <a:pt x="269308" y="14842"/>
                <a:pt x="477530" y="0"/>
              </a:cubicBezTo>
              <a:cubicBezTo>
                <a:pt x="658114" y="-17592"/>
                <a:pt x="716825" y="13194"/>
                <a:pt x="840715" y="0"/>
              </a:cubicBezTo>
              <a:cubicBezTo>
                <a:pt x="964606" y="-13194"/>
                <a:pt x="1330952" y="32428"/>
                <a:pt x="1476289" y="0"/>
              </a:cubicBezTo>
              <a:cubicBezTo>
                <a:pt x="1621626" y="-32428"/>
                <a:pt x="1807616" y="14281"/>
                <a:pt x="2043766" y="0"/>
              </a:cubicBezTo>
              <a:cubicBezTo>
                <a:pt x="2279916" y="-14281"/>
                <a:pt x="2529460" y="10408"/>
                <a:pt x="2747437" y="0"/>
              </a:cubicBezTo>
              <a:cubicBezTo>
                <a:pt x="2965414" y="-10408"/>
                <a:pt x="3239884" y="74969"/>
                <a:pt x="3451108" y="0"/>
              </a:cubicBezTo>
              <a:cubicBezTo>
                <a:pt x="3662332" y="-74969"/>
                <a:pt x="3778581" y="22213"/>
                <a:pt x="4086682" y="0"/>
              </a:cubicBezTo>
              <a:cubicBezTo>
                <a:pt x="4394783" y="-22213"/>
                <a:pt x="4414390" y="46967"/>
                <a:pt x="4586061" y="0"/>
              </a:cubicBezTo>
              <a:cubicBezTo>
                <a:pt x="4757732" y="-46967"/>
                <a:pt x="4815854" y="14319"/>
                <a:pt x="5017343" y="0"/>
              </a:cubicBezTo>
              <a:cubicBezTo>
                <a:pt x="5218832" y="-14319"/>
                <a:pt x="5392974" y="63718"/>
                <a:pt x="5584820" y="0"/>
              </a:cubicBezTo>
              <a:cubicBezTo>
                <a:pt x="5776666" y="-63718"/>
                <a:pt x="5943436" y="15936"/>
                <a:pt x="6084199" y="0"/>
              </a:cubicBezTo>
              <a:cubicBezTo>
                <a:pt x="6224962" y="-15936"/>
                <a:pt x="6498270" y="5327"/>
                <a:pt x="6651676" y="0"/>
              </a:cubicBezTo>
              <a:cubicBezTo>
                <a:pt x="6805082" y="-5327"/>
                <a:pt x="7157342" y="27552"/>
                <a:pt x="7287250" y="0"/>
              </a:cubicBezTo>
              <a:cubicBezTo>
                <a:pt x="7552208" y="31637"/>
                <a:pt x="7788690" y="287884"/>
                <a:pt x="7764780" y="477530"/>
              </a:cubicBezTo>
              <a:cubicBezTo>
                <a:pt x="7808553" y="665882"/>
                <a:pt x="7758981" y="698128"/>
                <a:pt x="7764780" y="916844"/>
              </a:cubicBezTo>
              <a:cubicBezTo>
                <a:pt x="7770579" y="1135560"/>
                <a:pt x="7751186" y="1277580"/>
                <a:pt x="7764780" y="1394359"/>
              </a:cubicBezTo>
              <a:cubicBezTo>
                <a:pt x="7778374" y="1511139"/>
                <a:pt x="7743925" y="1606147"/>
                <a:pt x="7764780" y="1814572"/>
              </a:cubicBezTo>
              <a:cubicBezTo>
                <a:pt x="7785635" y="2022997"/>
                <a:pt x="7757957" y="2270428"/>
                <a:pt x="7764780" y="2387590"/>
              </a:cubicBezTo>
              <a:cubicBezTo>
                <a:pt x="7758240" y="2649659"/>
                <a:pt x="7571336" y="2813489"/>
                <a:pt x="7287250" y="2865120"/>
              </a:cubicBezTo>
              <a:cubicBezTo>
                <a:pt x="7078364" y="2902780"/>
                <a:pt x="6991724" y="2850623"/>
                <a:pt x="6855968" y="2865120"/>
              </a:cubicBezTo>
              <a:cubicBezTo>
                <a:pt x="6720212" y="2879617"/>
                <a:pt x="6641427" y="2827617"/>
                <a:pt x="6492783" y="2865120"/>
              </a:cubicBezTo>
              <a:cubicBezTo>
                <a:pt x="6344139" y="2902623"/>
                <a:pt x="6082742" y="2844496"/>
                <a:pt x="5789112" y="2865120"/>
              </a:cubicBezTo>
              <a:cubicBezTo>
                <a:pt x="5495482" y="2885744"/>
                <a:pt x="5438242" y="2838548"/>
                <a:pt x="5289732" y="2865120"/>
              </a:cubicBezTo>
              <a:cubicBezTo>
                <a:pt x="5141222" y="2891692"/>
                <a:pt x="4913396" y="2814813"/>
                <a:pt x="4654158" y="2865120"/>
              </a:cubicBezTo>
              <a:cubicBezTo>
                <a:pt x="4394920" y="2915427"/>
                <a:pt x="4466137" y="2825157"/>
                <a:pt x="4290973" y="2865120"/>
              </a:cubicBezTo>
              <a:cubicBezTo>
                <a:pt x="4115809" y="2905083"/>
                <a:pt x="3965591" y="2833562"/>
                <a:pt x="3859691" y="2865120"/>
              </a:cubicBezTo>
              <a:cubicBezTo>
                <a:pt x="3753791" y="2896678"/>
                <a:pt x="3512676" y="2800411"/>
                <a:pt x="3292214" y="2865120"/>
              </a:cubicBezTo>
              <a:cubicBezTo>
                <a:pt x="3071752" y="2929829"/>
                <a:pt x="3040022" y="2854990"/>
                <a:pt x="2929029" y="2865120"/>
              </a:cubicBezTo>
              <a:cubicBezTo>
                <a:pt x="2818036" y="2875250"/>
                <a:pt x="2493083" y="2854172"/>
                <a:pt x="2361553" y="2865120"/>
              </a:cubicBezTo>
              <a:cubicBezTo>
                <a:pt x="2230023" y="2876068"/>
                <a:pt x="2166138" y="2864749"/>
                <a:pt x="1998367" y="2865120"/>
              </a:cubicBezTo>
              <a:cubicBezTo>
                <a:pt x="1830596" y="2865491"/>
                <a:pt x="1606094" y="2854653"/>
                <a:pt x="1430891" y="2865120"/>
              </a:cubicBezTo>
              <a:cubicBezTo>
                <a:pt x="1255688" y="2875587"/>
                <a:pt x="864765" y="2839162"/>
                <a:pt x="477530" y="2865120"/>
              </a:cubicBezTo>
              <a:cubicBezTo>
                <a:pt x="198055" y="2870383"/>
                <a:pt x="7344" y="2665087"/>
                <a:pt x="0" y="2387590"/>
              </a:cubicBezTo>
              <a:cubicBezTo>
                <a:pt x="-20831" y="2151927"/>
                <a:pt x="43327" y="1981635"/>
                <a:pt x="0" y="1871874"/>
              </a:cubicBezTo>
              <a:cubicBezTo>
                <a:pt x="-43327" y="1762113"/>
                <a:pt x="27309" y="1529317"/>
                <a:pt x="0" y="1413459"/>
              </a:cubicBezTo>
              <a:cubicBezTo>
                <a:pt x="-27309" y="1297602"/>
                <a:pt x="10751" y="1143659"/>
                <a:pt x="0" y="974146"/>
              </a:cubicBezTo>
              <a:cubicBezTo>
                <a:pt x="-10751" y="804633"/>
                <a:pt x="10928" y="724377"/>
                <a:pt x="0" y="47753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91440</xdr:colOff>
      <xdr:row>98</xdr:row>
      <xdr:rowOff>91440</xdr:rowOff>
    </xdr:from>
    <xdr:to>
      <xdr:col>18</xdr:col>
      <xdr:colOff>558800</xdr:colOff>
      <xdr:row>126</xdr:row>
      <xdr:rowOff>45720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50CB6C7F-C11F-4E21-94CE-1BE1D75F46C7}"/>
            </a:ext>
          </a:extLst>
        </xdr:cNvPr>
        <xdr:cNvSpPr/>
      </xdr:nvSpPr>
      <xdr:spPr>
        <a:xfrm>
          <a:off x="4107180" y="25123140"/>
          <a:ext cx="8293100" cy="6568440"/>
        </a:xfrm>
        <a:custGeom>
          <a:avLst/>
          <a:gdLst>
            <a:gd name="connsiteX0" fmla="*/ 0 w 8293100"/>
            <a:gd name="connsiteY0" fmla="*/ 0 h 6568440"/>
            <a:gd name="connsiteX1" fmla="*/ 343571 w 8293100"/>
            <a:gd name="connsiteY1" fmla="*/ 0 h 6568440"/>
            <a:gd name="connsiteX2" fmla="*/ 687143 w 8293100"/>
            <a:gd name="connsiteY2" fmla="*/ 0 h 6568440"/>
            <a:gd name="connsiteX3" fmla="*/ 1279507 w 8293100"/>
            <a:gd name="connsiteY3" fmla="*/ 0 h 6568440"/>
            <a:gd name="connsiteX4" fmla="*/ 2037733 w 8293100"/>
            <a:gd name="connsiteY4" fmla="*/ 0 h 6568440"/>
            <a:gd name="connsiteX5" fmla="*/ 2547166 w 8293100"/>
            <a:gd name="connsiteY5" fmla="*/ 0 h 6568440"/>
            <a:gd name="connsiteX6" fmla="*/ 3139531 w 8293100"/>
            <a:gd name="connsiteY6" fmla="*/ 0 h 6568440"/>
            <a:gd name="connsiteX7" fmla="*/ 3648964 w 8293100"/>
            <a:gd name="connsiteY7" fmla="*/ 0 h 6568440"/>
            <a:gd name="connsiteX8" fmla="*/ 4324259 w 8293100"/>
            <a:gd name="connsiteY8" fmla="*/ 0 h 6568440"/>
            <a:gd name="connsiteX9" fmla="*/ 4750762 w 8293100"/>
            <a:gd name="connsiteY9" fmla="*/ 0 h 6568440"/>
            <a:gd name="connsiteX10" fmla="*/ 5426057 w 8293100"/>
            <a:gd name="connsiteY10" fmla="*/ 0 h 6568440"/>
            <a:gd name="connsiteX11" fmla="*/ 5935490 w 8293100"/>
            <a:gd name="connsiteY11" fmla="*/ 0 h 6568440"/>
            <a:gd name="connsiteX12" fmla="*/ 6361992 w 8293100"/>
            <a:gd name="connsiteY12" fmla="*/ 0 h 6568440"/>
            <a:gd name="connsiteX13" fmla="*/ 6871426 w 8293100"/>
            <a:gd name="connsiteY13" fmla="*/ 0 h 6568440"/>
            <a:gd name="connsiteX14" fmla="*/ 7380859 w 8293100"/>
            <a:gd name="connsiteY14" fmla="*/ 0 h 6568440"/>
            <a:gd name="connsiteX15" fmla="*/ 8293100 w 8293100"/>
            <a:gd name="connsiteY15" fmla="*/ 0 h 6568440"/>
            <a:gd name="connsiteX16" fmla="*/ 8293100 w 8293100"/>
            <a:gd name="connsiteY16" fmla="*/ 400078 h 6568440"/>
            <a:gd name="connsiteX17" fmla="*/ 8293100 w 8293100"/>
            <a:gd name="connsiteY17" fmla="*/ 1062893 h 6568440"/>
            <a:gd name="connsiteX18" fmla="*/ 8293100 w 8293100"/>
            <a:gd name="connsiteY18" fmla="*/ 1725708 h 6568440"/>
            <a:gd name="connsiteX19" fmla="*/ 8293100 w 8293100"/>
            <a:gd name="connsiteY19" fmla="*/ 2388524 h 6568440"/>
            <a:gd name="connsiteX20" fmla="*/ 8293100 w 8293100"/>
            <a:gd name="connsiteY20" fmla="*/ 3117023 h 6568440"/>
            <a:gd name="connsiteX21" fmla="*/ 8293100 w 8293100"/>
            <a:gd name="connsiteY21" fmla="*/ 3845523 h 6568440"/>
            <a:gd name="connsiteX22" fmla="*/ 8293100 w 8293100"/>
            <a:gd name="connsiteY22" fmla="*/ 4442654 h 6568440"/>
            <a:gd name="connsiteX23" fmla="*/ 8293100 w 8293100"/>
            <a:gd name="connsiteY23" fmla="*/ 5105469 h 6568440"/>
            <a:gd name="connsiteX24" fmla="*/ 8293100 w 8293100"/>
            <a:gd name="connsiteY24" fmla="*/ 5768285 h 6568440"/>
            <a:gd name="connsiteX25" fmla="*/ 8293100 w 8293100"/>
            <a:gd name="connsiteY25" fmla="*/ 6568440 h 6568440"/>
            <a:gd name="connsiteX26" fmla="*/ 7700736 w 8293100"/>
            <a:gd name="connsiteY26" fmla="*/ 6568440 h 6568440"/>
            <a:gd name="connsiteX27" fmla="*/ 7274233 w 8293100"/>
            <a:gd name="connsiteY27" fmla="*/ 6568440 h 6568440"/>
            <a:gd name="connsiteX28" fmla="*/ 6681869 w 8293100"/>
            <a:gd name="connsiteY28" fmla="*/ 6568440 h 6568440"/>
            <a:gd name="connsiteX29" fmla="*/ 5923643 w 8293100"/>
            <a:gd name="connsiteY29" fmla="*/ 6568440 h 6568440"/>
            <a:gd name="connsiteX30" fmla="*/ 5580072 w 8293100"/>
            <a:gd name="connsiteY30" fmla="*/ 6568440 h 6568440"/>
            <a:gd name="connsiteX31" fmla="*/ 5153569 w 8293100"/>
            <a:gd name="connsiteY31" fmla="*/ 6568440 h 6568440"/>
            <a:gd name="connsiteX32" fmla="*/ 4727067 w 8293100"/>
            <a:gd name="connsiteY32" fmla="*/ 6568440 h 6568440"/>
            <a:gd name="connsiteX33" fmla="*/ 4300565 w 8293100"/>
            <a:gd name="connsiteY33" fmla="*/ 6568440 h 6568440"/>
            <a:gd name="connsiteX34" fmla="*/ 3708200 w 8293100"/>
            <a:gd name="connsiteY34" fmla="*/ 6568440 h 6568440"/>
            <a:gd name="connsiteX35" fmla="*/ 3115836 w 8293100"/>
            <a:gd name="connsiteY35" fmla="*/ 6568440 h 6568440"/>
            <a:gd name="connsiteX36" fmla="*/ 2772265 w 8293100"/>
            <a:gd name="connsiteY36" fmla="*/ 6568440 h 6568440"/>
            <a:gd name="connsiteX37" fmla="*/ 2179901 w 8293100"/>
            <a:gd name="connsiteY37" fmla="*/ 6568440 h 6568440"/>
            <a:gd name="connsiteX38" fmla="*/ 1421674 w 8293100"/>
            <a:gd name="connsiteY38" fmla="*/ 6568440 h 6568440"/>
            <a:gd name="connsiteX39" fmla="*/ 912241 w 8293100"/>
            <a:gd name="connsiteY39" fmla="*/ 6568440 h 6568440"/>
            <a:gd name="connsiteX40" fmla="*/ 0 w 8293100"/>
            <a:gd name="connsiteY40" fmla="*/ 6568440 h 6568440"/>
            <a:gd name="connsiteX41" fmla="*/ 0 w 8293100"/>
            <a:gd name="connsiteY41" fmla="*/ 5905625 h 6568440"/>
            <a:gd name="connsiteX42" fmla="*/ 0 w 8293100"/>
            <a:gd name="connsiteY42" fmla="*/ 5308494 h 6568440"/>
            <a:gd name="connsiteX43" fmla="*/ 0 w 8293100"/>
            <a:gd name="connsiteY43" fmla="*/ 4908416 h 6568440"/>
            <a:gd name="connsiteX44" fmla="*/ 0 w 8293100"/>
            <a:gd name="connsiteY44" fmla="*/ 4442654 h 6568440"/>
            <a:gd name="connsiteX45" fmla="*/ 0 w 8293100"/>
            <a:gd name="connsiteY45" fmla="*/ 4042576 h 6568440"/>
            <a:gd name="connsiteX46" fmla="*/ 0 w 8293100"/>
            <a:gd name="connsiteY46" fmla="*/ 3642499 h 6568440"/>
            <a:gd name="connsiteX47" fmla="*/ 0 w 8293100"/>
            <a:gd name="connsiteY47" fmla="*/ 3176736 h 6568440"/>
            <a:gd name="connsiteX48" fmla="*/ 0 w 8293100"/>
            <a:gd name="connsiteY48" fmla="*/ 2710974 h 6568440"/>
            <a:gd name="connsiteX49" fmla="*/ 0 w 8293100"/>
            <a:gd name="connsiteY49" fmla="*/ 2245212 h 6568440"/>
            <a:gd name="connsiteX50" fmla="*/ 0 w 8293100"/>
            <a:gd name="connsiteY50" fmla="*/ 1845135 h 6568440"/>
            <a:gd name="connsiteX51" fmla="*/ 0 w 8293100"/>
            <a:gd name="connsiteY51" fmla="*/ 1313688 h 6568440"/>
            <a:gd name="connsiteX52" fmla="*/ 0 w 8293100"/>
            <a:gd name="connsiteY52" fmla="*/ 913610 h 6568440"/>
            <a:gd name="connsiteX53" fmla="*/ 0 w 8293100"/>
            <a:gd name="connsiteY53" fmla="*/ 0 h 65684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</a:cxnLst>
          <a:rect l="l" t="t" r="r" b="b"/>
          <a:pathLst>
            <a:path w="8293100" h="6568440" extrusionOk="0">
              <a:moveTo>
                <a:pt x="0" y="0"/>
              </a:moveTo>
              <a:cubicBezTo>
                <a:pt x="107347" y="-32430"/>
                <a:pt x="209026" y="9951"/>
                <a:pt x="343571" y="0"/>
              </a:cubicBezTo>
              <a:cubicBezTo>
                <a:pt x="478116" y="-9951"/>
                <a:pt x="579615" y="17655"/>
                <a:pt x="687143" y="0"/>
              </a:cubicBezTo>
              <a:cubicBezTo>
                <a:pt x="794671" y="-17655"/>
                <a:pt x="1130525" y="17174"/>
                <a:pt x="1279507" y="0"/>
              </a:cubicBezTo>
              <a:cubicBezTo>
                <a:pt x="1428489" y="-17174"/>
                <a:pt x="1880676" y="88518"/>
                <a:pt x="2037733" y="0"/>
              </a:cubicBezTo>
              <a:cubicBezTo>
                <a:pt x="2194790" y="-88518"/>
                <a:pt x="2435140" y="23242"/>
                <a:pt x="2547166" y="0"/>
              </a:cubicBezTo>
              <a:cubicBezTo>
                <a:pt x="2659192" y="-23242"/>
                <a:pt x="2857599" y="60848"/>
                <a:pt x="3139531" y="0"/>
              </a:cubicBezTo>
              <a:cubicBezTo>
                <a:pt x="3421463" y="-60848"/>
                <a:pt x="3457569" y="31366"/>
                <a:pt x="3648964" y="0"/>
              </a:cubicBezTo>
              <a:cubicBezTo>
                <a:pt x="3840359" y="-31366"/>
                <a:pt x="4013274" y="26561"/>
                <a:pt x="4324259" y="0"/>
              </a:cubicBezTo>
              <a:cubicBezTo>
                <a:pt x="4635245" y="-26561"/>
                <a:pt x="4588872" y="15374"/>
                <a:pt x="4750762" y="0"/>
              </a:cubicBezTo>
              <a:cubicBezTo>
                <a:pt x="4912652" y="-15374"/>
                <a:pt x="5284689" y="28547"/>
                <a:pt x="5426057" y="0"/>
              </a:cubicBezTo>
              <a:cubicBezTo>
                <a:pt x="5567426" y="-28547"/>
                <a:pt x="5803230" y="3281"/>
                <a:pt x="5935490" y="0"/>
              </a:cubicBezTo>
              <a:cubicBezTo>
                <a:pt x="6067750" y="-3281"/>
                <a:pt x="6241892" y="44248"/>
                <a:pt x="6361992" y="0"/>
              </a:cubicBezTo>
              <a:cubicBezTo>
                <a:pt x="6482092" y="-44248"/>
                <a:pt x="6667247" y="45142"/>
                <a:pt x="6871426" y="0"/>
              </a:cubicBezTo>
              <a:cubicBezTo>
                <a:pt x="7075605" y="-45142"/>
                <a:pt x="7213059" y="26322"/>
                <a:pt x="7380859" y="0"/>
              </a:cubicBezTo>
              <a:cubicBezTo>
                <a:pt x="7548659" y="-26322"/>
                <a:pt x="7873762" y="12007"/>
                <a:pt x="8293100" y="0"/>
              </a:cubicBezTo>
              <a:cubicBezTo>
                <a:pt x="8318410" y="130244"/>
                <a:pt x="8258134" y="243605"/>
                <a:pt x="8293100" y="400078"/>
              </a:cubicBezTo>
              <a:cubicBezTo>
                <a:pt x="8328066" y="556551"/>
                <a:pt x="8242714" y="784442"/>
                <a:pt x="8293100" y="1062893"/>
              </a:cubicBezTo>
              <a:cubicBezTo>
                <a:pt x="8343486" y="1341345"/>
                <a:pt x="8263753" y="1473773"/>
                <a:pt x="8293100" y="1725708"/>
              </a:cubicBezTo>
              <a:cubicBezTo>
                <a:pt x="8322447" y="1977644"/>
                <a:pt x="8224141" y="2199807"/>
                <a:pt x="8293100" y="2388524"/>
              </a:cubicBezTo>
              <a:cubicBezTo>
                <a:pt x="8362059" y="2577241"/>
                <a:pt x="8285483" y="2896884"/>
                <a:pt x="8293100" y="3117023"/>
              </a:cubicBezTo>
              <a:cubicBezTo>
                <a:pt x="8300717" y="3337162"/>
                <a:pt x="8234909" y="3555841"/>
                <a:pt x="8293100" y="3845523"/>
              </a:cubicBezTo>
              <a:cubicBezTo>
                <a:pt x="8351291" y="4135205"/>
                <a:pt x="8288292" y="4223894"/>
                <a:pt x="8293100" y="4442654"/>
              </a:cubicBezTo>
              <a:cubicBezTo>
                <a:pt x="8297908" y="4661414"/>
                <a:pt x="8240154" y="4797706"/>
                <a:pt x="8293100" y="5105469"/>
              </a:cubicBezTo>
              <a:cubicBezTo>
                <a:pt x="8346046" y="5413232"/>
                <a:pt x="8230128" y="5597972"/>
                <a:pt x="8293100" y="5768285"/>
              </a:cubicBezTo>
              <a:cubicBezTo>
                <a:pt x="8356072" y="5938598"/>
                <a:pt x="8234640" y="6376165"/>
                <a:pt x="8293100" y="6568440"/>
              </a:cubicBezTo>
              <a:cubicBezTo>
                <a:pt x="8027107" y="6635691"/>
                <a:pt x="7859814" y="6531684"/>
                <a:pt x="7700736" y="6568440"/>
              </a:cubicBezTo>
              <a:cubicBezTo>
                <a:pt x="7541658" y="6605196"/>
                <a:pt x="7444077" y="6522675"/>
                <a:pt x="7274233" y="6568440"/>
              </a:cubicBezTo>
              <a:cubicBezTo>
                <a:pt x="7104389" y="6614205"/>
                <a:pt x="6935143" y="6504773"/>
                <a:pt x="6681869" y="6568440"/>
              </a:cubicBezTo>
              <a:cubicBezTo>
                <a:pt x="6428595" y="6632107"/>
                <a:pt x="6227490" y="6539069"/>
                <a:pt x="5923643" y="6568440"/>
              </a:cubicBezTo>
              <a:cubicBezTo>
                <a:pt x="5619796" y="6597811"/>
                <a:pt x="5674035" y="6534960"/>
                <a:pt x="5580072" y="6568440"/>
              </a:cubicBezTo>
              <a:cubicBezTo>
                <a:pt x="5486109" y="6601920"/>
                <a:pt x="5355175" y="6566166"/>
                <a:pt x="5153569" y="6568440"/>
              </a:cubicBezTo>
              <a:cubicBezTo>
                <a:pt x="4951963" y="6570714"/>
                <a:pt x="4815512" y="6522323"/>
                <a:pt x="4727067" y="6568440"/>
              </a:cubicBezTo>
              <a:cubicBezTo>
                <a:pt x="4638622" y="6614557"/>
                <a:pt x="4443236" y="6531294"/>
                <a:pt x="4300565" y="6568440"/>
              </a:cubicBezTo>
              <a:cubicBezTo>
                <a:pt x="4157894" y="6605586"/>
                <a:pt x="3865886" y="6498114"/>
                <a:pt x="3708200" y="6568440"/>
              </a:cubicBezTo>
              <a:cubicBezTo>
                <a:pt x="3550515" y="6638766"/>
                <a:pt x="3273378" y="6566305"/>
                <a:pt x="3115836" y="6568440"/>
              </a:cubicBezTo>
              <a:cubicBezTo>
                <a:pt x="2958294" y="6570575"/>
                <a:pt x="2862137" y="6531314"/>
                <a:pt x="2772265" y="6568440"/>
              </a:cubicBezTo>
              <a:cubicBezTo>
                <a:pt x="2682393" y="6605566"/>
                <a:pt x="2445358" y="6505845"/>
                <a:pt x="2179901" y="6568440"/>
              </a:cubicBezTo>
              <a:cubicBezTo>
                <a:pt x="1914444" y="6631035"/>
                <a:pt x="1761803" y="6538478"/>
                <a:pt x="1421674" y="6568440"/>
              </a:cubicBezTo>
              <a:cubicBezTo>
                <a:pt x="1081545" y="6598402"/>
                <a:pt x="1153766" y="6545048"/>
                <a:pt x="912241" y="6568440"/>
              </a:cubicBezTo>
              <a:cubicBezTo>
                <a:pt x="670716" y="6591832"/>
                <a:pt x="210435" y="6471258"/>
                <a:pt x="0" y="6568440"/>
              </a:cubicBezTo>
              <a:cubicBezTo>
                <a:pt x="-14192" y="6304540"/>
                <a:pt x="6270" y="6193352"/>
                <a:pt x="0" y="5905625"/>
              </a:cubicBezTo>
              <a:cubicBezTo>
                <a:pt x="-6270" y="5617899"/>
                <a:pt x="56634" y="5534001"/>
                <a:pt x="0" y="5308494"/>
              </a:cubicBezTo>
              <a:cubicBezTo>
                <a:pt x="-56634" y="5082987"/>
                <a:pt x="45112" y="4988967"/>
                <a:pt x="0" y="4908416"/>
              </a:cubicBezTo>
              <a:cubicBezTo>
                <a:pt x="-45112" y="4827865"/>
                <a:pt x="40288" y="4648882"/>
                <a:pt x="0" y="4442654"/>
              </a:cubicBezTo>
              <a:cubicBezTo>
                <a:pt x="-40288" y="4236426"/>
                <a:pt x="18046" y="4198602"/>
                <a:pt x="0" y="4042576"/>
              </a:cubicBezTo>
              <a:cubicBezTo>
                <a:pt x="-18046" y="3886550"/>
                <a:pt x="21554" y="3802887"/>
                <a:pt x="0" y="3642499"/>
              </a:cubicBezTo>
              <a:cubicBezTo>
                <a:pt x="-21554" y="3482111"/>
                <a:pt x="37212" y="3324073"/>
                <a:pt x="0" y="3176736"/>
              </a:cubicBezTo>
              <a:cubicBezTo>
                <a:pt x="-37212" y="3029399"/>
                <a:pt x="11483" y="2876285"/>
                <a:pt x="0" y="2710974"/>
              </a:cubicBezTo>
              <a:cubicBezTo>
                <a:pt x="-11483" y="2545663"/>
                <a:pt x="33377" y="2394829"/>
                <a:pt x="0" y="2245212"/>
              </a:cubicBezTo>
              <a:cubicBezTo>
                <a:pt x="-33377" y="2095595"/>
                <a:pt x="20632" y="1928502"/>
                <a:pt x="0" y="1845135"/>
              </a:cubicBezTo>
              <a:cubicBezTo>
                <a:pt x="-20632" y="1761768"/>
                <a:pt x="49043" y="1489667"/>
                <a:pt x="0" y="1313688"/>
              </a:cubicBezTo>
              <a:cubicBezTo>
                <a:pt x="-49043" y="1137709"/>
                <a:pt x="11448" y="1061563"/>
                <a:pt x="0" y="913610"/>
              </a:cubicBezTo>
              <a:cubicBezTo>
                <a:pt x="-11448" y="765657"/>
                <a:pt x="74841" y="416376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18</xdr:col>
      <xdr:colOff>317500</xdr:colOff>
      <xdr:row>84</xdr:row>
      <xdr:rowOff>228600</xdr:rowOff>
    </xdr:from>
    <xdr:to>
      <xdr:col>32</xdr:col>
      <xdr:colOff>447040</xdr:colOff>
      <xdr:row>98</xdr:row>
      <xdr:rowOff>63500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19E2DE32-699A-4CAE-9282-82F82AA3D512}"/>
            </a:ext>
          </a:extLst>
        </xdr:cNvPr>
        <xdr:cNvSpPr/>
      </xdr:nvSpPr>
      <xdr:spPr>
        <a:xfrm>
          <a:off x="12158980" y="21953220"/>
          <a:ext cx="8923020" cy="3141980"/>
        </a:xfrm>
        <a:custGeom>
          <a:avLst/>
          <a:gdLst>
            <a:gd name="connsiteX0" fmla="*/ 0 w 8923020"/>
            <a:gd name="connsiteY0" fmla="*/ 523674 h 3141980"/>
            <a:gd name="connsiteX1" fmla="*/ 523674 w 8923020"/>
            <a:gd name="connsiteY1" fmla="*/ 0 h 3141980"/>
            <a:gd name="connsiteX2" fmla="*/ 849952 w 8923020"/>
            <a:gd name="connsiteY2" fmla="*/ 0 h 3141980"/>
            <a:gd name="connsiteX3" fmla="*/ 1491257 w 8923020"/>
            <a:gd name="connsiteY3" fmla="*/ 0 h 3141980"/>
            <a:gd name="connsiteX4" fmla="*/ 2053805 w 8923020"/>
            <a:gd name="connsiteY4" fmla="*/ 0 h 3141980"/>
            <a:gd name="connsiteX5" fmla="*/ 2773866 w 8923020"/>
            <a:gd name="connsiteY5" fmla="*/ 0 h 3141980"/>
            <a:gd name="connsiteX6" fmla="*/ 3493927 w 8923020"/>
            <a:gd name="connsiteY6" fmla="*/ 0 h 3141980"/>
            <a:gd name="connsiteX7" fmla="*/ 4135232 w 8923020"/>
            <a:gd name="connsiteY7" fmla="*/ 0 h 3141980"/>
            <a:gd name="connsiteX8" fmla="*/ 4619023 w 8923020"/>
            <a:gd name="connsiteY8" fmla="*/ 0 h 3141980"/>
            <a:gd name="connsiteX9" fmla="*/ 5024058 w 8923020"/>
            <a:gd name="connsiteY9" fmla="*/ 0 h 3141980"/>
            <a:gd name="connsiteX10" fmla="*/ 5586606 w 8923020"/>
            <a:gd name="connsiteY10" fmla="*/ 0 h 3141980"/>
            <a:gd name="connsiteX11" fmla="*/ 6070397 w 8923020"/>
            <a:gd name="connsiteY11" fmla="*/ 0 h 3141980"/>
            <a:gd name="connsiteX12" fmla="*/ 6632945 w 8923020"/>
            <a:gd name="connsiteY12" fmla="*/ 0 h 3141980"/>
            <a:gd name="connsiteX13" fmla="*/ 6959223 w 8923020"/>
            <a:gd name="connsiteY13" fmla="*/ 0 h 3141980"/>
            <a:gd name="connsiteX14" fmla="*/ 7285501 w 8923020"/>
            <a:gd name="connsiteY14" fmla="*/ 0 h 3141980"/>
            <a:gd name="connsiteX15" fmla="*/ 8399346 w 8923020"/>
            <a:gd name="connsiteY15" fmla="*/ 0 h 3141980"/>
            <a:gd name="connsiteX16" fmla="*/ 8923020 w 8923020"/>
            <a:gd name="connsiteY16" fmla="*/ 523674 h 3141980"/>
            <a:gd name="connsiteX17" fmla="*/ 8923020 w 8923020"/>
            <a:gd name="connsiteY17" fmla="*/ 1026386 h 3141980"/>
            <a:gd name="connsiteX18" fmla="*/ 8923020 w 8923020"/>
            <a:gd name="connsiteY18" fmla="*/ 1487205 h 3141980"/>
            <a:gd name="connsiteX19" fmla="*/ 8923020 w 8923020"/>
            <a:gd name="connsiteY19" fmla="*/ 2031809 h 3141980"/>
            <a:gd name="connsiteX20" fmla="*/ 8923020 w 8923020"/>
            <a:gd name="connsiteY20" fmla="*/ 2618306 h 3141980"/>
            <a:gd name="connsiteX21" fmla="*/ 8399346 w 8923020"/>
            <a:gd name="connsiteY21" fmla="*/ 3141980 h 3141980"/>
            <a:gd name="connsiteX22" fmla="*/ 7836798 w 8923020"/>
            <a:gd name="connsiteY22" fmla="*/ 3141980 h 3141980"/>
            <a:gd name="connsiteX23" fmla="*/ 7353007 w 8923020"/>
            <a:gd name="connsiteY23" fmla="*/ 3141980 h 3141980"/>
            <a:gd name="connsiteX24" fmla="*/ 6711702 w 8923020"/>
            <a:gd name="connsiteY24" fmla="*/ 3141980 h 3141980"/>
            <a:gd name="connsiteX25" fmla="*/ 6385424 w 8923020"/>
            <a:gd name="connsiteY25" fmla="*/ 3141980 h 3141980"/>
            <a:gd name="connsiteX26" fmla="*/ 5980390 w 8923020"/>
            <a:gd name="connsiteY26" fmla="*/ 3141980 h 3141980"/>
            <a:gd name="connsiteX27" fmla="*/ 5417842 w 8923020"/>
            <a:gd name="connsiteY27" fmla="*/ 3141980 h 3141980"/>
            <a:gd name="connsiteX28" fmla="*/ 5091564 w 8923020"/>
            <a:gd name="connsiteY28" fmla="*/ 3141980 h 3141980"/>
            <a:gd name="connsiteX29" fmla="*/ 4529016 w 8923020"/>
            <a:gd name="connsiteY29" fmla="*/ 3141980 h 3141980"/>
            <a:gd name="connsiteX30" fmla="*/ 4202738 w 8923020"/>
            <a:gd name="connsiteY30" fmla="*/ 3141980 h 3141980"/>
            <a:gd name="connsiteX31" fmla="*/ 3640190 w 8923020"/>
            <a:gd name="connsiteY31" fmla="*/ 3141980 h 3141980"/>
            <a:gd name="connsiteX32" fmla="*/ 3077642 w 8923020"/>
            <a:gd name="connsiteY32" fmla="*/ 3141980 h 3141980"/>
            <a:gd name="connsiteX33" fmla="*/ 2436337 w 8923020"/>
            <a:gd name="connsiteY33" fmla="*/ 3141980 h 3141980"/>
            <a:gd name="connsiteX34" fmla="*/ 1952546 w 8923020"/>
            <a:gd name="connsiteY34" fmla="*/ 3141980 h 3141980"/>
            <a:gd name="connsiteX35" fmla="*/ 1389998 w 8923020"/>
            <a:gd name="connsiteY35" fmla="*/ 3141980 h 3141980"/>
            <a:gd name="connsiteX36" fmla="*/ 523674 w 8923020"/>
            <a:gd name="connsiteY36" fmla="*/ 3141980 h 3141980"/>
            <a:gd name="connsiteX37" fmla="*/ 0 w 8923020"/>
            <a:gd name="connsiteY37" fmla="*/ 2618306 h 3141980"/>
            <a:gd name="connsiteX38" fmla="*/ 0 w 8923020"/>
            <a:gd name="connsiteY38" fmla="*/ 2052755 h 3141980"/>
            <a:gd name="connsiteX39" fmla="*/ 0 w 8923020"/>
            <a:gd name="connsiteY39" fmla="*/ 1570990 h 3141980"/>
            <a:gd name="connsiteX40" fmla="*/ 0 w 8923020"/>
            <a:gd name="connsiteY40" fmla="*/ 1005439 h 3141980"/>
            <a:gd name="connsiteX41" fmla="*/ 0 w 8923020"/>
            <a:gd name="connsiteY41" fmla="*/ 523674 h 31419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8923020" h="3141980" extrusionOk="0">
              <a:moveTo>
                <a:pt x="0" y="523674"/>
              </a:moveTo>
              <a:cubicBezTo>
                <a:pt x="-27724" y="280231"/>
                <a:pt x="314472" y="21394"/>
                <a:pt x="523674" y="0"/>
              </a:cubicBezTo>
              <a:cubicBezTo>
                <a:pt x="606077" y="-14140"/>
                <a:pt x="735859" y="37134"/>
                <a:pt x="849952" y="0"/>
              </a:cubicBezTo>
              <a:cubicBezTo>
                <a:pt x="964045" y="-37134"/>
                <a:pt x="1334938" y="52688"/>
                <a:pt x="1491257" y="0"/>
              </a:cubicBezTo>
              <a:cubicBezTo>
                <a:pt x="1647577" y="-52688"/>
                <a:pt x="1849170" y="61262"/>
                <a:pt x="2053805" y="0"/>
              </a:cubicBezTo>
              <a:cubicBezTo>
                <a:pt x="2258440" y="-61262"/>
                <a:pt x="2537041" y="19910"/>
                <a:pt x="2773866" y="0"/>
              </a:cubicBezTo>
              <a:cubicBezTo>
                <a:pt x="3010691" y="-19910"/>
                <a:pt x="3134847" y="44648"/>
                <a:pt x="3493927" y="0"/>
              </a:cubicBezTo>
              <a:cubicBezTo>
                <a:pt x="3853007" y="-44648"/>
                <a:pt x="3986925" y="6985"/>
                <a:pt x="4135232" y="0"/>
              </a:cubicBezTo>
              <a:cubicBezTo>
                <a:pt x="4283540" y="-6985"/>
                <a:pt x="4470150" y="41203"/>
                <a:pt x="4619023" y="0"/>
              </a:cubicBezTo>
              <a:cubicBezTo>
                <a:pt x="4767896" y="-41203"/>
                <a:pt x="4839188" y="29010"/>
                <a:pt x="5024058" y="0"/>
              </a:cubicBezTo>
              <a:cubicBezTo>
                <a:pt x="5208929" y="-29010"/>
                <a:pt x="5307855" y="60326"/>
                <a:pt x="5586606" y="0"/>
              </a:cubicBezTo>
              <a:cubicBezTo>
                <a:pt x="5865357" y="-60326"/>
                <a:pt x="5926768" y="3585"/>
                <a:pt x="6070397" y="0"/>
              </a:cubicBezTo>
              <a:cubicBezTo>
                <a:pt x="6214026" y="-3585"/>
                <a:pt x="6497391" y="9048"/>
                <a:pt x="6632945" y="0"/>
              </a:cubicBezTo>
              <a:cubicBezTo>
                <a:pt x="6768499" y="-9048"/>
                <a:pt x="6810746" y="22087"/>
                <a:pt x="6959223" y="0"/>
              </a:cubicBezTo>
              <a:cubicBezTo>
                <a:pt x="7107700" y="-22087"/>
                <a:pt x="7137035" y="29614"/>
                <a:pt x="7285501" y="0"/>
              </a:cubicBezTo>
              <a:cubicBezTo>
                <a:pt x="7433967" y="-29614"/>
                <a:pt x="8152199" y="83652"/>
                <a:pt x="8399346" y="0"/>
              </a:cubicBezTo>
              <a:cubicBezTo>
                <a:pt x="8695616" y="-43833"/>
                <a:pt x="8937129" y="176675"/>
                <a:pt x="8923020" y="523674"/>
              </a:cubicBezTo>
              <a:cubicBezTo>
                <a:pt x="8953905" y="709179"/>
                <a:pt x="8870274" y="852177"/>
                <a:pt x="8923020" y="1026386"/>
              </a:cubicBezTo>
              <a:cubicBezTo>
                <a:pt x="8975766" y="1200595"/>
                <a:pt x="8921664" y="1311383"/>
                <a:pt x="8923020" y="1487205"/>
              </a:cubicBezTo>
              <a:cubicBezTo>
                <a:pt x="8924376" y="1663027"/>
                <a:pt x="8905327" y="1838763"/>
                <a:pt x="8923020" y="2031809"/>
              </a:cubicBezTo>
              <a:cubicBezTo>
                <a:pt x="8940713" y="2224855"/>
                <a:pt x="8873473" y="2361051"/>
                <a:pt x="8923020" y="2618306"/>
              </a:cubicBezTo>
              <a:cubicBezTo>
                <a:pt x="8960952" y="2905614"/>
                <a:pt x="8716311" y="3177784"/>
                <a:pt x="8399346" y="3141980"/>
              </a:cubicBezTo>
              <a:cubicBezTo>
                <a:pt x="8194609" y="3149945"/>
                <a:pt x="8028776" y="3077778"/>
                <a:pt x="7836798" y="3141980"/>
              </a:cubicBezTo>
              <a:cubicBezTo>
                <a:pt x="7644820" y="3206182"/>
                <a:pt x="7568350" y="3108982"/>
                <a:pt x="7353007" y="3141980"/>
              </a:cubicBezTo>
              <a:cubicBezTo>
                <a:pt x="7137664" y="3174978"/>
                <a:pt x="6963123" y="3092998"/>
                <a:pt x="6711702" y="3141980"/>
              </a:cubicBezTo>
              <a:cubicBezTo>
                <a:pt x="6460281" y="3190962"/>
                <a:pt x="6491837" y="3114987"/>
                <a:pt x="6385424" y="3141980"/>
              </a:cubicBezTo>
              <a:cubicBezTo>
                <a:pt x="6279011" y="3168973"/>
                <a:pt x="6100212" y="3139964"/>
                <a:pt x="5980390" y="3141980"/>
              </a:cubicBezTo>
              <a:cubicBezTo>
                <a:pt x="5860568" y="3143996"/>
                <a:pt x="5678732" y="3084389"/>
                <a:pt x="5417842" y="3141980"/>
              </a:cubicBezTo>
              <a:cubicBezTo>
                <a:pt x="5156952" y="3199571"/>
                <a:pt x="5227809" y="3140698"/>
                <a:pt x="5091564" y="3141980"/>
              </a:cubicBezTo>
              <a:cubicBezTo>
                <a:pt x="4955319" y="3143262"/>
                <a:pt x="4757083" y="3131186"/>
                <a:pt x="4529016" y="3141980"/>
              </a:cubicBezTo>
              <a:cubicBezTo>
                <a:pt x="4300949" y="3152774"/>
                <a:pt x="4299249" y="3111808"/>
                <a:pt x="4202738" y="3141980"/>
              </a:cubicBezTo>
              <a:cubicBezTo>
                <a:pt x="4106227" y="3172152"/>
                <a:pt x="3881330" y="3082605"/>
                <a:pt x="3640190" y="3141980"/>
              </a:cubicBezTo>
              <a:cubicBezTo>
                <a:pt x="3399050" y="3201355"/>
                <a:pt x="3311848" y="3108065"/>
                <a:pt x="3077642" y="3141980"/>
              </a:cubicBezTo>
              <a:cubicBezTo>
                <a:pt x="2843436" y="3175895"/>
                <a:pt x="2625142" y="3103920"/>
                <a:pt x="2436337" y="3141980"/>
              </a:cubicBezTo>
              <a:cubicBezTo>
                <a:pt x="2247532" y="3180040"/>
                <a:pt x="2147209" y="3098809"/>
                <a:pt x="1952546" y="3141980"/>
              </a:cubicBezTo>
              <a:cubicBezTo>
                <a:pt x="1757883" y="3185151"/>
                <a:pt x="1502909" y="3138143"/>
                <a:pt x="1389998" y="3141980"/>
              </a:cubicBezTo>
              <a:cubicBezTo>
                <a:pt x="1277087" y="3145817"/>
                <a:pt x="823424" y="3108235"/>
                <a:pt x="523674" y="3141980"/>
              </a:cubicBezTo>
              <a:cubicBezTo>
                <a:pt x="228824" y="3095247"/>
                <a:pt x="9681" y="2927359"/>
                <a:pt x="0" y="2618306"/>
              </a:cubicBezTo>
              <a:cubicBezTo>
                <a:pt x="-5216" y="2503173"/>
                <a:pt x="633" y="2219862"/>
                <a:pt x="0" y="2052755"/>
              </a:cubicBezTo>
              <a:cubicBezTo>
                <a:pt x="-633" y="1885648"/>
                <a:pt x="31156" y="1787386"/>
                <a:pt x="0" y="1570990"/>
              </a:cubicBezTo>
              <a:cubicBezTo>
                <a:pt x="-31156" y="1354595"/>
                <a:pt x="53900" y="1194654"/>
                <a:pt x="0" y="1005439"/>
              </a:cubicBezTo>
              <a:cubicBezTo>
                <a:pt x="-53900" y="816224"/>
                <a:pt x="37435" y="666722"/>
                <a:pt x="0" y="52367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19</xdr:col>
      <xdr:colOff>381000</xdr:colOff>
      <xdr:row>116</xdr:row>
      <xdr:rowOff>177800</xdr:rowOff>
    </xdr:from>
    <xdr:to>
      <xdr:col>34</xdr:col>
      <xdr:colOff>622300</xdr:colOff>
      <xdr:row>128</xdr:row>
      <xdr:rowOff>238760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A9151FDE-6F1A-44E3-BC08-6C0449BB52B1}"/>
            </a:ext>
          </a:extLst>
        </xdr:cNvPr>
        <xdr:cNvSpPr/>
      </xdr:nvSpPr>
      <xdr:spPr>
        <a:xfrm>
          <a:off x="12824460" y="29461460"/>
          <a:ext cx="9697720" cy="2895600"/>
        </a:xfrm>
        <a:custGeom>
          <a:avLst/>
          <a:gdLst>
            <a:gd name="connsiteX0" fmla="*/ 0 w 9697720"/>
            <a:gd name="connsiteY0" fmla="*/ 482610 h 2895600"/>
            <a:gd name="connsiteX1" fmla="*/ 482610 w 9697720"/>
            <a:gd name="connsiteY1" fmla="*/ 0 h 2895600"/>
            <a:gd name="connsiteX2" fmla="*/ 1239427 w 9697720"/>
            <a:gd name="connsiteY2" fmla="*/ 0 h 2895600"/>
            <a:gd name="connsiteX3" fmla="*/ 1559618 w 9697720"/>
            <a:gd name="connsiteY3" fmla="*/ 0 h 2895600"/>
            <a:gd name="connsiteX4" fmla="*/ 1879810 w 9697720"/>
            <a:gd name="connsiteY4" fmla="*/ 0 h 2895600"/>
            <a:gd name="connsiteX5" fmla="*/ 2200002 w 9697720"/>
            <a:gd name="connsiteY5" fmla="*/ 0 h 2895600"/>
            <a:gd name="connsiteX6" fmla="*/ 2956818 w 9697720"/>
            <a:gd name="connsiteY6" fmla="*/ 0 h 2895600"/>
            <a:gd name="connsiteX7" fmla="*/ 3538985 w 9697720"/>
            <a:gd name="connsiteY7" fmla="*/ 0 h 2895600"/>
            <a:gd name="connsiteX8" fmla="*/ 4121152 w 9697720"/>
            <a:gd name="connsiteY8" fmla="*/ 0 h 2895600"/>
            <a:gd name="connsiteX9" fmla="*/ 4441343 w 9697720"/>
            <a:gd name="connsiteY9" fmla="*/ 0 h 2895600"/>
            <a:gd name="connsiteX10" fmla="*/ 5110835 w 9697720"/>
            <a:gd name="connsiteY10" fmla="*/ 0 h 2895600"/>
            <a:gd name="connsiteX11" fmla="*/ 5780327 w 9697720"/>
            <a:gd name="connsiteY11" fmla="*/ 0 h 2895600"/>
            <a:gd name="connsiteX12" fmla="*/ 6275168 w 9697720"/>
            <a:gd name="connsiteY12" fmla="*/ 0 h 2895600"/>
            <a:gd name="connsiteX13" fmla="*/ 6595360 w 9697720"/>
            <a:gd name="connsiteY13" fmla="*/ 0 h 2895600"/>
            <a:gd name="connsiteX14" fmla="*/ 6915552 w 9697720"/>
            <a:gd name="connsiteY14" fmla="*/ 0 h 2895600"/>
            <a:gd name="connsiteX15" fmla="*/ 7323068 w 9697720"/>
            <a:gd name="connsiteY15" fmla="*/ 0 h 2895600"/>
            <a:gd name="connsiteX16" fmla="*/ 8079885 w 9697720"/>
            <a:gd name="connsiteY16" fmla="*/ 0 h 2895600"/>
            <a:gd name="connsiteX17" fmla="*/ 8400077 w 9697720"/>
            <a:gd name="connsiteY17" fmla="*/ 0 h 2895600"/>
            <a:gd name="connsiteX18" fmla="*/ 9215110 w 9697720"/>
            <a:gd name="connsiteY18" fmla="*/ 0 h 2895600"/>
            <a:gd name="connsiteX19" fmla="*/ 9697720 w 9697720"/>
            <a:gd name="connsiteY19" fmla="*/ 482610 h 2895600"/>
            <a:gd name="connsiteX20" fmla="*/ 9697720 w 9697720"/>
            <a:gd name="connsiteY20" fmla="*/ 1003813 h 2895600"/>
            <a:gd name="connsiteX21" fmla="*/ 9697720 w 9697720"/>
            <a:gd name="connsiteY21" fmla="*/ 1525015 h 2895600"/>
            <a:gd name="connsiteX22" fmla="*/ 9697720 w 9697720"/>
            <a:gd name="connsiteY22" fmla="*/ 2412990 h 2895600"/>
            <a:gd name="connsiteX23" fmla="*/ 9215110 w 9697720"/>
            <a:gd name="connsiteY23" fmla="*/ 2895600 h 2895600"/>
            <a:gd name="connsiteX24" fmla="*/ 8458293 w 9697720"/>
            <a:gd name="connsiteY24" fmla="*/ 2895600 h 2895600"/>
            <a:gd name="connsiteX25" fmla="*/ 7788802 w 9697720"/>
            <a:gd name="connsiteY25" fmla="*/ 2895600 h 2895600"/>
            <a:gd name="connsiteX26" fmla="*/ 7031985 w 9697720"/>
            <a:gd name="connsiteY26" fmla="*/ 2895600 h 2895600"/>
            <a:gd name="connsiteX27" fmla="*/ 6362493 w 9697720"/>
            <a:gd name="connsiteY27" fmla="*/ 2895600 h 2895600"/>
            <a:gd name="connsiteX28" fmla="*/ 5605677 w 9697720"/>
            <a:gd name="connsiteY28" fmla="*/ 2895600 h 2895600"/>
            <a:gd name="connsiteX29" fmla="*/ 5110835 w 9697720"/>
            <a:gd name="connsiteY29" fmla="*/ 2895600 h 2895600"/>
            <a:gd name="connsiteX30" fmla="*/ 4703318 w 9697720"/>
            <a:gd name="connsiteY30" fmla="*/ 2895600 h 2895600"/>
            <a:gd name="connsiteX31" fmla="*/ 4208477 w 9697720"/>
            <a:gd name="connsiteY31" fmla="*/ 2895600 h 2895600"/>
            <a:gd name="connsiteX32" fmla="*/ 3888285 w 9697720"/>
            <a:gd name="connsiteY32" fmla="*/ 2895600 h 2895600"/>
            <a:gd name="connsiteX33" fmla="*/ 3393443 w 9697720"/>
            <a:gd name="connsiteY33" fmla="*/ 2895600 h 2895600"/>
            <a:gd name="connsiteX34" fmla="*/ 3073252 w 9697720"/>
            <a:gd name="connsiteY34" fmla="*/ 2895600 h 2895600"/>
            <a:gd name="connsiteX35" fmla="*/ 2753060 w 9697720"/>
            <a:gd name="connsiteY35" fmla="*/ 2895600 h 2895600"/>
            <a:gd name="connsiteX36" fmla="*/ 2083568 w 9697720"/>
            <a:gd name="connsiteY36" fmla="*/ 2895600 h 2895600"/>
            <a:gd name="connsiteX37" fmla="*/ 1676052 w 9697720"/>
            <a:gd name="connsiteY37" fmla="*/ 2895600 h 2895600"/>
            <a:gd name="connsiteX38" fmla="*/ 482610 w 9697720"/>
            <a:gd name="connsiteY38" fmla="*/ 2895600 h 2895600"/>
            <a:gd name="connsiteX39" fmla="*/ 0 w 9697720"/>
            <a:gd name="connsiteY39" fmla="*/ 2412990 h 2895600"/>
            <a:gd name="connsiteX40" fmla="*/ 0 w 9697720"/>
            <a:gd name="connsiteY40" fmla="*/ 1969003 h 2895600"/>
            <a:gd name="connsiteX41" fmla="*/ 0 w 9697720"/>
            <a:gd name="connsiteY41" fmla="*/ 1525015 h 2895600"/>
            <a:gd name="connsiteX42" fmla="*/ 0 w 9697720"/>
            <a:gd name="connsiteY42" fmla="*/ 1023116 h 2895600"/>
            <a:gd name="connsiteX43" fmla="*/ 0 w 9697720"/>
            <a:gd name="connsiteY43" fmla="*/ 482610 h 2895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9697720" h="2895600" extrusionOk="0">
              <a:moveTo>
                <a:pt x="0" y="482610"/>
              </a:moveTo>
              <a:cubicBezTo>
                <a:pt x="-21779" y="207016"/>
                <a:pt x="213281" y="-48012"/>
                <a:pt x="482610" y="0"/>
              </a:cubicBezTo>
              <a:cubicBezTo>
                <a:pt x="713748" y="-46300"/>
                <a:pt x="932717" y="49654"/>
                <a:pt x="1239427" y="0"/>
              </a:cubicBezTo>
              <a:cubicBezTo>
                <a:pt x="1546137" y="-49654"/>
                <a:pt x="1421798" y="16984"/>
                <a:pt x="1559618" y="0"/>
              </a:cubicBezTo>
              <a:cubicBezTo>
                <a:pt x="1697438" y="-16984"/>
                <a:pt x="1811851" y="31345"/>
                <a:pt x="1879810" y="0"/>
              </a:cubicBezTo>
              <a:cubicBezTo>
                <a:pt x="1947769" y="-31345"/>
                <a:pt x="2113811" y="34162"/>
                <a:pt x="2200002" y="0"/>
              </a:cubicBezTo>
              <a:cubicBezTo>
                <a:pt x="2286193" y="-34162"/>
                <a:pt x="2753807" y="37646"/>
                <a:pt x="2956818" y="0"/>
              </a:cubicBezTo>
              <a:cubicBezTo>
                <a:pt x="3159829" y="-37646"/>
                <a:pt x="3296104" y="9272"/>
                <a:pt x="3538985" y="0"/>
              </a:cubicBezTo>
              <a:cubicBezTo>
                <a:pt x="3781866" y="-9272"/>
                <a:pt x="3974357" y="52216"/>
                <a:pt x="4121152" y="0"/>
              </a:cubicBezTo>
              <a:cubicBezTo>
                <a:pt x="4267947" y="-52216"/>
                <a:pt x="4333863" y="23784"/>
                <a:pt x="4441343" y="0"/>
              </a:cubicBezTo>
              <a:cubicBezTo>
                <a:pt x="4548823" y="-23784"/>
                <a:pt x="4843908" y="14119"/>
                <a:pt x="5110835" y="0"/>
              </a:cubicBezTo>
              <a:cubicBezTo>
                <a:pt x="5377762" y="-14119"/>
                <a:pt x="5451293" y="47788"/>
                <a:pt x="5780327" y="0"/>
              </a:cubicBezTo>
              <a:cubicBezTo>
                <a:pt x="6109361" y="-47788"/>
                <a:pt x="6168923" y="30942"/>
                <a:pt x="6275168" y="0"/>
              </a:cubicBezTo>
              <a:cubicBezTo>
                <a:pt x="6381413" y="-30942"/>
                <a:pt x="6528207" y="30391"/>
                <a:pt x="6595360" y="0"/>
              </a:cubicBezTo>
              <a:cubicBezTo>
                <a:pt x="6662513" y="-30391"/>
                <a:pt x="6764151" y="32674"/>
                <a:pt x="6915552" y="0"/>
              </a:cubicBezTo>
              <a:cubicBezTo>
                <a:pt x="7066953" y="-32674"/>
                <a:pt x="7175757" y="37188"/>
                <a:pt x="7323068" y="0"/>
              </a:cubicBezTo>
              <a:cubicBezTo>
                <a:pt x="7470379" y="-37188"/>
                <a:pt x="7909480" y="89794"/>
                <a:pt x="8079885" y="0"/>
              </a:cubicBezTo>
              <a:cubicBezTo>
                <a:pt x="8250290" y="-89794"/>
                <a:pt x="8312641" y="19695"/>
                <a:pt x="8400077" y="0"/>
              </a:cubicBezTo>
              <a:cubicBezTo>
                <a:pt x="8487513" y="-19695"/>
                <a:pt x="9018263" y="61265"/>
                <a:pt x="9215110" y="0"/>
              </a:cubicBezTo>
              <a:cubicBezTo>
                <a:pt x="9458731" y="68099"/>
                <a:pt x="9669890" y="252400"/>
                <a:pt x="9697720" y="482610"/>
              </a:cubicBezTo>
              <a:cubicBezTo>
                <a:pt x="9759605" y="652515"/>
                <a:pt x="9654667" y="847577"/>
                <a:pt x="9697720" y="1003813"/>
              </a:cubicBezTo>
              <a:cubicBezTo>
                <a:pt x="9740773" y="1160049"/>
                <a:pt x="9657292" y="1403438"/>
                <a:pt x="9697720" y="1525015"/>
              </a:cubicBezTo>
              <a:cubicBezTo>
                <a:pt x="9738148" y="1646592"/>
                <a:pt x="9690040" y="1995842"/>
                <a:pt x="9697720" y="2412990"/>
              </a:cubicBezTo>
              <a:cubicBezTo>
                <a:pt x="9713503" y="2702836"/>
                <a:pt x="9488197" y="2894336"/>
                <a:pt x="9215110" y="2895600"/>
              </a:cubicBezTo>
              <a:cubicBezTo>
                <a:pt x="8896853" y="2924543"/>
                <a:pt x="8830191" y="2830548"/>
                <a:pt x="8458293" y="2895600"/>
              </a:cubicBezTo>
              <a:cubicBezTo>
                <a:pt x="8086395" y="2960652"/>
                <a:pt x="7993668" y="2834941"/>
                <a:pt x="7788802" y="2895600"/>
              </a:cubicBezTo>
              <a:cubicBezTo>
                <a:pt x="7583936" y="2956259"/>
                <a:pt x="7189206" y="2830320"/>
                <a:pt x="7031985" y="2895600"/>
              </a:cubicBezTo>
              <a:cubicBezTo>
                <a:pt x="6874764" y="2960880"/>
                <a:pt x="6547952" y="2887906"/>
                <a:pt x="6362493" y="2895600"/>
              </a:cubicBezTo>
              <a:cubicBezTo>
                <a:pt x="6177034" y="2903294"/>
                <a:pt x="5934823" y="2845408"/>
                <a:pt x="5605677" y="2895600"/>
              </a:cubicBezTo>
              <a:cubicBezTo>
                <a:pt x="5276531" y="2945792"/>
                <a:pt x="5260392" y="2869310"/>
                <a:pt x="5110835" y="2895600"/>
              </a:cubicBezTo>
              <a:cubicBezTo>
                <a:pt x="4961278" y="2921890"/>
                <a:pt x="4829554" y="2863611"/>
                <a:pt x="4703318" y="2895600"/>
              </a:cubicBezTo>
              <a:cubicBezTo>
                <a:pt x="4577082" y="2927589"/>
                <a:pt x="4452367" y="2842096"/>
                <a:pt x="4208477" y="2895600"/>
              </a:cubicBezTo>
              <a:cubicBezTo>
                <a:pt x="3964587" y="2949104"/>
                <a:pt x="3990247" y="2885178"/>
                <a:pt x="3888285" y="2895600"/>
              </a:cubicBezTo>
              <a:cubicBezTo>
                <a:pt x="3786323" y="2906022"/>
                <a:pt x="3619936" y="2855955"/>
                <a:pt x="3393443" y="2895600"/>
              </a:cubicBezTo>
              <a:cubicBezTo>
                <a:pt x="3166950" y="2935245"/>
                <a:pt x="3144276" y="2868059"/>
                <a:pt x="3073252" y="2895600"/>
              </a:cubicBezTo>
              <a:cubicBezTo>
                <a:pt x="3002228" y="2923141"/>
                <a:pt x="2905720" y="2887477"/>
                <a:pt x="2753060" y="2895600"/>
              </a:cubicBezTo>
              <a:cubicBezTo>
                <a:pt x="2600400" y="2903723"/>
                <a:pt x="2355944" y="2816212"/>
                <a:pt x="2083568" y="2895600"/>
              </a:cubicBezTo>
              <a:cubicBezTo>
                <a:pt x="1811192" y="2974988"/>
                <a:pt x="1772480" y="2890211"/>
                <a:pt x="1676052" y="2895600"/>
              </a:cubicBezTo>
              <a:cubicBezTo>
                <a:pt x="1579624" y="2900989"/>
                <a:pt x="931549" y="2763154"/>
                <a:pt x="482610" y="2895600"/>
              </a:cubicBezTo>
              <a:cubicBezTo>
                <a:pt x="220074" y="2903545"/>
                <a:pt x="-28491" y="2642687"/>
                <a:pt x="0" y="2412990"/>
              </a:cubicBezTo>
              <a:cubicBezTo>
                <a:pt x="-23472" y="2294841"/>
                <a:pt x="8243" y="2190527"/>
                <a:pt x="0" y="1969003"/>
              </a:cubicBezTo>
              <a:cubicBezTo>
                <a:pt x="-8243" y="1747479"/>
                <a:pt x="1524" y="1678676"/>
                <a:pt x="0" y="1525015"/>
              </a:cubicBezTo>
              <a:cubicBezTo>
                <a:pt x="-1524" y="1371354"/>
                <a:pt x="26012" y="1218273"/>
                <a:pt x="0" y="1023116"/>
              </a:cubicBezTo>
              <a:cubicBezTo>
                <a:pt x="-26012" y="827959"/>
                <a:pt x="60648" y="684614"/>
                <a:pt x="0" y="482610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25400</xdr:colOff>
      <xdr:row>29</xdr:row>
      <xdr:rowOff>66040</xdr:rowOff>
    </xdr:from>
    <xdr:to>
      <xdr:col>35</xdr:col>
      <xdr:colOff>381000</xdr:colOff>
      <xdr:row>65</xdr:row>
      <xdr:rowOff>218440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D007A233-266A-48CA-A335-9AD3965CEF78}"/>
            </a:ext>
          </a:extLst>
        </xdr:cNvPr>
        <xdr:cNvSpPr/>
      </xdr:nvSpPr>
      <xdr:spPr>
        <a:xfrm>
          <a:off x="14968220" y="7914640"/>
          <a:ext cx="7945120" cy="8892540"/>
        </a:xfrm>
        <a:custGeom>
          <a:avLst/>
          <a:gdLst>
            <a:gd name="connsiteX0" fmla="*/ 0 w 7945120"/>
            <a:gd name="connsiteY0" fmla="*/ 1324213 h 8892540"/>
            <a:gd name="connsiteX1" fmla="*/ 1324213 w 7945120"/>
            <a:gd name="connsiteY1" fmla="*/ 0 h 8892540"/>
            <a:gd name="connsiteX2" fmla="*/ 2018668 w 7945120"/>
            <a:gd name="connsiteY2" fmla="*/ 0 h 8892540"/>
            <a:gd name="connsiteX3" fmla="*/ 2448289 w 7945120"/>
            <a:gd name="connsiteY3" fmla="*/ 0 h 8892540"/>
            <a:gd name="connsiteX4" fmla="*/ 2877910 w 7945120"/>
            <a:gd name="connsiteY4" fmla="*/ 0 h 8892540"/>
            <a:gd name="connsiteX5" fmla="*/ 3307531 w 7945120"/>
            <a:gd name="connsiteY5" fmla="*/ 0 h 8892540"/>
            <a:gd name="connsiteX6" fmla="*/ 4001986 w 7945120"/>
            <a:gd name="connsiteY6" fmla="*/ 0 h 8892540"/>
            <a:gd name="connsiteX7" fmla="*/ 4590508 w 7945120"/>
            <a:gd name="connsiteY7" fmla="*/ 0 h 8892540"/>
            <a:gd name="connsiteX8" fmla="*/ 5179029 w 7945120"/>
            <a:gd name="connsiteY8" fmla="*/ 0 h 8892540"/>
            <a:gd name="connsiteX9" fmla="*/ 5608650 w 7945120"/>
            <a:gd name="connsiteY9" fmla="*/ 0 h 8892540"/>
            <a:gd name="connsiteX10" fmla="*/ 6620907 w 7945120"/>
            <a:gd name="connsiteY10" fmla="*/ 0 h 8892540"/>
            <a:gd name="connsiteX11" fmla="*/ 7945120 w 7945120"/>
            <a:gd name="connsiteY11" fmla="*/ 1324213 h 8892540"/>
            <a:gd name="connsiteX12" fmla="*/ 7945120 w 7945120"/>
            <a:gd name="connsiteY12" fmla="*/ 1766977 h 8892540"/>
            <a:gd name="connsiteX13" fmla="*/ 7945120 w 7945120"/>
            <a:gd name="connsiteY13" fmla="*/ 2147301 h 8892540"/>
            <a:gd name="connsiteX14" fmla="*/ 7945120 w 7945120"/>
            <a:gd name="connsiteY14" fmla="*/ 2590065 h 8892540"/>
            <a:gd name="connsiteX15" fmla="*/ 7945120 w 7945120"/>
            <a:gd name="connsiteY15" fmla="*/ 3282594 h 8892540"/>
            <a:gd name="connsiteX16" fmla="*/ 7945120 w 7945120"/>
            <a:gd name="connsiteY16" fmla="*/ 3662918 h 8892540"/>
            <a:gd name="connsiteX17" fmla="*/ 7945120 w 7945120"/>
            <a:gd name="connsiteY17" fmla="*/ 4168123 h 8892540"/>
            <a:gd name="connsiteX18" fmla="*/ 7945120 w 7945120"/>
            <a:gd name="connsiteY18" fmla="*/ 4673329 h 8892540"/>
            <a:gd name="connsiteX19" fmla="*/ 7945120 w 7945120"/>
            <a:gd name="connsiteY19" fmla="*/ 5240975 h 8892540"/>
            <a:gd name="connsiteX20" fmla="*/ 7945120 w 7945120"/>
            <a:gd name="connsiteY20" fmla="*/ 5808622 h 8892540"/>
            <a:gd name="connsiteX21" fmla="*/ 7945120 w 7945120"/>
            <a:gd name="connsiteY21" fmla="*/ 6501151 h 8892540"/>
            <a:gd name="connsiteX22" fmla="*/ 7945120 w 7945120"/>
            <a:gd name="connsiteY22" fmla="*/ 7568327 h 8892540"/>
            <a:gd name="connsiteX23" fmla="*/ 6620907 w 7945120"/>
            <a:gd name="connsiteY23" fmla="*/ 8892540 h 8892540"/>
            <a:gd name="connsiteX24" fmla="*/ 5926452 w 7945120"/>
            <a:gd name="connsiteY24" fmla="*/ 8892540 h 8892540"/>
            <a:gd name="connsiteX25" fmla="*/ 5284963 w 7945120"/>
            <a:gd name="connsiteY25" fmla="*/ 8892540 h 8892540"/>
            <a:gd name="connsiteX26" fmla="*/ 4590508 w 7945120"/>
            <a:gd name="connsiteY26" fmla="*/ 8892540 h 8892540"/>
            <a:gd name="connsiteX27" fmla="*/ 3949019 w 7945120"/>
            <a:gd name="connsiteY27" fmla="*/ 8892540 h 8892540"/>
            <a:gd name="connsiteX28" fmla="*/ 3254564 w 7945120"/>
            <a:gd name="connsiteY28" fmla="*/ 8892540 h 8892540"/>
            <a:gd name="connsiteX29" fmla="*/ 2719009 w 7945120"/>
            <a:gd name="connsiteY29" fmla="*/ 8892540 h 8892540"/>
            <a:gd name="connsiteX30" fmla="*/ 2236421 w 7945120"/>
            <a:gd name="connsiteY30" fmla="*/ 8892540 h 8892540"/>
            <a:gd name="connsiteX31" fmla="*/ 1324213 w 7945120"/>
            <a:gd name="connsiteY31" fmla="*/ 8892540 h 8892540"/>
            <a:gd name="connsiteX32" fmla="*/ 0 w 7945120"/>
            <a:gd name="connsiteY32" fmla="*/ 7568327 h 8892540"/>
            <a:gd name="connsiteX33" fmla="*/ 0 w 7945120"/>
            <a:gd name="connsiteY33" fmla="*/ 6938239 h 8892540"/>
            <a:gd name="connsiteX34" fmla="*/ 0 w 7945120"/>
            <a:gd name="connsiteY34" fmla="*/ 6557916 h 8892540"/>
            <a:gd name="connsiteX35" fmla="*/ 0 w 7945120"/>
            <a:gd name="connsiteY35" fmla="*/ 5927828 h 8892540"/>
            <a:gd name="connsiteX36" fmla="*/ 0 w 7945120"/>
            <a:gd name="connsiteY36" fmla="*/ 5485064 h 8892540"/>
            <a:gd name="connsiteX37" fmla="*/ 0 w 7945120"/>
            <a:gd name="connsiteY37" fmla="*/ 4792535 h 8892540"/>
            <a:gd name="connsiteX38" fmla="*/ 0 w 7945120"/>
            <a:gd name="connsiteY38" fmla="*/ 4349770 h 8892540"/>
            <a:gd name="connsiteX39" fmla="*/ 0 w 7945120"/>
            <a:gd name="connsiteY39" fmla="*/ 3657241 h 8892540"/>
            <a:gd name="connsiteX40" fmla="*/ 0 w 7945120"/>
            <a:gd name="connsiteY40" fmla="*/ 3089594 h 8892540"/>
            <a:gd name="connsiteX41" fmla="*/ 0 w 7945120"/>
            <a:gd name="connsiteY41" fmla="*/ 2646830 h 8892540"/>
            <a:gd name="connsiteX42" fmla="*/ 0 w 7945120"/>
            <a:gd name="connsiteY42" fmla="*/ 2016742 h 8892540"/>
            <a:gd name="connsiteX43" fmla="*/ 0 w 7945120"/>
            <a:gd name="connsiteY43" fmla="*/ 1324213 h 88925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7945120" h="8892540" extrusionOk="0">
              <a:moveTo>
                <a:pt x="0" y="1324213"/>
              </a:moveTo>
              <a:cubicBezTo>
                <a:pt x="-62327" y="566955"/>
                <a:pt x="583518" y="-160866"/>
                <a:pt x="1324213" y="0"/>
              </a:cubicBezTo>
              <a:cubicBezTo>
                <a:pt x="1633338" y="-22906"/>
                <a:pt x="1756767" y="14300"/>
                <a:pt x="2018668" y="0"/>
              </a:cubicBezTo>
              <a:cubicBezTo>
                <a:pt x="2280569" y="-14300"/>
                <a:pt x="2254855" y="39796"/>
                <a:pt x="2448289" y="0"/>
              </a:cubicBezTo>
              <a:cubicBezTo>
                <a:pt x="2641723" y="-39796"/>
                <a:pt x="2776232" y="38739"/>
                <a:pt x="2877910" y="0"/>
              </a:cubicBezTo>
              <a:cubicBezTo>
                <a:pt x="2979588" y="-38739"/>
                <a:pt x="3218830" y="34053"/>
                <a:pt x="3307531" y="0"/>
              </a:cubicBezTo>
              <a:cubicBezTo>
                <a:pt x="3396232" y="-34053"/>
                <a:pt x="3812990" y="55153"/>
                <a:pt x="4001986" y="0"/>
              </a:cubicBezTo>
              <a:cubicBezTo>
                <a:pt x="4190982" y="-55153"/>
                <a:pt x="4444469" y="14282"/>
                <a:pt x="4590508" y="0"/>
              </a:cubicBezTo>
              <a:cubicBezTo>
                <a:pt x="4736547" y="-14282"/>
                <a:pt x="4886996" y="12506"/>
                <a:pt x="5179029" y="0"/>
              </a:cubicBezTo>
              <a:cubicBezTo>
                <a:pt x="5471062" y="-12506"/>
                <a:pt x="5397022" y="43570"/>
                <a:pt x="5608650" y="0"/>
              </a:cubicBezTo>
              <a:cubicBezTo>
                <a:pt x="5820278" y="-43570"/>
                <a:pt x="6229812" y="69905"/>
                <a:pt x="6620907" y="0"/>
              </a:cubicBezTo>
              <a:cubicBezTo>
                <a:pt x="7275738" y="146408"/>
                <a:pt x="7963346" y="702515"/>
                <a:pt x="7945120" y="1324213"/>
              </a:cubicBezTo>
              <a:cubicBezTo>
                <a:pt x="7981556" y="1542828"/>
                <a:pt x="7923963" y="1583124"/>
                <a:pt x="7945120" y="1766977"/>
              </a:cubicBezTo>
              <a:cubicBezTo>
                <a:pt x="7966277" y="1950830"/>
                <a:pt x="7902534" y="2003949"/>
                <a:pt x="7945120" y="2147301"/>
              </a:cubicBezTo>
              <a:cubicBezTo>
                <a:pt x="7987706" y="2290653"/>
                <a:pt x="7909733" y="2488777"/>
                <a:pt x="7945120" y="2590065"/>
              </a:cubicBezTo>
              <a:cubicBezTo>
                <a:pt x="7980507" y="2691353"/>
                <a:pt x="7869579" y="3009386"/>
                <a:pt x="7945120" y="3282594"/>
              </a:cubicBezTo>
              <a:cubicBezTo>
                <a:pt x="8020661" y="3555802"/>
                <a:pt x="7937379" y="3524214"/>
                <a:pt x="7945120" y="3662918"/>
              </a:cubicBezTo>
              <a:cubicBezTo>
                <a:pt x="7952861" y="3801622"/>
                <a:pt x="7937107" y="4000285"/>
                <a:pt x="7945120" y="4168123"/>
              </a:cubicBezTo>
              <a:cubicBezTo>
                <a:pt x="7953133" y="4335961"/>
                <a:pt x="7933966" y="4458749"/>
                <a:pt x="7945120" y="4673329"/>
              </a:cubicBezTo>
              <a:cubicBezTo>
                <a:pt x="7956274" y="4887909"/>
                <a:pt x="7905539" y="4980117"/>
                <a:pt x="7945120" y="5240975"/>
              </a:cubicBezTo>
              <a:cubicBezTo>
                <a:pt x="7984701" y="5501833"/>
                <a:pt x="7912571" y="5561637"/>
                <a:pt x="7945120" y="5808622"/>
              </a:cubicBezTo>
              <a:cubicBezTo>
                <a:pt x="7977669" y="6055607"/>
                <a:pt x="7890044" y="6244259"/>
                <a:pt x="7945120" y="6501151"/>
              </a:cubicBezTo>
              <a:cubicBezTo>
                <a:pt x="8000196" y="6758043"/>
                <a:pt x="7868598" y="7173253"/>
                <a:pt x="7945120" y="7568327"/>
              </a:cubicBezTo>
              <a:cubicBezTo>
                <a:pt x="7994005" y="8371864"/>
                <a:pt x="7469483" y="8869921"/>
                <a:pt x="6620907" y="8892540"/>
              </a:cubicBezTo>
              <a:cubicBezTo>
                <a:pt x="6343251" y="8945831"/>
                <a:pt x="6187424" y="8879992"/>
                <a:pt x="5926452" y="8892540"/>
              </a:cubicBezTo>
              <a:cubicBezTo>
                <a:pt x="5665480" y="8905088"/>
                <a:pt x="5515610" y="8827127"/>
                <a:pt x="5284963" y="8892540"/>
              </a:cubicBezTo>
              <a:cubicBezTo>
                <a:pt x="5054316" y="8957953"/>
                <a:pt x="4903990" y="8825196"/>
                <a:pt x="4590508" y="8892540"/>
              </a:cubicBezTo>
              <a:cubicBezTo>
                <a:pt x="4277027" y="8959884"/>
                <a:pt x="4223344" y="8861231"/>
                <a:pt x="3949019" y="8892540"/>
              </a:cubicBezTo>
              <a:cubicBezTo>
                <a:pt x="3674694" y="8923849"/>
                <a:pt x="3395611" y="8851833"/>
                <a:pt x="3254564" y="8892540"/>
              </a:cubicBezTo>
              <a:cubicBezTo>
                <a:pt x="3113518" y="8933247"/>
                <a:pt x="2957076" y="8829964"/>
                <a:pt x="2719009" y="8892540"/>
              </a:cubicBezTo>
              <a:cubicBezTo>
                <a:pt x="2480943" y="8955116"/>
                <a:pt x="2429360" y="8884750"/>
                <a:pt x="2236421" y="8892540"/>
              </a:cubicBezTo>
              <a:cubicBezTo>
                <a:pt x="2043482" y="8900330"/>
                <a:pt x="1558688" y="8888603"/>
                <a:pt x="1324213" y="8892540"/>
              </a:cubicBezTo>
              <a:cubicBezTo>
                <a:pt x="458981" y="8968997"/>
                <a:pt x="34673" y="8195728"/>
                <a:pt x="0" y="7568327"/>
              </a:cubicBezTo>
              <a:cubicBezTo>
                <a:pt x="-13854" y="7408859"/>
                <a:pt x="22027" y="7224223"/>
                <a:pt x="0" y="6938239"/>
              </a:cubicBezTo>
              <a:cubicBezTo>
                <a:pt x="-22027" y="6652255"/>
                <a:pt x="34143" y="6687953"/>
                <a:pt x="0" y="6557916"/>
              </a:cubicBezTo>
              <a:cubicBezTo>
                <a:pt x="-34143" y="6427879"/>
                <a:pt x="6720" y="6175777"/>
                <a:pt x="0" y="5927828"/>
              </a:cubicBezTo>
              <a:cubicBezTo>
                <a:pt x="-6720" y="5679879"/>
                <a:pt x="49818" y="5641912"/>
                <a:pt x="0" y="5485064"/>
              </a:cubicBezTo>
              <a:cubicBezTo>
                <a:pt x="-49818" y="5328216"/>
                <a:pt x="31779" y="5021838"/>
                <a:pt x="0" y="4792535"/>
              </a:cubicBezTo>
              <a:cubicBezTo>
                <a:pt x="-31779" y="4563232"/>
                <a:pt x="35980" y="4563432"/>
                <a:pt x="0" y="4349770"/>
              </a:cubicBezTo>
              <a:cubicBezTo>
                <a:pt x="-35980" y="4136108"/>
                <a:pt x="17409" y="3888355"/>
                <a:pt x="0" y="3657241"/>
              </a:cubicBezTo>
              <a:cubicBezTo>
                <a:pt x="-17409" y="3426127"/>
                <a:pt x="13429" y="3364171"/>
                <a:pt x="0" y="3089594"/>
              </a:cubicBezTo>
              <a:cubicBezTo>
                <a:pt x="-13429" y="2815017"/>
                <a:pt x="25314" y="2866349"/>
                <a:pt x="0" y="2646830"/>
              </a:cubicBezTo>
              <a:cubicBezTo>
                <a:pt x="-25314" y="2427311"/>
                <a:pt x="28216" y="2214366"/>
                <a:pt x="0" y="2016742"/>
              </a:cubicBezTo>
              <a:cubicBezTo>
                <a:pt x="-28216" y="1819118"/>
                <a:pt x="80879" y="1545198"/>
                <a:pt x="0" y="132421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20</xdr:col>
      <xdr:colOff>537106</xdr:colOff>
      <xdr:row>67</xdr:row>
      <xdr:rowOff>218546</xdr:rowOff>
    </xdr:from>
    <xdr:to>
      <xdr:col>34</xdr:col>
      <xdr:colOff>344069</xdr:colOff>
      <xdr:row>85</xdr:row>
      <xdr:rowOff>101706</xdr:rowOff>
    </xdr:to>
    <xdr:sp macro="" textlink="">
      <xdr:nvSpPr>
        <xdr:cNvPr id="11" name="Rechthoek 10">
          <a:extLst>
            <a:ext uri="{FF2B5EF4-FFF2-40B4-BE49-F238E27FC236}">
              <a16:creationId xmlns:a16="http://schemas.microsoft.com/office/drawing/2014/main" id="{2E00BA76-2688-45BA-AD66-37BC3347C71A}"/>
            </a:ext>
          </a:extLst>
        </xdr:cNvPr>
        <xdr:cNvSpPr/>
      </xdr:nvSpPr>
      <xdr:spPr>
        <a:xfrm rot="336433">
          <a:off x="13582546" y="17287346"/>
          <a:ext cx="8661403" cy="4775200"/>
        </a:xfrm>
        <a:custGeom>
          <a:avLst/>
          <a:gdLst>
            <a:gd name="connsiteX0" fmla="*/ 0 w 8661403"/>
            <a:gd name="connsiteY0" fmla="*/ 0 h 4775200"/>
            <a:gd name="connsiteX1" fmla="*/ 8661403 w 8661403"/>
            <a:gd name="connsiteY1" fmla="*/ 0 h 4775200"/>
            <a:gd name="connsiteX2" fmla="*/ 8661403 w 8661403"/>
            <a:gd name="connsiteY2" fmla="*/ 4775200 h 4775200"/>
            <a:gd name="connsiteX3" fmla="*/ 0 w 8661403"/>
            <a:gd name="connsiteY3" fmla="*/ 4775200 h 4775200"/>
            <a:gd name="connsiteX4" fmla="*/ 0 w 8661403"/>
            <a:gd name="connsiteY4" fmla="*/ 0 h 4775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661403" h="4775200" extrusionOk="0">
              <a:moveTo>
                <a:pt x="0" y="0"/>
              </a:moveTo>
              <a:cubicBezTo>
                <a:pt x="1482487" y="-74274"/>
                <a:pt x="7444506" y="-120669"/>
                <a:pt x="8661403" y="0"/>
              </a:cubicBezTo>
              <a:cubicBezTo>
                <a:pt x="8814502" y="1984089"/>
                <a:pt x="8509409" y="3970316"/>
                <a:pt x="8661403" y="4775200"/>
              </a:cubicBezTo>
              <a:cubicBezTo>
                <a:pt x="5004194" y="4898338"/>
                <a:pt x="2646284" y="4836185"/>
                <a:pt x="0" y="4775200"/>
              </a:cubicBezTo>
              <a:cubicBezTo>
                <a:pt x="-129013" y="2534299"/>
                <a:pt x="-29966" y="74949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520700</xdr:colOff>
      <xdr:row>30</xdr:row>
      <xdr:rowOff>114300</xdr:rowOff>
    </xdr:from>
    <xdr:ext cx="3304623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2B213316-60F9-4658-B209-DF0C6A513AA8}"/>
            </a:ext>
          </a:extLst>
        </xdr:cNvPr>
        <xdr:cNvSpPr txBox="1"/>
      </xdr:nvSpPr>
      <xdr:spPr>
        <a:xfrm>
          <a:off x="15463520" y="819912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337819</xdr:colOff>
      <xdr:row>72</xdr:row>
      <xdr:rowOff>27938</xdr:rowOff>
    </xdr:from>
    <xdr:ext cx="2049728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1CB4B565-E056-4FC9-BFF4-6F3938FC91D6}"/>
            </a:ext>
          </a:extLst>
        </xdr:cNvPr>
        <xdr:cNvSpPr txBox="1"/>
      </xdr:nvSpPr>
      <xdr:spPr>
        <a:xfrm>
          <a:off x="435355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21</xdr:col>
      <xdr:colOff>448134</xdr:colOff>
      <xdr:row>67</xdr:row>
      <xdr:rowOff>205738</xdr:rowOff>
    </xdr:from>
    <xdr:ext cx="388651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A5F3563F-A866-4F3B-91D8-5DF768970049}"/>
            </a:ext>
          </a:extLst>
        </xdr:cNvPr>
        <xdr:cNvSpPr txBox="1"/>
      </xdr:nvSpPr>
      <xdr:spPr>
        <a:xfrm rot="339370">
          <a:off x="14126034" y="17274538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342900</xdr:colOff>
      <xdr:row>86</xdr:row>
      <xdr:rowOff>0</xdr:rowOff>
    </xdr:from>
    <xdr:ext cx="4394793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57BFC86C-E729-432C-824F-7E82C6C9897C}"/>
            </a:ext>
          </a:extLst>
        </xdr:cNvPr>
        <xdr:cNvSpPr txBox="1"/>
      </xdr:nvSpPr>
      <xdr:spPr>
        <a:xfrm>
          <a:off x="435864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317500</xdr:colOff>
      <xdr:row>99</xdr:row>
      <xdr:rowOff>0</xdr:rowOff>
    </xdr:from>
    <xdr:ext cx="4137864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A6717A35-C687-454D-8CD0-74DEAA237429}"/>
            </a:ext>
          </a:extLst>
        </xdr:cNvPr>
        <xdr:cNvSpPr txBox="1"/>
      </xdr:nvSpPr>
      <xdr:spPr>
        <a:xfrm>
          <a:off x="433324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440003</xdr:colOff>
      <xdr:row>101</xdr:row>
      <xdr:rowOff>203200</xdr:rowOff>
    </xdr:from>
    <xdr:ext cx="5055936" cy="1344599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796432BA-A01E-46E1-B022-0A617C76FF83}"/>
            </a:ext>
          </a:extLst>
        </xdr:cNvPr>
        <xdr:cNvSpPr txBox="1"/>
      </xdr:nvSpPr>
      <xdr:spPr>
        <a:xfrm rot="21279912">
          <a:off x="13485443" y="25943560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76200</xdr:colOff>
      <xdr:row>117</xdr:row>
      <xdr:rowOff>88900</xdr:rowOff>
    </xdr:from>
    <xdr:ext cx="6630661" cy="2596865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3B2EBE71-1C69-4674-8DB5-CF1D36405C6F}"/>
            </a:ext>
          </a:extLst>
        </xdr:cNvPr>
        <xdr:cNvSpPr txBox="1"/>
      </xdr:nvSpPr>
      <xdr:spPr>
        <a:xfrm>
          <a:off x="13121640" y="2960878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20</xdr:col>
      <xdr:colOff>200016</xdr:colOff>
      <xdr:row>100</xdr:row>
      <xdr:rowOff>25708</xdr:rowOff>
    </xdr:from>
    <xdr:to>
      <xdr:col>35</xdr:col>
      <xdr:colOff>17184</xdr:colOff>
      <xdr:row>115</xdr:row>
      <xdr:rowOff>94288</xdr:rowOff>
    </xdr:to>
    <xdr:sp macro="" textlink="">
      <xdr:nvSpPr>
        <xdr:cNvPr id="19" name="Rechthoek 18">
          <a:extLst>
            <a:ext uri="{FF2B5EF4-FFF2-40B4-BE49-F238E27FC236}">
              <a16:creationId xmlns:a16="http://schemas.microsoft.com/office/drawing/2014/main" id="{78E7E5D5-2267-43B5-959B-7D9D7D77B60B}"/>
            </a:ext>
          </a:extLst>
        </xdr:cNvPr>
        <xdr:cNvSpPr/>
      </xdr:nvSpPr>
      <xdr:spPr>
        <a:xfrm rot="21299729">
          <a:off x="13245456" y="25529848"/>
          <a:ext cx="9304068" cy="3611880"/>
        </a:xfrm>
        <a:custGeom>
          <a:avLst/>
          <a:gdLst>
            <a:gd name="connsiteX0" fmla="*/ 0 w 9304068"/>
            <a:gd name="connsiteY0" fmla="*/ 0 h 3611880"/>
            <a:gd name="connsiteX1" fmla="*/ 302382 w 9304068"/>
            <a:gd name="connsiteY1" fmla="*/ 0 h 3611880"/>
            <a:gd name="connsiteX2" fmla="*/ 604764 w 9304068"/>
            <a:gd name="connsiteY2" fmla="*/ 0 h 3611880"/>
            <a:gd name="connsiteX3" fmla="*/ 1000187 w 9304068"/>
            <a:gd name="connsiteY3" fmla="*/ 0 h 3611880"/>
            <a:gd name="connsiteX4" fmla="*/ 1302570 w 9304068"/>
            <a:gd name="connsiteY4" fmla="*/ 0 h 3611880"/>
            <a:gd name="connsiteX5" fmla="*/ 1884074 w 9304068"/>
            <a:gd name="connsiteY5" fmla="*/ 0 h 3611880"/>
            <a:gd name="connsiteX6" fmla="*/ 2186456 w 9304068"/>
            <a:gd name="connsiteY6" fmla="*/ 0 h 3611880"/>
            <a:gd name="connsiteX7" fmla="*/ 2581879 w 9304068"/>
            <a:gd name="connsiteY7" fmla="*/ 0 h 3611880"/>
            <a:gd name="connsiteX8" fmla="*/ 3163383 w 9304068"/>
            <a:gd name="connsiteY8" fmla="*/ 0 h 3611880"/>
            <a:gd name="connsiteX9" fmla="*/ 3558806 w 9304068"/>
            <a:gd name="connsiteY9" fmla="*/ 0 h 3611880"/>
            <a:gd name="connsiteX10" fmla="*/ 3861188 w 9304068"/>
            <a:gd name="connsiteY10" fmla="*/ 0 h 3611880"/>
            <a:gd name="connsiteX11" fmla="*/ 4535733 w 9304068"/>
            <a:gd name="connsiteY11" fmla="*/ 0 h 3611880"/>
            <a:gd name="connsiteX12" fmla="*/ 5210278 w 9304068"/>
            <a:gd name="connsiteY12" fmla="*/ 0 h 3611880"/>
            <a:gd name="connsiteX13" fmla="*/ 5698742 w 9304068"/>
            <a:gd name="connsiteY13" fmla="*/ 0 h 3611880"/>
            <a:gd name="connsiteX14" fmla="*/ 6466327 w 9304068"/>
            <a:gd name="connsiteY14" fmla="*/ 0 h 3611880"/>
            <a:gd name="connsiteX15" fmla="*/ 7047832 w 9304068"/>
            <a:gd name="connsiteY15" fmla="*/ 0 h 3611880"/>
            <a:gd name="connsiteX16" fmla="*/ 7443254 w 9304068"/>
            <a:gd name="connsiteY16" fmla="*/ 0 h 3611880"/>
            <a:gd name="connsiteX17" fmla="*/ 8024759 w 9304068"/>
            <a:gd name="connsiteY17" fmla="*/ 0 h 3611880"/>
            <a:gd name="connsiteX18" fmla="*/ 8792344 w 9304068"/>
            <a:gd name="connsiteY18" fmla="*/ 0 h 3611880"/>
            <a:gd name="connsiteX19" fmla="*/ 9304068 w 9304068"/>
            <a:gd name="connsiteY19" fmla="*/ 0 h 3611880"/>
            <a:gd name="connsiteX20" fmla="*/ 9304068 w 9304068"/>
            <a:gd name="connsiteY20" fmla="*/ 443745 h 3611880"/>
            <a:gd name="connsiteX21" fmla="*/ 9304068 w 9304068"/>
            <a:gd name="connsiteY21" fmla="*/ 887491 h 3611880"/>
            <a:gd name="connsiteX22" fmla="*/ 9304068 w 9304068"/>
            <a:gd name="connsiteY22" fmla="*/ 1295117 h 3611880"/>
            <a:gd name="connsiteX23" fmla="*/ 9304068 w 9304068"/>
            <a:gd name="connsiteY23" fmla="*/ 1883337 h 3611880"/>
            <a:gd name="connsiteX24" fmla="*/ 9304068 w 9304068"/>
            <a:gd name="connsiteY24" fmla="*/ 2435439 h 3611880"/>
            <a:gd name="connsiteX25" fmla="*/ 9304068 w 9304068"/>
            <a:gd name="connsiteY25" fmla="*/ 2987541 h 3611880"/>
            <a:gd name="connsiteX26" fmla="*/ 9304068 w 9304068"/>
            <a:gd name="connsiteY26" fmla="*/ 3611880 h 3611880"/>
            <a:gd name="connsiteX27" fmla="*/ 8908645 w 9304068"/>
            <a:gd name="connsiteY27" fmla="*/ 3611880 h 3611880"/>
            <a:gd name="connsiteX28" fmla="*/ 8420182 w 9304068"/>
            <a:gd name="connsiteY28" fmla="*/ 3611880 h 3611880"/>
            <a:gd name="connsiteX29" fmla="*/ 7931718 w 9304068"/>
            <a:gd name="connsiteY29" fmla="*/ 3611880 h 3611880"/>
            <a:gd name="connsiteX30" fmla="*/ 7629336 w 9304068"/>
            <a:gd name="connsiteY30" fmla="*/ 3611880 h 3611880"/>
            <a:gd name="connsiteX31" fmla="*/ 7233913 w 9304068"/>
            <a:gd name="connsiteY31" fmla="*/ 3611880 h 3611880"/>
            <a:gd name="connsiteX32" fmla="*/ 6838490 w 9304068"/>
            <a:gd name="connsiteY32" fmla="*/ 3611880 h 3611880"/>
            <a:gd name="connsiteX33" fmla="*/ 6443067 w 9304068"/>
            <a:gd name="connsiteY33" fmla="*/ 3611880 h 3611880"/>
            <a:gd name="connsiteX34" fmla="*/ 5675481 w 9304068"/>
            <a:gd name="connsiteY34" fmla="*/ 3611880 h 3611880"/>
            <a:gd name="connsiteX35" fmla="*/ 5373099 w 9304068"/>
            <a:gd name="connsiteY35" fmla="*/ 3611880 h 3611880"/>
            <a:gd name="connsiteX36" fmla="*/ 4605514 w 9304068"/>
            <a:gd name="connsiteY36" fmla="*/ 3611880 h 3611880"/>
            <a:gd name="connsiteX37" fmla="*/ 3837928 w 9304068"/>
            <a:gd name="connsiteY37" fmla="*/ 3611880 h 3611880"/>
            <a:gd name="connsiteX38" fmla="*/ 3070342 w 9304068"/>
            <a:gd name="connsiteY38" fmla="*/ 3611880 h 3611880"/>
            <a:gd name="connsiteX39" fmla="*/ 2767960 w 9304068"/>
            <a:gd name="connsiteY39" fmla="*/ 3611880 h 3611880"/>
            <a:gd name="connsiteX40" fmla="*/ 2000375 w 9304068"/>
            <a:gd name="connsiteY40" fmla="*/ 3611880 h 3611880"/>
            <a:gd name="connsiteX41" fmla="*/ 1511911 w 9304068"/>
            <a:gd name="connsiteY41" fmla="*/ 3611880 h 3611880"/>
            <a:gd name="connsiteX42" fmla="*/ 1023447 w 9304068"/>
            <a:gd name="connsiteY42" fmla="*/ 3611880 h 3611880"/>
            <a:gd name="connsiteX43" fmla="*/ 534984 w 9304068"/>
            <a:gd name="connsiteY43" fmla="*/ 3611880 h 3611880"/>
            <a:gd name="connsiteX44" fmla="*/ 0 w 9304068"/>
            <a:gd name="connsiteY44" fmla="*/ 3611880 h 3611880"/>
            <a:gd name="connsiteX45" fmla="*/ 0 w 9304068"/>
            <a:gd name="connsiteY45" fmla="*/ 3023660 h 3611880"/>
            <a:gd name="connsiteX46" fmla="*/ 0 w 9304068"/>
            <a:gd name="connsiteY46" fmla="*/ 2471558 h 3611880"/>
            <a:gd name="connsiteX47" fmla="*/ 0 w 9304068"/>
            <a:gd name="connsiteY47" fmla="*/ 1991694 h 3611880"/>
            <a:gd name="connsiteX48" fmla="*/ 0 w 9304068"/>
            <a:gd name="connsiteY48" fmla="*/ 1584067 h 3611880"/>
            <a:gd name="connsiteX49" fmla="*/ 0 w 9304068"/>
            <a:gd name="connsiteY49" fmla="*/ 1068085 h 3611880"/>
            <a:gd name="connsiteX50" fmla="*/ 0 w 9304068"/>
            <a:gd name="connsiteY50" fmla="*/ 552102 h 3611880"/>
            <a:gd name="connsiteX51" fmla="*/ 0 w 9304068"/>
            <a:gd name="connsiteY51" fmla="*/ 0 h 36118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</a:cxnLst>
          <a:rect l="l" t="t" r="r" b="b"/>
          <a:pathLst>
            <a:path w="9304068" h="3611880" extrusionOk="0">
              <a:moveTo>
                <a:pt x="0" y="0"/>
              </a:moveTo>
              <a:cubicBezTo>
                <a:pt x="71586" y="-17092"/>
                <a:pt x="154593" y="29023"/>
                <a:pt x="302382" y="0"/>
              </a:cubicBezTo>
              <a:cubicBezTo>
                <a:pt x="450171" y="-29023"/>
                <a:pt x="464550" y="21592"/>
                <a:pt x="604764" y="0"/>
              </a:cubicBezTo>
              <a:cubicBezTo>
                <a:pt x="744978" y="-21592"/>
                <a:pt x="894636" y="36893"/>
                <a:pt x="1000187" y="0"/>
              </a:cubicBezTo>
              <a:cubicBezTo>
                <a:pt x="1105738" y="-36893"/>
                <a:pt x="1239894" y="22279"/>
                <a:pt x="1302570" y="0"/>
              </a:cubicBezTo>
              <a:cubicBezTo>
                <a:pt x="1365246" y="-22279"/>
                <a:pt x="1701951" y="29953"/>
                <a:pt x="1884074" y="0"/>
              </a:cubicBezTo>
              <a:cubicBezTo>
                <a:pt x="2066197" y="-29953"/>
                <a:pt x="2094151" y="26483"/>
                <a:pt x="2186456" y="0"/>
              </a:cubicBezTo>
              <a:cubicBezTo>
                <a:pt x="2278761" y="-26483"/>
                <a:pt x="2417086" y="16319"/>
                <a:pt x="2581879" y="0"/>
              </a:cubicBezTo>
              <a:cubicBezTo>
                <a:pt x="2746672" y="-16319"/>
                <a:pt x="3020211" y="53237"/>
                <a:pt x="3163383" y="0"/>
              </a:cubicBezTo>
              <a:cubicBezTo>
                <a:pt x="3306555" y="-53237"/>
                <a:pt x="3476357" y="45382"/>
                <a:pt x="3558806" y="0"/>
              </a:cubicBezTo>
              <a:cubicBezTo>
                <a:pt x="3641255" y="-45382"/>
                <a:pt x="3733282" y="22386"/>
                <a:pt x="3861188" y="0"/>
              </a:cubicBezTo>
              <a:cubicBezTo>
                <a:pt x="3989094" y="-22386"/>
                <a:pt x="4278620" y="38791"/>
                <a:pt x="4535733" y="0"/>
              </a:cubicBezTo>
              <a:cubicBezTo>
                <a:pt x="4792846" y="-38791"/>
                <a:pt x="5052586" y="60655"/>
                <a:pt x="5210278" y="0"/>
              </a:cubicBezTo>
              <a:cubicBezTo>
                <a:pt x="5367971" y="-60655"/>
                <a:pt x="5581073" y="3051"/>
                <a:pt x="5698742" y="0"/>
              </a:cubicBezTo>
              <a:cubicBezTo>
                <a:pt x="5816411" y="-3051"/>
                <a:pt x="6166707" y="85690"/>
                <a:pt x="6466327" y="0"/>
              </a:cubicBezTo>
              <a:cubicBezTo>
                <a:pt x="6765947" y="-85690"/>
                <a:pt x="6869781" y="35187"/>
                <a:pt x="7047832" y="0"/>
              </a:cubicBezTo>
              <a:cubicBezTo>
                <a:pt x="7225883" y="-35187"/>
                <a:pt x="7262956" y="39544"/>
                <a:pt x="7443254" y="0"/>
              </a:cubicBezTo>
              <a:cubicBezTo>
                <a:pt x="7623552" y="-39544"/>
                <a:pt x="7873233" y="8664"/>
                <a:pt x="8024759" y="0"/>
              </a:cubicBezTo>
              <a:cubicBezTo>
                <a:pt x="8176285" y="-8664"/>
                <a:pt x="8607851" y="86608"/>
                <a:pt x="8792344" y="0"/>
              </a:cubicBezTo>
              <a:cubicBezTo>
                <a:pt x="8976837" y="-86608"/>
                <a:pt x="9181923" y="8368"/>
                <a:pt x="9304068" y="0"/>
              </a:cubicBezTo>
              <a:cubicBezTo>
                <a:pt x="9318936" y="172891"/>
                <a:pt x="9254177" y="232924"/>
                <a:pt x="9304068" y="443745"/>
              </a:cubicBezTo>
              <a:cubicBezTo>
                <a:pt x="9353959" y="654567"/>
                <a:pt x="9284153" y="757390"/>
                <a:pt x="9304068" y="887491"/>
              </a:cubicBezTo>
              <a:cubicBezTo>
                <a:pt x="9323983" y="1017592"/>
                <a:pt x="9286959" y="1116991"/>
                <a:pt x="9304068" y="1295117"/>
              </a:cubicBezTo>
              <a:cubicBezTo>
                <a:pt x="9321177" y="1473243"/>
                <a:pt x="9257595" y="1600373"/>
                <a:pt x="9304068" y="1883337"/>
              </a:cubicBezTo>
              <a:cubicBezTo>
                <a:pt x="9350541" y="2166301"/>
                <a:pt x="9289762" y="2318443"/>
                <a:pt x="9304068" y="2435439"/>
              </a:cubicBezTo>
              <a:cubicBezTo>
                <a:pt x="9318374" y="2552435"/>
                <a:pt x="9264093" y="2874989"/>
                <a:pt x="9304068" y="2987541"/>
              </a:cubicBezTo>
              <a:cubicBezTo>
                <a:pt x="9344043" y="3100093"/>
                <a:pt x="9238429" y="3309844"/>
                <a:pt x="9304068" y="3611880"/>
              </a:cubicBezTo>
              <a:cubicBezTo>
                <a:pt x="9192595" y="3619161"/>
                <a:pt x="9083997" y="3591419"/>
                <a:pt x="8908645" y="3611880"/>
              </a:cubicBezTo>
              <a:cubicBezTo>
                <a:pt x="8733293" y="3632341"/>
                <a:pt x="8588325" y="3558415"/>
                <a:pt x="8420182" y="3611880"/>
              </a:cubicBezTo>
              <a:cubicBezTo>
                <a:pt x="8252039" y="3665345"/>
                <a:pt x="8175796" y="3610836"/>
                <a:pt x="7931718" y="3611880"/>
              </a:cubicBezTo>
              <a:cubicBezTo>
                <a:pt x="7687640" y="3612924"/>
                <a:pt x="7743054" y="3585473"/>
                <a:pt x="7629336" y="3611880"/>
              </a:cubicBezTo>
              <a:cubicBezTo>
                <a:pt x="7515618" y="3638287"/>
                <a:pt x="7402361" y="3592696"/>
                <a:pt x="7233913" y="3611880"/>
              </a:cubicBezTo>
              <a:cubicBezTo>
                <a:pt x="7065465" y="3631064"/>
                <a:pt x="7011733" y="3590511"/>
                <a:pt x="6838490" y="3611880"/>
              </a:cubicBezTo>
              <a:cubicBezTo>
                <a:pt x="6665247" y="3633249"/>
                <a:pt x="6564611" y="3575099"/>
                <a:pt x="6443067" y="3611880"/>
              </a:cubicBezTo>
              <a:cubicBezTo>
                <a:pt x="6321523" y="3648661"/>
                <a:pt x="6008951" y="3592251"/>
                <a:pt x="5675481" y="3611880"/>
              </a:cubicBezTo>
              <a:cubicBezTo>
                <a:pt x="5342011" y="3631509"/>
                <a:pt x="5441329" y="3579506"/>
                <a:pt x="5373099" y="3611880"/>
              </a:cubicBezTo>
              <a:cubicBezTo>
                <a:pt x="5304869" y="3644254"/>
                <a:pt x="4832044" y="3590235"/>
                <a:pt x="4605514" y="3611880"/>
              </a:cubicBezTo>
              <a:cubicBezTo>
                <a:pt x="4378985" y="3633525"/>
                <a:pt x="4217411" y="3544219"/>
                <a:pt x="3837928" y="3611880"/>
              </a:cubicBezTo>
              <a:cubicBezTo>
                <a:pt x="3458445" y="3679541"/>
                <a:pt x="3271173" y="3598827"/>
                <a:pt x="3070342" y="3611880"/>
              </a:cubicBezTo>
              <a:cubicBezTo>
                <a:pt x="2869511" y="3624933"/>
                <a:pt x="2874232" y="3594716"/>
                <a:pt x="2767960" y="3611880"/>
              </a:cubicBezTo>
              <a:cubicBezTo>
                <a:pt x="2661688" y="3629044"/>
                <a:pt x="2219403" y="3584137"/>
                <a:pt x="2000375" y="3611880"/>
              </a:cubicBezTo>
              <a:cubicBezTo>
                <a:pt x="1781348" y="3639623"/>
                <a:pt x="1642827" y="3596304"/>
                <a:pt x="1511911" y="3611880"/>
              </a:cubicBezTo>
              <a:cubicBezTo>
                <a:pt x="1380995" y="3627456"/>
                <a:pt x="1183993" y="3605479"/>
                <a:pt x="1023447" y="3611880"/>
              </a:cubicBezTo>
              <a:cubicBezTo>
                <a:pt x="862901" y="3618281"/>
                <a:pt x="660108" y="3607173"/>
                <a:pt x="534984" y="3611880"/>
              </a:cubicBezTo>
              <a:cubicBezTo>
                <a:pt x="409860" y="3616587"/>
                <a:pt x="149732" y="3564777"/>
                <a:pt x="0" y="3611880"/>
              </a:cubicBezTo>
              <a:cubicBezTo>
                <a:pt x="-65921" y="3322325"/>
                <a:pt x="41343" y="3184413"/>
                <a:pt x="0" y="3023660"/>
              </a:cubicBezTo>
              <a:cubicBezTo>
                <a:pt x="-41343" y="2862907"/>
                <a:pt x="17511" y="2608386"/>
                <a:pt x="0" y="2471558"/>
              </a:cubicBezTo>
              <a:cubicBezTo>
                <a:pt x="-17511" y="2334730"/>
                <a:pt x="43456" y="2211060"/>
                <a:pt x="0" y="1991694"/>
              </a:cubicBezTo>
              <a:cubicBezTo>
                <a:pt x="-43456" y="1772328"/>
                <a:pt x="26303" y="1693220"/>
                <a:pt x="0" y="1584067"/>
              </a:cubicBezTo>
              <a:cubicBezTo>
                <a:pt x="-26303" y="1474914"/>
                <a:pt x="7990" y="1181394"/>
                <a:pt x="0" y="1068085"/>
              </a:cubicBezTo>
              <a:cubicBezTo>
                <a:pt x="-7990" y="954776"/>
                <a:pt x="11321" y="704577"/>
                <a:pt x="0" y="552102"/>
              </a:cubicBezTo>
              <a:cubicBezTo>
                <a:pt x="-11321" y="399627"/>
                <a:pt x="58683" y="11169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19</xdr:col>
      <xdr:colOff>177800</xdr:colOff>
      <xdr:row>85</xdr:row>
      <xdr:rowOff>101600</xdr:rowOff>
    </xdr:from>
    <xdr:ext cx="3588931" cy="1344599"/>
    <xdr:sp macro="" textlink="">
      <xdr:nvSpPr>
        <xdr:cNvPr id="20" name="Tekstvak 19">
          <a:extLst>
            <a:ext uri="{FF2B5EF4-FFF2-40B4-BE49-F238E27FC236}">
              <a16:creationId xmlns:a16="http://schemas.microsoft.com/office/drawing/2014/main" id="{E9EF8182-A372-4E6D-A1CD-874226FBBE7A}"/>
            </a:ext>
          </a:extLst>
        </xdr:cNvPr>
        <xdr:cNvSpPr txBox="1"/>
      </xdr:nvSpPr>
      <xdr:spPr>
        <a:xfrm>
          <a:off x="12621260" y="2206244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7836B20-BF92-4788-8348-5A34F5C0D70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3093090-6646-4FC8-9AF0-E75BDD05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4394900-0DB8-4A1E-98FA-4EFE6A9C7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6B41DE57-E48E-46E5-8005-79A8D3FE0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D939E9D4-E67B-4D35-A7F8-A4FDC713D9A2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22AE5CEE-FF2C-4CA3-9CEE-564D7738A297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650430F4-50DF-4B76-95F8-E10607A51A6E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D8F8B35B-4497-416C-A355-4479C57F39FC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E5E868D6-E64E-4EA1-AFB5-4DFC908642C9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E9611D1A-6CFC-44B0-B659-9DFECB5458BF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94A9E16E-21B9-4890-A140-1A846E541FFC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1069B213-F673-4E94-898F-A5520F58E40A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DF7A1025-A60F-47EC-B0D2-AD0E84ED6E80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F676B7FF-4C6E-4A46-82C5-6B02D3BAC6E6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7FDF9EDF-0627-4290-9313-A0876ED2AF17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93349366-909E-4AEF-90C2-9DEEB8F6818A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C9191A49-DF84-4D6D-8B6F-3933D2FD0099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30ECCE09-55CD-4E6D-B32B-B2A6068003F4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D1D1F9D9-83AB-4F67-82CF-25889CA6C5F7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0EDD170E-30D4-4CFB-A55D-B2553F779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10582</xdr:colOff>
      <xdr:row>2</xdr:row>
      <xdr:rowOff>625475</xdr:rowOff>
    </xdr:from>
    <xdr:to>
      <xdr:col>35</xdr:col>
      <xdr:colOff>607060</xdr:colOff>
      <xdr:row>23</xdr:row>
      <xdr:rowOff>60960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779D3CB1-BC04-43A6-8A75-719A71456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579119</xdr:colOff>
      <xdr:row>26</xdr:row>
      <xdr:rowOff>58418</xdr:rowOff>
    </xdr:from>
    <xdr:to>
      <xdr:col>22</xdr:col>
      <xdr:colOff>106680</xdr:colOff>
      <xdr:row>70</xdr:row>
      <xdr:rowOff>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71E8A3DA-A854-4DDF-A525-A67376015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2879" y="7236458"/>
          <a:ext cx="10424161" cy="10815322"/>
        </a:xfrm>
        <a:prstGeom prst="rect">
          <a:avLst/>
        </a:prstGeom>
      </xdr:spPr>
    </xdr:pic>
    <xdr:clientData/>
  </xdr:twoCellAnchor>
  <xdr:twoCellAnchor>
    <xdr:from>
      <xdr:col>4</xdr:col>
      <xdr:colOff>241300</xdr:colOff>
      <xdr:row>25</xdr:row>
      <xdr:rowOff>12700</xdr:rowOff>
    </xdr:from>
    <xdr:to>
      <xdr:col>35</xdr:col>
      <xdr:colOff>419100</xdr:colOff>
      <xdr:row>127</xdr:row>
      <xdr:rowOff>63500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8C9B5809-3FB2-432F-9628-64A3C8EAC1FE}"/>
            </a:ext>
          </a:extLst>
        </xdr:cNvPr>
        <xdr:cNvSpPr/>
      </xdr:nvSpPr>
      <xdr:spPr>
        <a:xfrm>
          <a:off x="3655060" y="6954520"/>
          <a:ext cx="19296380" cy="2499106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45720</xdr:colOff>
      <xdr:row>71</xdr:row>
      <xdr:rowOff>137160</xdr:rowOff>
    </xdr:from>
    <xdr:to>
      <xdr:col>20</xdr:col>
      <xdr:colOff>114300</xdr:colOff>
      <xdr:row>82</xdr:row>
      <xdr:rowOff>228600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877205B3-234E-4819-AA57-C504966C214A}"/>
            </a:ext>
          </a:extLst>
        </xdr:cNvPr>
        <xdr:cNvSpPr/>
      </xdr:nvSpPr>
      <xdr:spPr>
        <a:xfrm>
          <a:off x="4061460" y="18516600"/>
          <a:ext cx="9098280" cy="2964180"/>
        </a:xfrm>
        <a:custGeom>
          <a:avLst/>
          <a:gdLst>
            <a:gd name="connsiteX0" fmla="*/ 0 w 9098280"/>
            <a:gd name="connsiteY0" fmla="*/ 494040 h 2964180"/>
            <a:gd name="connsiteX1" fmla="*/ 494040 w 9098280"/>
            <a:gd name="connsiteY1" fmla="*/ 0 h 2964180"/>
            <a:gd name="connsiteX2" fmla="*/ 830034 w 9098280"/>
            <a:gd name="connsiteY2" fmla="*/ 0 h 2964180"/>
            <a:gd name="connsiteX3" fmla="*/ 1490436 w 9098280"/>
            <a:gd name="connsiteY3" fmla="*/ 0 h 2964180"/>
            <a:gd name="connsiteX4" fmla="*/ 2069736 w 9098280"/>
            <a:gd name="connsiteY4" fmla="*/ 0 h 2964180"/>
            <a:gd name="connsiteX5" fmla="*/ 2811240 w 9098280"/>
            <a:gd name="connsiteY5" fmla="*/ 0 h 2964180"/>
            <a:gd name="connsiteX6" fmla="*/ 3552744 w 9098280"/>
            <a:gd name="connsiteY6" fmla="*/ 0 h 2964180"/>
            <a:gd name="connsiteX7" fmla="*/ 4213146 w 9098280"/>
            <a:gd name="connsiteY7" fmla="*/ 0 h 2964180"/>
            <a:gd name="connsiteX8" fmla="*/ 4711344 w 9098280"/>
            <a:gd name="connsiteY8" fmla="*/ 0 h 2964180"/>
            <a:gd name="connsiteX9" fmla="*/ 5128440 w 9098280"/>
            <a:gd name="connsiteY9" fmla="*/ 0 h 2964180"/>
            <a:gd name="connsiteX10" fmla="*/ 5707740 w 9098280"/>
            <a:gd name="connsiteY10" fmla="*/ 0 h 2964180"/>
            <a:gd name="connsiteX11" fmla="*/ 6205938 w 9098280"/>
            <a:gd name="connsiteY11" fmla="*/ 0 h 2964180"/>
            <a:gd name="connsiteX12" fmla="*/ 6785238 w 9098280"/>
            <a:gd name="connsiteY12" fmla="*/ 0 h 2964180"/>
            <a:gd name="connsiteX13" fmla="*/ 7121232 w 9098280"/>
            <a:gd name="connsiteY13" fmla="*/ 0 h 2964180"/>
            <a:gd name="connsiteX14" fmla="*/ 7457226 w 9098280"/>
            <a:gd name="connsiteY14" fmla="*/ 0 h 2964180"/>
            <a:gd name="connsiteX15" fmla="*/ 8604240 w 9098280"/>
            <a:gd name="connsiteY15" fmla="*/ 0 h 2964180"/>
            <a:gd name="connsiteX16" fmla="*/ 9098280 w 9098280"/>
            <a:gd name="connsiteY16" fmla="*/ 494040 h 2964180"/>
            <a:gd name="connsiteX17" fmla="*/ 9098280 w 9098280"/>
            <a:gd name="connsiteY17" fmla="*/ 968304 h 2964180"/>
            <a:gd name="connsiteX18" fmla="*/ 9098280 w 9098280"/>
            <a:gd name="connsiteY18" fmla="*/ 1403046 h 2964180"/>
            <a:gd name="connsiteX19" fmla="*/ 9098280 w 9098280"/>
            <a:gd name="connsiteY19" fmla="*/ 1916832 h 2964180"/>
            <a:gd name="connsiteX20" fmla="*/ 9098280 w 9098280"/>
            <a:gd name="connsiteY20" fmla="*/ 2470140 h 2964180"/>
            <a:gd name="connsiteX21" fmla="*/ 8604240 w 9098280"/>
            <a:gd name="connsiteY21" fmla="*/ 2964180 h 2964180"/>
            <a:gd name="connsiteX22" fmla="*/ 8024940 w 9098280"/>
            <a:gd name="connsiteY22" fmla="*/ 2964180 h 2964180"/>
            <a:gd name="connsiteX23" fmla="*/ 7526742 w 9098280"/>
            <a:gd name="connsiteY23" fmla="*/ 2964180 h 2964180"/>
            <a:gd name="connsiteX24" fmla="*/ 6866340 w 9098280"/>
            <a:gd name="connsiteY24" fmla="*/ 2964180 h 2964180"/>
            <a:gd name="connsiteX25" fmla="*/ 6530346 w 9098280"/>
            <a:gd name="connsiteY25" fmla="*/ 2964180 h 2964180"/>
            <a:gd name="connsiteX26" fmla="*/ 6113250 w 9098280"/>
            <a:gd name="connsiteY26" fmla="*/ 2964180 h 2964180"/>
            <a:gd name="connsiteX27" fmla="*/ 5533950 w 9098280"/>
            <a:gd name="connsiteY27" fmla="*/ 2964180 h 2964180"/>
            <a:gd name="connsiteX28" fmla="*/ 5197956 w 9098280"/>
            <a:gd name="connsiteY28" fmla="*/ 2964180 h 2964180"/>
            <a:gd name="connsiteX29" fmla="*/ 4618656 w 9098280"/>
            <a:gd name="connsiteY29" fmla="*/ 2964180 h 2964180"/>
            <a:gd name="connsiteX30" fmla="*/ 4282662 w 9098280"/>
            <a:gd name="connsiteY30" fmla="*/ 2964180 h 2964180"/>
            <a:gd name="connsiteX31" fmla="*/ 3703362 w 9098280"/>
            <a:gd name="connsiteY31" fmla="*/ 2964180 h 2964180"/>
            <a:gd name="connsiteX32" fmla="*/ 3124062 w 9098280"/>
            <a:gd name="connsiteY32" fmla="*/ 2964180 h 2964180"/>
            <a:gd name="connsiteX33" fmla="*/ 2463660 w 9098280"/>
            <a:gd name="connsiteY33" fmla="*/ 2964180 h 2964180"/>
            <a:gd name="connsiteX34" fmla="*/ 1965462 w 9098280"/>
            <a:gd name="connsiteY34" fmla="*/ 2964180 h 2964180"/>
            <a:gd name="connsiteX35" fmla="*/ 1386162 w 9098280"/>
            <a:gd name="connsiteY35" fmla="*/ 2964180 h 2964180"/>
            <a:gd name="connsiteX36" fmla="*/ 494040 w 9098280"/>
            <a:gd name="connsiteY36" fmla="*/ 2964180 h 2964180"/>
            <a:gd name="connsiteX37" fmla="*/ 0 w 9098280"/>
            <a:gd name="connsiteY37" fmla="*/ 2470140 h 2964180"/>
            <a:gd name="connsiteX38" fmla="*/ 0 w 9098280"/>
            <a:gd name="connsiteY38" fmla="*/ 1936593 h 2964180"/>
            <a:gd name="connsiteX39" fmla="*/ 0 w 9098280"/>
            <a:gd name="connsiteY39" fmla="*/ 1482090 h 2964180"/>
            <a:gd name="connsiteX40" fmla="*/ 0 w 9098280"/>
            <a:gd name="connsiteY40" fmla="*/ 948543 h 2964180"/>
            <a:gd name="connsiteX41" fmla="*/ 0 w 9098280"/>
            <a:gd name="connsiteY41" fmla="*/ 494040 h 29641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9098280" h="2964180" extrusionOk="0">
              <a:moveTo>
                <a:pt x="0" y="494040"/>
              </a:moveTo>
              <a:cubicBezTo>
                <a:pt x="-15572" y="246899"/>
                <a:pt x="233568" y="3310"/>
                <a:pt x="494040" y="0"/>
              </a:cubicBezTo>
              <a:cubicBezTo>
                <a:pt x="648012" y="-37700"/>
                <a:pt x="749026" y="17104"/>
                <a:pt x="830034" y="0"/>
              </a:cubicBezTo>
              <a:cubicBezTo>
                <a:pt x="911042" y="-17104"/>
                <a:pt x="1310650" y="73497"/>
                <a:pt x="1490436" y="0"/>
              </a:cubicBezTo>
              <a:cubicBezTo>
                <a:pt x="1670222" y="-73497"/>
                <a:pt x="1829532" y="2428"/>
                <a:pt x="2069736" y="0"/>
              </a:cubicBezTo>
              <a:cubicBezTo>
                <a:pt x="2309940" y="-2428"/>
                <a:pt x="2558344" y="12568"/>
                <a:pt x="2811240" y="0"/>
              </a:cubicBezTo>
              <a:cubicBezTo>
                <a:pt x="3064136" y="-12568"/>
                <a:pt x="3206554" y="10999"/>
                <a:pt x="3552744" y="0"/>
              </a:cubicBezTo>
              <a:cubicBezTo>
                <a:pt x="3898934" y="-10999"/>
                <a:pt x="4062345" y="9417"/>
                <a:pt x="4213146" y="0"/>
              </a:cubicBezTo>
              <a:cubicBezTo>
                <a:pt x="4363947" y="-9417"/>
                <a:pt x="4590638" y="40928"/>
                <a:pt x="4711344" y="0"/>
              </a:cubicBezTo>
              <a:cubicBezTo>
                <a:pt x="4832050" y="-40928"/>
                <a:pt x="5010641" y="11885"/>
                <a:pt x="5128440" y="0"/>
              </a:cubicBezTo>
              <a:cubicBezTo>
                <a:pt x="5246239" y="-11885"/>
                <a:pt x="5501327" y="25919"/>
                <a:pt x="5707740" y="0"/>
              </a:cubicBezTo>
              <a:cubicBezTo>
                <a:pt x="5914153" y="-25919"/>
                <a:pt x="5974144" y="24190"/>
                <a:pt x="6205938" y="0"/>
              </a:cubicBezTo>
              <a:cubicBezTo>
                <a:pt x="6437732" y="-24190"/>
                <a:pt x="6571758" y="41013"/>
                <a:pt x="6785238" y="0"/>
              </a:cubicBezTo>
              <a:cubicBezTo>
                <a:pt x="6998718" y="-41013"/>
                <a:pt x="7042120" y="38503"/>
                <a:pt x="7121232" y="0"/>
              </a:cubicBezTo>
              <a:cubicBezTo>
                <a:pt x="7200344" y="-38503"/>
                <a:pt x="7359263" y="9883"/>
                <a:pt x="7457226" y="0"/>
              </a:cubicBezTo>
              <a:cubicBezTo>
                <a:pt x="7555189" y="-9883"/>
                <a:pt x="8070169" y="1239"/>
                <a:pt x="8604240" y="0"/>
              </a:cubicBezTo>
              <a:cubicBezTo>
                <a:pt x="8889487" y="-77039"/>
                <a:pt x="9103526" y="199706"/>
                <a:pt x="9098280" y="494040"/>
              </a:cubicBezTo>
              <a:cubicBezTo>
                <a:pt x="9128815" y="703813"/>
                <a:pt x="9084927" y="736490"/>
                <a:pt x="9098280" y="968304"/>
              </a:cubicBezTo>
              <a:cubicBezTo>
                <a:pt x="9111633" y="1200118"/>
                <a:pt x="9067705" y="1268167"/>
                <a:pt x="9098280" y="1403046"/>
              </a:cubicBezTo>
              <a:cubicBezTo>
                <a:pt x="9128855" y="1537925"/>
                <a:pt x="9095969" y="1745482"/>
                <a:pt x="9098280" y="1916832"/>
              </a:cubicBezTo>
              <a:cubicBezTo>
                <a:pt x="9100591" y="2088182"/>
                <a:pt x="9053510" y="2319091"/>
                <a:pt x="9098280" y="2470140"/>
              </a:cubicBezTo>
              <a:cubicBezTo>
                <a:pt x="9114317" y="2742184"/>
                <a:pt x="8902030" y="2996360"/>
                <a:pt x="8604240" y="2964180"/>
              </a:cubicBezTo>
              <a:cubicBezTo>
                <a:pt x="8355021" y="2971687"/>
                <a:pt x="8261395" y="2910140"/>
                <a:pt x="8024940" y="2964180"/>
              </a:cubicBezTo>
              <a:cubicBezTo>
                <a:pt x="7788485" y="3018220"/>
                <a:pt x="7650889" y="2921876"/>
                <a:pt x="7526742" y="2964180"/>
              </a:cubicBezTo>
              <a:cubicBezTo>
                <a:pt x="7402595" y="3006484"/>
                <a:pt x="7023485" y="2910641"/>
                <a:pt x="6866340" y="2964180"/>
              </a:cubicBezTo>
              <a:cubicBezTo>
                <a:pt x="6709195" y="3017719"/>
                <a:pt x="6683031" y="2942926"/>
                <a:pt x="6530346" y="2964180"/>
              </a:cubicBezTo>
              <a:cubicBezTo>
                <a:pt x="6377661" y="2985434"/>
                <a:pt x="6274533" y="2940124"/>
                <a:pt x="6113250" y="2964180"/>
              </a:cubicBezTo>
              <a:cubicBezTo>
                <a:pt x="5951967" y="2988236"/>
                <a:pt x="5813133" y="2936764"/>
                <a:pt x="5533950" y="2964180"/>
              </a:cubicBezTo>
              <a:cubicBezTo>
                <a:pt x="5254767" y="2991596"/>
                <a:pt x="5317992" y="2960845"/>
                <a:pt x="5197956" y="2964180"/>
              </a:cubicBezTo>
              <a:cubicBezTo>
                <a:pt x="5077920" y="2967515"/>
                <a:pt x="4821704" y="2956386"/>
                <a:pt x="4618656" y="2964180"/>
              </a:cubicBezTo>
              <a:cubicBezTo>
                <a:pt x="4415608" y="2971974"/>
                <a:pt x="4427818" y="2956428"/>
                <a:pt x="4282662" y="2964180"/>
              </a:cubicBezTo>
              <a:cubicBezTo>
                <a:pt x="4137506" y="2971932"/>
                <a:pt x="3863751" y="2948649"/>
                <a:pt x="3703362" y="2964180"/>
              </a:cubicBezTo>
              <a:cubicBezTo>
                <a:pt x="3542973" y="2979711"/>
                <a:pt x="3291569" y="2932831"/>
                <a:pt x="3124062" y="2964180"/>
              </a:cubicBezTo>
              <a:cubicBezTo>
                <a:pt x="2956555" y="2995529"/>
                <a:pt x="2693420" y="2901863"/>
                <a:pt x="2463660" y="2964180"/>
              </a:cubicBezTo>
              <a:cubicBezTo>
                <a:pt x="2233900" y="3026497"/>
                <a:pt x="2078878" y="2919100"/>
                <a:pt x="1965462" y="2964180"/>
              </a:cubicBezTo>
              <a:cubicBezTo>
                <a:pt x="1852046" y="3009260"/>
                <a:pt x="1586685" y="2957580"/>
                <a:pt x="1386162" y="2964180"/>
              </a:cubicBezTo>
              <a:cubicBezTo>
                <a:pt x="1185639" y="2970780"/>
                <a:pt x="849865" y="2858288"/>
                <a:pt x="494040" y="2964180"/>
              </a:cubicBezTo>
              <a:cubicBezTo>
                <a:pt x="218024" y="2937921"/>
                <a:pt x="18894" y="2781705"/>
                <a:pt x="0" y="2470140"/>
              </a:cubicBezTo>
              <a:cubicBezTo>
                <a:pt x="-49518" y="2324816"/>
                <a:pt x="6303" y="2146727"/>
                <a:pt x="0" y="1936593"/>
              </a:cubicBezTo>
              <a:cubicBezTo>
                <a:pt x="-6303" y="1726459"/>
                <a:pt x="3086" y="1606990"/>
                <a:pt x="0" y="1482090"/>
              </a:cubicBezTo>
              <a:cubicBezTo>
                <a:pt x="-3086" y="1357190"/>
                <a:pt x="22889" y="1079709"/>
                <a:pt x="0" y="948543"/>
              </a:cubicBezTo>
              <a:cubicBezTo>
                <a:pt x="-22889" y="817377"/>
                <a:pt x="26472" y="672317"/>
                <a:pt x="0" y="49404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60960</xdr:colOff>
      <xdr:row>85</xdr:row>
      <xdr:rowOff>45720</xdr:rowOff>
    </xdr:from>
    <xdr:to>
      <xdr:col>18</xdr:col>
      <xdr:colOff>0</xdr:colOff>
      <xdr:row>97</xdr:row>
      <xdr:rowOff>76200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E1C9232A-9646-4EC7-8CB2-185C44EB635A}"/>
            </a:ext>
          </a:extLst>
        </xdr:cNvPr>
        <xdr:cNvSpPr/>
      </xdr:nvSpPr>
      <xdr:spPr>
        <a:xfrm>
          <a:off x="4076700" y="22006560"/>
          <a:ext cx="7764780" cy="2865120"/>
        </a:xfrm>
        <a:custGeom>
          <a:avLst/>
          <a:gdLst>
            <a:gd name="connsiteX0" fmla="*/ 0 w 7764780"/>
            <a:gd name="connsiteY0" fmla="*/ 477530 h 2865120"/>
            <a:gd name="connsiteX1" fmla="*/ 477530 w 7764780"/>
            <a:gd name="connsiteY1" fmla="*/ 0 h 2865120"/>
            <a:gd name="connsiteX2" fmla="*/ 840715 w 7764780"/>
            <a:gd name="connsiteY2" fmla="*/ 0 h 2865120"/>
            <a:gd name="connsiteX3" fmla="*/ 1476289 w 7764780"/>
            <a:gd name="connsiteY3" fmla="*/ 0 h 2865120"/>
            <a:gd name="connsiteX4" fmla="*/ 2043766 w 7764780"/>
            <a:gd name="connsiteY4" fmla="*/ 0 h 2865120"/>
            <a:gd name="connsiteX5" fmla="*/ 2747437 w 7764780"/>
            <a:gd name="connsiteY5" fmla="*/ 0 h 2865120"/>
            <a:gd name="connsiteX6" fmla="*/ 3451108 w 7764780"/>
            <a:gd name="connsiteY6" fmla="*/ 0 h 2865120"/>
            <a:gd name="connsiteX7" fmla="*/ 4086682 w 7764780"/>
            <a:gd name="connsiteY7" fmla="*/ 0 h 2865120"/>
            <a:gd name="connsiteX8" fmla="*/ 4586061 w 7764780"/>
            <a:gd name="connsiteY8" fmla="*/ 0 h 2865120"/>
            <a:gd name="connsiteX9" fmla="*/ 5017343 w 7764780"/>
            <a:gd name="connsiteY9" fmla="*/ 0 h 2865120"/>
            <a:gd name="connsiteX10" fmla="*/ 5584820 w 7764780"/>
            <a:gd name="connsiteY10" fmla="*/ 0 h 2865120"/>
            <a:gd name="connsiteX11" fmla="*/ 6084199 w 7764780"/>
            <a:gd name="connsiteY11" fmla="*/ 0 h 2865120"/>
            <a:gd name="connsiteX12" fmla="*/ 6651676 w 7764780"/>
            <a:gd name="connsiteY12" fmla="*/ 0 h 2865120"/>
            <a:gd name="connsiteX13" fmla="*/ 7287250 w 7764780"/>
            <a:gd name="connsiteY13" fmla="*/ 0 h 2865120"/>
            <a:gd name="connsiteX14" fmla="*/ 7764780 w 7764780"/>
            <a:gd name="connsiteY14" fmla="*/ 477530 h 2865120"/>
            <a:gd name="connsiteX15" fmla="*/ 7764780 w 7764780"/>
            <a:gd name="connsiteY15" fmla="*/ 916844 h 2865120"/>
            <a:gd name="connsiteX16" fmla="*/ 7764780 w 7764780"/>
            <a:gd name="connsiteY16" fmla="*/ 1394359 h 2865120"/>
            <a:gd name="connsiteX17" fmla="*/ 7764780 w 7764780"/>
            <a:gd name="connsiteY17" fmla="*/ 1814572 h 2865120"/>
            <a:gd name="connsiteX18" fmla="*/ 7764780 w 7764780"/>
            <a:gd name="connsiteY18" fmla="*/ 2387590 h 2865120"/>
            <a:gd name="connsiteX19" fmla="*/ 7287250 w 7764780"/>
            <a:gd name="connsiteY19" fmla="*/ 2865120 h 2865120"/>
            <a:gd name="connsiteX20" fmla="*/ 6855968 w 7764780"/>
            <a:gd name="connsiteY20" fmla="*/ 2865120 h 2865120"/>
            <a:gd name="connsiteX21" fmla="*/ 6492783 w 7764780"/>
            <a:gd name="connsiteY21" fmla="*/ 2865120 h 2865120"/>
            <a:gd name="connsiteX22" fmla="*/ 5789112 w 7764780"/>
            <a:gd name="connsiteY22" fmla="*/ 2865120 h 2865120"/>
            <a:gd name="connsiteX23" fmla="*/ 5289732 w 7764780"/>
            <a:gd name="connsiteY23" fmla="*/ 2865120 h 2865120"/>
            <a:gd name="connsiteX24" fmla="*/ 4654158 w 7764780"/>
            <a:gd name="connsiteY24" fmla="*/ 2865120 h 2865120"/>
            <a:gd name="connsiteX25" fmla="*/ 4290973 w 7764780"/>
            <a:gd name="connsiteY25" fmla="*/ 2865120 h 2865120"/>
            <a:gd name="connsiteX26" fmla="*/ 3859691 w 7764780"/>
            <a:gd name="connsiteY26" fmla="*/ 2865120 h 2865120"/>
            <a:gd name="connsiteX27" fmla="*/ 3292214 w 7764780"/>
            <a:gd name="connsiteY27" fmla="*/ 2865120 h 2865120"/>
            <a:gd name="connsiteX28" fmla="*/ 2929029 w 7764780"/>
            <a:gd name="connsiteY28" fmla="*/ 2865120 h 2865120"/>
            <a:gd name="connsiteX29" fmla="*/ 2361553 w 7764780"/>
            <a:gd name="connsiteY29" fmla="*/ 2865120 h 2865120"/>
            <a:gd name="connsiteX30" fmla="*/ 1998367 w 7764780"/>
            <a:gd name="connsiteY30" fmla="*/ 2865120 h 2865120"/>
            <a:gd name="connsiteX31" fmla="*/ 1430891 w 7764780"/>
            <a:gd name="connsiteY31" fmla="*/ 2865120 h 2865120"/>
            <a:gd name="connsiteX32" fmla="*/ 477530 w 7764780"/>
            <a:gd name="connsiteY32" fmla="*/ 2865120 h 2865120"/>
            <a:gd name="connsiteX33" fmla="*/ 0 w 7764780"/>
            <a:gd name="connsiteY33" fmla="*/ 2387590 h 2865120"/>
            <a:gd name="connsiteX34" fmla="*/ 0 w 7764780"/>
            <a:gd name="connsiteY34" fmla="*/ 1871874 h 2865120"/>
            <a:gd name="connsiteX35" fmla="*/ 0 w 7764780"/>
            <a:gd name="connsiteY35" fmla="*/ 1413459 h 2865120"/>
            <a:gd name="connsiteX36" fmla="*/ 0 w 7764780"/>
            <a:gd name="connsiteY36" fmla="*/ 974146 h 2865120"/>
            <a:gd name="connsiteX37" fmla="*/ 0 w 7764780"/>
            <a:gd name="connsiteY37" fmla="*/ 477530 h 28651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</a:cxnLst>
          <a:rect l="l" t="t" r="r" b="b"/>
          <a:pathLst>
            <a:path w="7764780" h="2865120" extrusionOk="0">
              <a:moveTo>
                <a:pt x="0" y="477530"/>
              </a:moveTo>
              <a:cubicBezTo>
                <a:pt x="-38215" y="276893"/>
                <a:pt x="269308" y="14842"/>
                <a:pt x="477530" y="0"/>
              </a:cubicBezTo>
              <a:cubicBezTo>
                <a:pt x="658114" y="-17592"/>
                <a:pt x="716825" y="13194"/>
                <a:pt x="840715" y="0"/>
              </a:cubicBezTo>
              <a:cubicBezTo>
                <a:pt x="964606" y="-13194"/>
                <a:pt x="1330952" y="32428"/>
                <a:pt x="1476289" y="0"/>
              </a:cubicBezTo>
              <a:cubicBezTo>
                <a:pt x="1621626" y="-32428"/>
                <a:pt x="1807616" y="14281"/>
                <a:pt x="2043766" y="0"/>
              </a:cubicBezTo>
              <a:cubicBezTo>
                <a:pt x="2279916" y="-14281"/>
                <a:pt x="2529460" y="10408"/>
                <a:pt x="2747437" y="0"/>
              </a:cubicBezTo>
              <a:cubicBezTo>
                <a:pt x="2965414" y="-10408"/>
                <a:pt x="3239884" y="74969"/>
                <a:pt x="3451108" y="0"/>
              </a:cubicBezTo>
              <a:cubicBezTo>
                <a:pt x="3662332" y="-74969"/>
                <a:pt x="3778581" y="22213"/>
                <a:pt x="4086682" y="0"/>
              </a:cubicBezTo>
              <a:cubicBezTo>
                <a:pt x="4394783" y="-22213"/>
                <a:pt x="4414390" y="46967"/>
                <a:pt x="4586061" y="0"/>
              </a:cubicBezTo>
              <a:cubicBezTo>
                <a:pt x="4757732" y="-46967"/>
                <a:pt x="4815854" y="14319"/>
                <a:pt x="5017343" y="0"/>
              </a:cubicBezTo>
              <a:cubicBezTo>
                <a:pt x="5218832" y="-14319"/>
                <a:pt x="5392974" y="63718"/>
                <a:pt x="5584820" y="0"/>
              </a:cubicBezTo>
              <a:cubicBezTo>
                <a:pt x="5776666" y="-63718"/>
                <a:pt x="5943436" y="15936"/>
                <a:pt x="6084199" y="0"/>
              </a:cubicBezTo>
              <a:cubicBezTo>
                <a:pt x="6224962" y="-15936"/>
                <a:pt x="6498270" y="5327"/>
                <a:pt x="6651676" y="0"/>
              </a:cubicBezTo>
              <a:cubicBezTo>
                <a:pt x="6805082" y="-5327"/>
                <a:pt x="7157342" y="27552"/>
                <a:pt x="7287250" y="0"/>
              </a:cubicBezTo>
              <a:cubicBezTo>
                <a:pt x="7552208" y="31637"/>
                <a:pt x="7788690" y="287884"/>
                <a:pt x="7764780" y="477530"/>
              </a:cubicBezTo>
              <a:cubicBezTo>
                <a:pt x="7808553" y="665882"/>
                <a:pt x="7758981" y="698128"/>
                <a:pt x="7764780" y="916844"/>
              </a:cubicBezTo>
              <a:cubicBezTo>
                <a:pt x="7770579" y="1135560"/>
                <a:pt x="7751186" y="1277580"/>
                <a:pt x="7764780" y="1394359"/>
              </a:cubicBezTo>
              <a:cubicBezTo>
                <a:pt x="7778374" y="1511139"/>
                <a:pt x="7743925" y="1606147"/>
                <a:pt x="7764780" y="1814572"/>
              </a:cubicBezTo>
              <a:cubicBezTo>
                <a:pt x="7785635" y="2022997"/>
                <a:pt x="7757957" y="2270428"/>
                <a:pt x="7764780" y="2387590"/>
              </a:cubicBezTo>
              <a:cubicBezTo>
                <a:pt x="7758240" y="2649659"/>
                <a:pt x="7571336" y="2813489"/>
                <a:pt x="7287250" y="2865120"/>
              </a:cubicBezTo>
              <a:cubicBezTo>
                <a:pt x="7078364" y="2902780"/>
                <a:pt x="6991724" y="2850623"/>
                <a:pt x="6855968" y="2865120"/>
              </a:cubicBezTo>
              <a:cubicBezTo>
                <a:pt x="6720212" y="2879617"/>
                <a:pt x="6641427" y="2827617"/>
                <a:pt x="6492783" y="2865120"/>
              </a:cubicBezTo>
              <a:cubicBezTo>
                <a:pt x="6344139" y="2902623"/>
                <a:pt x="6082742" y="2844496"/>
                <a:pt x="5789112" y="2865120"/>
              </a:cubicBezTo>
              <a:cubicBezTo>
                <a:pt x="5495482" y="2885744"/>
                <a:pt x="5438242" y="2838548"/>
                <a:pt x="5289732" y="2865120"/>
              </a:cubicBezTo>
              <a:cubicBezTo>
                <a:pt x="5141222" y="2891692"/>
                <a:pt x="4913396" y="2814813"/>
                <a:pt x="4654158" y="2865120"/>
              </a:cubicBezTo>
              <a:cubicBezTo>
                <a:pt x="4394920" y="2915427"/>
                <a:pt x="4466137" y="2825157"/>
                <a:pt x="4290973" y="2865120"/>
              </a:cubicBezTo>
              <a:cubicBezTo>
                <a:pt x="4115809" y="2905083"/>
                <a:pt x="3965591" y="2833562"/>
                <a:pt x="3859691" y="2865120"/>
              </a:cubicBezTo>
              <a:cubicBezTo>
                <a:pt x="3753791" y="2896678"/>
                <a:pt x="3512676" y="2800411"/>
                <a:pt x="3292214" y="2865120"/>
              </a:cubicBezTo>
              <a:cubicBezTo>
                <a:pt x="3071752" y="2929829"/>
                <a:pt x="3040022" y="2854990"/>
                <a:pt x="2929029" y="2865120"/>
              </a:cubicBezTo>
              <a:cubicBezTo>
                <a:pt x="2818036" y="2875250"/>
                <a:pt x="2493083" y="2854172"/>
                <a:pt x="2361553" y="2865120"/>
              </a:cubicBezTo>
              <a:cubicBezTo>
                <a:pt x="2230023" y="2876068"/>
                <a:pt x="2166138" y="2864749"/>
                <a:pt x="1998367" y="2865120"/>
              </a:cubicBezTo>
              <a:cubicBezTo>
                <a:pt x="1830596" y="2865491"/>
                <a:pt x="1606094" y="2854653"/>
                <a:pt x="1430891" y="2865120"/>
              </a:cubicBezTo>
              <a:cubicBezTo>
                <a:pt x="1255688" y="2875587"/>
                <a:pt x="864765" y="2839162"/>
                <a:pt x="477530" y="2865120"/>
              </a:cubicBezTo>
              <a:cubicBezTo>
                <a:pt x="198055" y="2870383"/>
                <a:pt x="7344" y="2665087"/>
                <a:pt x="0" y="2387590"/>
              </a:cubicBezTo>
              <a:cubicBezTo>
                <a:pt x="-20831" y="2151927"/>
                <a:pt x="43327" y="1981635"/>
                <a:pt x="0" y="1871874"/>
              </a:cubicBezTo>
              <a:cubicBezTo>
                <a:pt x="-43327" y="1762113"/>
                <a:pt x="27309" y="1529317"/>
                <a:pt x="0" y="1413459"/>
              </a:cubicBezTo>
              <a:cubicBezTo>
                <a:pt x="-27309" y="1297602"/>
                <a:pt x="10751" y="1143659"/>
                <a:pt x="0" y="974146"/>
              </a:cubicBezTo>
              <a:cubicBezTo>
                <a:pt x="-10751" y="804633"/>
                <a:pt x="10928" y="724377"/>
                <a:pt x="0" y="47753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91440</xdr:colOff>
      <xdr:row>98</xdr:row>
      <xdr:rowOff>91440</xdr:rowOff>
    </xdr:from>
    <xdr:to>
      <xdr:col>18</xdr:col>
      <xdr:colOff>558800</xdr:colOff>
      <xdr:row>126</xdr:row>
      <xdr:rowOff>45720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49ACDB7C-E530-4DC6-AE94-3614C1B1DAF1}"/>
            </a:ext>
          </a:extLst>
        </xdr:cNvPr>
        <xdr:cNvSpPr/>
      </xdr:nvSpPr>
      <xdr:spPr>
        <a:xfrm>
          <a:off x="4107180" y="25123140"/>
          <a:ext cx="8293100" cy="6568440"/>
        </a:xfrm>
        <a:custGeom>
          <a:avLst/>
          <a:gdLst>
            <a:gd name="connsiteX0" fmla="*/ 0 w 8293100"/>
            <a:gd name="connsiteY0" fmla="*/ 0 h 6568440"/>
            <a:gd name="connsiteX1" fmla="*/ 343571 w 8293100"/>
            <a:gd name="connsiteY1" fmla="*/ 0 h 6568440"/>
            <a:gd name="connsiteX2" fmla="*/ 687143 w 8293100"/>
            <a:gd name="connsiteY2" fmla="*/ 0 h 6568440"/>
            <a:gd name="connsiteX3" fmla="*/ 1279507 w 8293100"/>
            <a:gd name="connsiteY3" fmla="*/ 0 h 6568440"/>
            <a:gd name="connsiteX4" fmla="*/ 2037733 w 8293100"/>
            <a:gd name="connsiteY4" fmla="*/ 0 h 6568440"/>
            <a:gd name="connsiteX5" fmla="*/ 2547166 w 8293100"/>
            <a:gd name="connsiteY5" fmla="*/ 0 h 6568440"/>
            <a:gd name="connsiteX6" fmla="*/ 3139531 w 8293100"/>
            <a:gd name="connsiteY6" fmla="*/ 0 h 6568440"/>
            <a:gd name="connsiteX7" fmla="*/ 3648964 w 8293100"/>
            <a:gd name="connsiteY7" fmla="*/ 0 h 6568440"/>
            <a:gd name="connsiteX8" fmla="*/ 4324259 w 8293100"/>
            <a:gd name="connsiteY8" fmla="*/ 0 h 6568440"/>
            <a:gd name="connsiteX9" fmla="*/ 4750762 w 8293100"/>
            <a:gd name="connsiteY9" fmla="*/ 0 h 6568440"/>
            <a:gd name="connsiteX10" fmla="*/ 5426057 w 8293100"/>
            <a:gd name="connsiteY10" fmla="*/ 0 h 6568440"/>
            <a:gd name="connsiteX11" fmla="*/ 5935490 w 8293100"/>
            <a:gd name="connsiteY11" fmla="*/ 0 h 6568440"/>
            <a:gd name="connsiteX12" fmla="*/ 6361992 w 8293100"/>
            <a:gd name="connsiteY12" fmla="*/ 0 h 6568440"/>
            <a:gd name="connsiteX13" fmla="*/ 6871426 w 8293100"/>
            <a:gd name="connsiteY13" fmla="*/ 0 h 6568440"/>
            <a:gd name="connsiteX14" fmla="*/ 7380859 w 8293100"/>
            <a:gd name="connsiteY14" fmla="*/ 0 h 6568440"/>
            <a:gd name="connsiteX15" fmla="*/ 8293100 w 8293100"/>
            <a:gd name="connsiteY15" fmla="*/ 0 h 6568440"/>
            <a:gd name="connsiteX16" fmla="*/ 8293100 w 8293100"/>
            <a:gd name="connsiteY16" fmla="*/ 400078 h 6568440"/>
            <a:gd name="connsiteX17" fmla="*/ 8293100 w 8293100"/>
            <a:gd name="connsiteY17" fmla="*/ 1062893 h 6568440"/>
            <a:gd name="connsiteX18" fmla="*/ 8293100 w 8293100"/>
            <a:gd name="connsiteY18" fmla="*/ 1725708 h 6568440"/>
            <a:gd name="connsiteX19" fmla="*/ 8293100 w 8293100"/>
            <a:gd name="connsiteY19" fmla="*/ 2388524 h 6568440"/>
            <a:gd name="connsiteX20" fmla="*/ 8293100 w 8293100"/>
            <a:gd name="connsiteY20" fmla="*/ 3117023 h 6568440"/>
            <a:gd name="connsiteX21" fmla="*/ 8293100 w 8293100"/>
            <a:gd name="connsiteY21" fmla="*/ 3845523 h 6568440"/>
            <a:gd name="connsiteX22" fmla="*/ 8293100 w 8293100"/>
            <a:gd name="connsiteY22" fmla="*/ 4442654 h 6568440"/>
            <a:gd name="connsiteX23" fmla="*/ 8293100 w 8293100"/>
            <a:gd name="connsiteY23" fmla="*/ 5105469 h 6568440"/>
            <a:gd name="connsiteX24" fmla="*/ 8293100 w 8293100"/>
            <a:gd name="connsiteY24" fmla="*/ 5768285 h 6568440"/>
            <a:gd name="connsiteX25" fmla="*/ 8293100 w 8293100"/>
            <a:gd name="connsiteY25" fmla="*/ 6568440 h 6568440"/>
            <a:gd name="connsiteX26" fmla="*/ 7700736 w 8293100"/>
            <a:gd name="connsiteY26" fmla="*/ 6568440 h 6568440"/>
            <a:gd name="connsiteX27" fmla="*/ 7274233 w 8293100"/>
            <a:gd name="connsiteY27" fmla="*/ 6568440 h 6568440"/>
            <a:gd name="connsiteX28" fmla="*/ 6681869 w 8293100"/>
            <a:gd name="connsiteY28" fmla="*/ 6568440 h 6568440"/>
            <a:gd name="connsiteX29" fmla="*/ 5923643 w 8293100"/>
            <a:gd name="connsiteY29" fmla="*/ 6568440 h 6568440"/>
            <a:gd name="connsiteX30" fmla="*/ 5580072 w 8293100"/>
            <a:gd name="connsiteY30" fmla="*/ 6568440 h 6568440"/>
            <a:gd name="connsiteX31" fmla="*/ 5153569 w 8293100"/>
            <a:gd name="connsiteY31" fmla="*/ 6568440 h 6568440"/>
            <a:gd name="connsiteX32" fmla="*/ 4727067 w 8293100"/>
            <a:gd name="connsiteY32" fmla="*/ 6568440 h 6568440"/>
            <a:gd name="connsiteX33" fmla="*/ 4300565 w 8293100"/>
            <a:gd name="connsiteY33" fmla="*/ 6568440 h 6568440"/>
            <a:gd name="connsiteX34" fmla="*/ 3708200 w 8293100"/>
            <a:gd name="connsiteY34" fmla="*/ 6568440 h 6568440"/>
            <a:gd name="connsiteX35" fmla="*/ 3115836 w 8293100"/>
            <a:gd name="connsiteY35" fmla="*/ 6568440 h 6568440"/>
            <a:gd name="connsiteX36" fmla="*/ 2772265 w 8293100"/>
            <a:gd name="connsiteY36" fmla="*/ 6568440 h 6568440"/>
            <a:gd name="connsiteX37" fmla="*/ 2179901 w 8293100"/>
            <a:gd name="connsiteY37" fmla="*/ 6568440 h 6568440"/>
            <a:gd name="connsiteX38" fmla="*/ 1421674 w 8293100"/>
            <a:gd name="connsiteY38" fmla="*/ 6568440 h 6568440"/>
            <a:gd name="connsiteX39" fmla="*/ 912241 w 8293100"/>
            <a:gd name="connsiteY39" fmla="*/ 6568440 h 6568440"/>
            <a:gd name="connsiteX40" fmla="*/ 0 w 8293100"/>
            <a:gd name="connsiteY40" fmla="*/ 6568440 h 6568440"/>
            <a:gd name="connsiteX41" fmla="*/ 0 w 8293100"/>
            <a:gd name="connsiteY41" fmla="*/ 5905625 h 6568440"/>
            <a:gd name="connsiteX42" fmla="*/ 0 w 8293100"/>
            <a:gd name="connsiteY42" fmla="*/ 5308494 h 6568440"/>
            <a:gd name="connsiteX43" fmla="*/ 0 w 8293100"/>
            <a:gd name="connsiteY43" fmla="*/ 4908416 h 6568440"/>
            <a:gd name="connsiteX44" fmla="*/ 0 w 8293100"/>
            <a:gd name="connsiteY44" fmla="*/ 4442654 h 6568440"/>
            <a:gd name="connsiteX45" fmla="*/ 0 w 8293100"/>
            <a:gd name="connsiteY45" fmla="*/ 4042576 h 6568440"/>
            <a:gd name="connsiteX46" fmla="*/ 0 w 8293100"/>
            <a:gd name="connsiteY46" fmla="*/ 3642499 h 6568440"/>
            <a:gd name="connsiteX47" fmla="*/ 0 w 8293100"/>
            <a:gd name="connsiteY47" fmla="*/ 3176736 h 6568440"/>
            <a:gd name="connsiteX48" fmla="*/ 0 w 8293100"/>
            <a:gd name="connsiteY48" fmla="*/ 2710974 h 6568440"/>
            <a:gd name="connsiteX49" fmla="*/ 0 w 8293100"/>
            <a:gd name="connsiteY49" fmla="*/ 2245212 h 6568440"/>
            <a:gd name="connsiteX50" fmla="*/ 0 w 8293100"/>
            <a:gd name="connsiteY50" fmla="*/ 1845135 h 6568440"/>
            <a:gd name="connsiteX51" fmla="*/ 0 w 8293100"/>
            <a:gd name="connsiteY51" fmla="*/ 1313688 h 6568440"/>
            <a:gd name="connsiteX52" fmla="*/ 0 w 8293100"/>
            <a:gd name="connsiteY52" fmla="*/ 913610 h 6568440"/>
            <a:gd name="connsiteX53" fmla="*/ 0 w 8293100"/>
            <a:gd name="connsiteY53" fmla="*/ 0 h 65684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</a:cxnLst>
          <a:rect l="l" t="t" r="r" b="b"/>
          <a:pathLst>
            <a:path w="8293100" h="6568440" extrusionOk="0">
              <a:moveTo>
                <a:pt x="0" y="0"/>
              </a:moveTo>
              <a:cubicBezTo>
                <a:pt x="107347" y="-32430"/>
                <a:pt x="209026" y="9951"/>
                <a:pt x="343571" y="0"/>
              </a:cubicBezTo>
              <a:cubicBezTo>
                <a:pt x="478116" y="-9951"/>
                <a:pt x="579615" y="17655"/>
                <a:pt x="687143" y="0"/>
              </a:cubicBezTo>
              <a:cubicBezTo>
                <a:pt x="794671" y="-17655"/>
                <a:pt x="1130525" y="17174"/>
                <a:pt x="1279507" y="0"/>
              </a:cubicBezTo>
              <a:cubicBezTo>
                <a:pt x="1428489" y="-17174"/>
                <a:pt x="1880676" y="88518"/>
                <a:pt x="2037733" y="0"/>
              </a:cubicBezTo>
              <a:cubicBezTo>
                <a:pt x="2194790" y="-88518"/>
                <a:pt x="2435140" y="23242"/>
                <a:pt x="2547166" y="0"/>
              </a:cubicBezTo>
              <a:cubicBezTo>
                <a:pt x="2659192" y="-23242"/>
                <a:pt x="2857599" y="60848"/>
                <a:pt x="3139531" y="0"/>
              </a:cubicBezTo>
              <a:cubicBezTo>
                <a:pt x="3421463" y="-60848"/>
                <a:pt x="3457569" y="31366"/>
                <a:pt x="3648964" y="0"/>
              </a:cubicBezTo>
              <a:cubicBezTo>
                <a:pt x="3840359" y="-31366"/>
                <a:pt x="4013274" y="26561"/>
                <a:pt x="4324259" y="0"/>
              </a:cubicBezTo>
              <a:cubicBezTo>
                <a:pt x="4635245" y="-26561"/>
                <a:pt x="4588872" y="15374"/>
                <a:pt x="4750762" y="0"/>
              </a:cubicBezTo>
              <a:cubicBezTo>
                <a:pt x="4912652" y="-15374"/>
                <a:pt x="5284689" y="28547"/>
                <a:pt x="5426057" y="0"/>
              </a:cubicBezTo>
              <a:cubicBezTo>
                <a:pt x="5567426" y="-28547"/>
                <a:pt x="5803230" y="3281"/>
                <a:pt x="5935490" y="0"/>
              </a:cubicBezTo>
              <a:cubicBezTo>
                <a:pt x="6067750" y="-3281"/>
                <a:pt x="6241892" y="44248"/>
                <a:pt x="6361992" y="0"/>
              </a:cubicBezTo>
              <a:cubicBezTo>
                <a:pt x="6482092" y="-44248"/>
                <a:pt x="6667247" y="45142"/>
                <a:pt x="6871426" y="0"/>
              </a:cubicBezTo>
              <a:cubicBezTo>
                <a:pt x="7075605" y="-45142"/>
                <a:pt x="7213059" y="26322"/>
                <a:pt x="7380859" y="0"/>
              </a:cubicBezTo>
              <a:cubicBezTo>
                <a:pt x="7548659" y="-26322"/>
                <a:pt x="7873762" y="12007"/>
                <a:pt x="8293100" y="0"/>
              </a:cubicBezTo>
              <a:cubicBezTo>
                <a:pt x="8318410" y="130244"/>
                <a:pt x="8258134" y="243605"/>
                <a:pt x="8293100" y="400078"/>
              </a:cubicBezTo>
              <a:cubicBezTo>
                <a:pt x="8328066" y="556551"/>
                <a:pt x="8242714" y="784442"/>
                <a:pt x="8293100" y="1062893"/>
              </a:cubicBezTo>
              <a:cubicBezTo>
                <a:pt x="8343486" y="1341345"/>
                <a:pt x="8263753" y="1473773"/>
                <a:pt x="8293100" y="1725708"/>
              </a:cubicBezTo>
              <a:cubicBezTo>
                <a:pt x="8322447" y="1977644"/>
                <a:pt x="8224141" y="2199807"/>
                <a:pt x="8293100" y="2388524"/>
              </a:cubicBezTo>
              <a:cubicBezTo>
                <a:pt x="8362059" y="2577241"/>
                <a:pt x="8285483" y="2896884"/>
                <a:pt x="8293100" y="3117023"/>
              </a:cubicBezTo>
              <a:cubicBezTo>
                <a:pt x="8300717" y="3337162"/>
                <a:pt x="8234909" y="3555841"/>
                <a:pt x="8293100" y="3845523"/>
              </a:cubicBezTo>
              <a:cubicBezTo>
                <a:pt x="8351291" y="4135205"/>
                <a:pt x="8288292" y="4223894"/>
                <a:pt x="8293100" y="4442654"/>
              </a:cubicBezTo>
              <a:cubicBezTo>
                <a:pt x="8297908" y="4661414"/>
                <a:pt x="8240154" y="4797706"/>
                <a:pt x="8293100" y="5105469"/>
              </a:cubicBezTo>
              <a:cubicBezTo>
                <a:pt x="8346046" y="5413232"/>
                <a:pt x="8230128" y="5597972"/>
                <a:pt x="8293100" y="5768285"/>
              </a:cubicBezTo>
              <a:cubicBezTo>
                <a:pt x="8356072" y="5938598"/>
                <a:pt x="8234640" y="6376165"/>
                <a:pt x="8293100" y="6568440"/>
              </a:cubicBezTo>
              <a:cubicBezTo>
                <a:pt x="8027107" y="6635691"/>
                <a:pt x="7859814" y="6531684"/>
                <a:pt x="7700736" y="6568440"/>
              </a:cubicBezTo>
              <a:cubicBezTo>
                <a:pt x="7541658" y="6605196"/>
                <a:pt x="7444077" y="6522675"/>
                <a:pt x="7274233" y="6568440"/>
              </a:cubicBezTo>
              <a:cubicBezTo>
                <a:pt x="7104389" y="6614205"/>
                <a:pt x="6935143" y="6504773"/>
                <a:pt x="6681869" y="6568440"/>
              </a:cubicBezTo>
              <a:cubicBezTo>
                <a:pt x="6428595" y="6632107"/>
                <a:pt x="6227490" y="6539069"/>
                <a:pt x="5923643" y="6568440"/>
              </a:cubicBezTo>
              <a:cubicBezTo>
                <a:pt x="5619796" y="6597811"/>
                <a:pt x="5674035" y="6534960"/>
                <a:pt x="5580072" y="6568440"/>
              </a:cubicBezTo>
              <a:cubicBezTo>
                <a:pt x="5486109" y="6601920"/>
                <a:pt x="5355175" y="6566166"/>
                <a:pt x="5153569" y="6568440"/>
              </a:cubicBezTo>
              <a:cubicBezTo>
                <a:pt x="4951963" y="6570714"/>
                <a:pt x="4815512" y="6522323"/>
                <a:pt x="4727067" y="6568440"/>
              </a:cubicBezTo>
              <a:cubicBezTo>
                <a:pt x="4638622" y="6614557"/>
                <a:pt x="4443236" y="6531294"/>
                <a:pt x="4300565" y="6568440"/>
              </a:cubicBezTo>
              <a:cubicBezTo>
                <a:pt x="4157894" y="6605586"/>
                <a:pt x="3865886" y="6498114"/>
                <a:pt x="3708200" y="6568440"/>
              </a:cubicBezTo>
              <a:cubicBezTo>
                <a:pt x="3550515" y="6638766"/>
                <a:pt x="3273378" y="6566305"/>
                <a:pt x="3115836" y="6568440"/>
              </a:cubicBezTo>
              <a:cubicBezTo>
                <a:pt x="2958294" y="6570575"/>
                <a:pt x="2862137" y="6531314"/>
                <a:pt x="2772265" y="6568440"/>
              </a:cubicBezTo>
              <a:cubicBezTo>
                <a:pt x="2682393" y="6605566"/>
                <a:pt x="2445358" y="6505845"/>
                <a:pt x="2179901" y="6568440"/>
              </a:cubicBezTo>
              <a:cubicBezTo>
                <a:pt x="1914444" y="6631035"/>
                <a:pt x="1761803" y="6538478"/>
                <a:pt x="1421674" y="6568440"/>
              </a:cubicBezTo>
              <a:cubicBezTo>
                <a:pt x="1081545" y="6598402"/>
                <a:pt x="1153766" y="6545048"/>
                <a:pt x="912241" y="6568440"/>
              </a:cubicBezTo>
              <a:cubicBezTo>
                <a:pt x="670716" y="6591832"/>
                <a:pt x="210435" y="6471258"/>
                <a:pt x="0" y="6568440"/>
              </a:cubicBezTo>
              <a:cubicBezTo>
                <a:pt x="-14192" y="6304540"/>
                <a:pt x="6270" y="6193352"/>
                <a:pt x="0" y="5905625"/>
              </a:cubicBezTo>
              <a:cubicBezTo>
                <a:pt x="-6270" y="5617899"/>
                <a:pt x="56634" y="5534001"/>
                <a:pt x="0" y="5308494"/>
              </a:cubicBezTo>
              <a:cubicBezTo>
                <a:pt x="-56634" y="5082987"/>
                <a:pt x="45112" y="4988967"/>
                <a:pt x="0" y="4908416"/>
              </a:cubicBezTo>
              <a:cubicBezTo>
                <a:pt x="-45112" y="4827865"/>
                <a:pt x="40288" y="4648882"/>
                <a:pt x="0" y="4442654"/>
              </a:cubicBezTo>
              <a:cubicBezTo>
                <a:pt x="-40288" y="4236426"/>
                <a:pt x="18046" y="4198602"/>
                <a:pt x="0" y="4042576"/>
              </a:cubicBezTo>
              <a:cubicBezTo>
                <a:pt x="-18046" y="3886550"/>
                <a:pt x="21554" y="3802887"/>
                <a:pt x="0" y="3642499"/>
              </a:cubicBezTo>
              <a:cubicBezTo>
                <a:pt x="-21554" y="3482111"/>
                <a:pt x="37212" y="3324073"/>
                <a:pt x="0" y="3176736"/>
              </a:cubicBezTo>
              <a:cubicBezTo>
                <a:pt x="-37212" y="3029399"/>
                <a:pt x="11483" y="2876285"/>
                <a:pt x="0" y="2710974"/>
              </a:cubicBezTo>
              <a:cubicBezTo>
                <a:pt x="-11483" y="2545663"/>
                <a:pt x="33377" y="2394829"/>
                <a:pt x="0" y="2245212"/>
              </a:cubicBezTo>
              <a:cubicBezTo>
                <a:pt x="-33377" y="2095595"/>
                <a:pt x="20632" y="1928502"/>
                <a:pt x="0" y="1845135"/>
              </a:cubicBezTo>
              <a:cubicBezTo>
                <a:pt x="-20632" y="1761768"/>
                <a:pt x="49043" y="1489667"/>
                <a:pt x="0" y="1313688"/>
              </a:cubicBezTo>
              <a:cubicBezTo>
                <a:pt x="-49043" y="1137709"/>
                <a:pt x="11448" y="1061563"/>
                <a:pt x="0" y="913610"/>
              </a:cubicBezTo>
              <a:cubicBezTo>
                <a:pt x="-11448" y="765657"/>
                <a:pt x="74841" y="416376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18</xdr:col>
      <xdr:colOff>317500</xdr:colOff>
      <xdr:row>84</xdr:row>
      <xdr:rowOff>228600</xdr:rowOff>
    </xdr:from>
    <xdr:to>
      <xdr:col>32</xdr:col>
      <xdr:colOff>447040</xdr:colOff>
      <xdr:row>98</xdr:row>
      <xdr:rowOff>63500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C87C5AC5-E480-4263-8F44-4D13329B4479}"/>
            </a:ext>
          </a:extLst>
        </xdr:cNvPr>
        <xdr:cNvSpPr/>
      </xdr:nvSpPr>
      <xdr:spPr>
        <a:xfrm>
          <a:off x="12158980" y="21953220"/>
          <a:ext cx="8923020" cy="3141980"/>
        </a:xfrm>
        <a:custGeom>
          <a:avLst/>
          <a:gdLst>
            <a:gd name="connsiteX0" fmla="*/ 0 w 8923020"/>
            <a:gd name="connsiteY0" fmla="*/ 523674 h 3141980"/>
            <a:gd name="connsiteX1" fmla="*/ 523674 w 8923020"/>
            <a:gd name="connsiteY1" fmla="*/ 0 h 3141980"/>
            <a:gd name="connsiteX2" fmla="*/ 849952 w 8923020"/>
            <a:gd name="connsiteY2" fmla="*/ 0 h 3141980"/>
            <a:gd name="connsiteX3" fmla="*/ 1491257 w 8923020"/>
            <a:gd name="connsiteY3" fmla="*/ 0 h 3141980"/>
            <a:gd name="connsiteX4" fmla="*/ 2053805 w 8923020"/>
            <a:gd name="connsiteY4" fmla="*/ 0 h 3141980"/>
            <a:gd name="connsiteX5" fmla="*/ 2773866 w 8923020"/>
            <a:gd name="connsiteY5" fmla="*/ 0 h 3141980"/>
            <a:gd name="connsiteX6" fmla="*/ 3493927 w 8923020"/>
            <a:gd name="connsiteY6" fmla="*/ 0 h 3141980"/>
            <a:gd name="connsiteX7" fmla="*/ 4135232 w 8923020"/>
            <a:gd name="connsiteY7" fmla="*/ 0 h 3141980"/>
            <a:gd name="connsiteX8" fmla="*/ 4619023 w 8923020"/>
            <a:gd name="connsiteY8" fmla="*/ 0 h 3141980"/>
            <a:gd name="connsiteX9" fmla="*/ 5024058 w 8923020"/>
            <a:gd name="connsiteY9" fmla="*/ 0 h 3141980"/>
            <a:gd name="connsiteX10" fmla="*/ 5586606 w 8923020"/>
            <a:gd name="connsiteY10" fmla="*/ 0 h 3141980"/>
            <a:gd name="connsiteX11" fmla="*/ 6070397 w 8923020"/>
            <a:gd name="connsiteY11" fmla="*/ 0 h 3141980"/>
            <a:gd name="connsiteX12" fmla="*/ 6632945 w 8923020"/>
            <a:gd name="connsiteY12" fmla="*/ 0 h 3141980"/>
            <a:gd name="connsiteX13" fmla="*/ 6959223 w 8923020"/>
            <a:gd name="connsiteY13" fmla="*/ 0 h 3141980"/>
            <a:gd name="connsiteX14" fmla="*/ 7285501 w 8923020"/>
            <a:gd name="connsiteY14" fmla="*/ 0 h 3141980"/>
            <a:gd name="connsiteX15" fmla="*/ 8399346 w 8923020"/>
            <a:gd name="connsiteY15" fmla="*/ 0 h 3141980"/>
            <a:gd name="connsiteX16" fmla="*/ 8923020 w 8923020"/>
            <a:gd name="connsiteY16" fmla="*/ 523674 h 3141980"/>
            <a:gd name="connsiteX17" fmla="*/ 8923020 w 8923020"/>
            <a:gd name="connsiteY17" fmla="*/ 1026386 h 3141980"/>
            <a:gd name="connsiteX18" fmla="*/ 8923020 w 8923020"/>
            <a:gd name="connsiteY18" fmla="*/ 1487205 h 3141980"/>
            <a:gd name="connsiteX19" fmla="*/ 8923020 w 8923020"/>
            <a:gd name="connsiteY19" fmla="*/ 2031809 h 3141980"/>
            <a:gd name="connsiteX20" fmla="*/ 8923020 w 8923020"/>
            <a:gd name="connsiteY20" fmla="*/ 2618306 h 3141980"/>
            <a:gd name="connsiteX21" fmla="*/ 8399346 w 8923020"/>
            <a:gd name="connsiteY21" fmla="*/ 3141980 h 3141980"/>
            <a:gd name="connsiteX22" fmla="*/ 7836798 w 8923020"/>
            <a:gd name="connsiteY22" fmla="*/ 3141980 h 3141980"/>
            <a:gd name="connsiteX23" fmla="*/ 7353007 w 8923020"/>
            <a:gd name="connsiteY23" fmla="*/ 3141980 h 3141980"/>
            <a:gd name="connsiteX24" fmla="*/ 6711702 w 8923020"/>
            <a:gd name="connsiteY24" fmla="*/ 3141980 h 3141980"/>
            <a:gd name="connsiteX25" fmla="*/ 6385424 w 8923020"/>
            <a:gd name="connsiteY25" fmla="*/ 3141980 h 3141980"/>
            <a:gd name="connsiteX26" fmla="*/ 5980390 w 8923020"/>
            <a:gd name="connsiteY26" fmla="*/ 3141980 h 3141980"/>
            <a:gd name="connsiteX27" fmla="*/ 5417842 w 8923020"/>
            <a:gd name="connsiteY27" fmla="*/ 3141980 h 3141980"/>
            <a:gd name="connsiteX28" fmla="*/ 5091564 w 8923020"/>
            <a:gd name="connsiteY28" fmla="*/ 3141980 h 3141980"/>
            <a:gd name="connsiteX29" fmla="*/ 4529016 w 8923020"/>
            <a:gd name="connsiteY29" fmla="*/ 3141980 h 3141980"/>
            <a:gd name="connsiteX30" fmla="*/ 4202738 w 8923020"/>
            <a:gd name="connsiteY30" fmla="*/ 3141980 h 3141980"/>
            <a:gd name="connsiteX31" fmla="*/ 3640190 w 8923020"/>
            <a:gd name="connsiteY31" fmla="*/ 3141980 h 3141980"/>
            <a:gd name="connsiteX32" fmla="*/ 3077642 w 8923020"/>
            <a:gd name="connsiteY32" fmla="*/ 3141980 h 3141980"/>
            <a:gd name="connsiteX33" fmla="*/ 2436337 w 8923020"/>
            <a:gd name="connsiteY33" fmla="*/ 3141980 h 3141980"/>
            <a:gd name="connsiteX34" fmla="*/ 1952546 w 8923020"/>
            <a:gd name="connsiteY34" fmla="*/ 3141980 h 3141980"/>
            <a:gd name="connsiteX35" fmla="*/ 1389998 w 8923020"/>
            <a:gd name="connsiteY35" fmla="*/ 3141980 h 3141980"/>
            <a:gd name="connsiteX36" fmla="*/ 523674 w 8923020"/>
            <a:gd name="connsiteY36" fmla="*/ 3141980 h 3141980"/>
            <a:gd name="connsiteX37" fmla="*/ 0 w 8923020"/>
            <a:gd name="connsiteY37" fmla="*/ 2618306 h 3141980"/>
            <a:gd name="connsiteX38" fmla="*/ 0 w 8923020"/>
            <a:gd name="connsiteY38" fmla="*/ 2052755 h 3141980"/>
            <a:gd name="connsiteX39" fmla="*/ 0 w 8923020"/>
            <a:gd name="connsiteY39" fmla="*/ 1570990 h 3141980"/>
            <a:gd name="connsiteX40" fmla="*/ 0 w 8923020"/>
            <a:gd name="connsiteY40" fmla="*/ 1005439 h 3141980"/>
            <a:gd name="connsiteX41" fmla="*/ 0 w 8923020"/>
            <a:gd name="connsiteY41" fmla="*/ 523674 h 31419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8923020" h="3141980" extrusionOk="0">
              <a:moveTo>
                <a:pt x="0" y="523674"/>
              </a:moveTo>
              <a:cubicBezTo>
                <a:pt x="-27724" y="280231"/>
                <a:pt x="314472" y="21394"/>
                <a:pt x="523674" y="0"/>
              </a:cubicBezTo>
              <a:cubicBezTo>
                <a:pt x="606077" y="-14140"/>
                <a:pt x="735859" y="37134"/>
                <a:pt x="849952" y="0"/>
              </a:cubicBezTo>
              <a:cubicBezTo>
                <a:pt x="964045" y="-37134"/>
                <a:pt x="1334938" y="52688"/>
                <a:pt x="1491257" y="0"/>
              </a:cubicBezTo>
              <a:cubicBezTo>
                <a:pt x="1647577" y="-52688"/>
                <a:pt x="1849170" y="61262"/>
                <a:pt x="2053805" y="0"/>
              </a:cubicBezTo>
              <a:cubicBezTo>
                <a:pt x="2258440" y="-61262"/>
                <a:pt x="2537041" y="19910"/>
                <a:pt x="2773866" y="0"/>
              </a:cubicBezTo>
              <a:cubicBezTo>
                <a:pt x="3010691" y="-19910"/>
                <a:pt x="3134847" y="44648"/>
                <a:pt x="3493927" y="0"/>
              </a:cubicBezTo>
              <a:cubicBezTo>
                <a:pt x="3853007" y="-44648"/>
                <a:pt x="3986925" y="6985"/>
                <a:pt x="4135232" y="0"/>
              </a:cubicBezTo>
              <a:cubicBezTo>
                <a:pt x="4283540" y="-6985"/>
                <a:pt x="4470150" y="41203"/>
                <a:pt x="4619023" y="0"/>
              </a:cubicBezTo>
              <a:cubicBezTo>
                <a:pt x="4767896" y="-41203"/>
                <a:pt x="4839188" y="29010"/>
                <a:pt x="5024058" y="0"/>
              </a:cubicBezTo>
              <a:cubicBezTo>
                <a:pt x="5208929" y="-29010"/>
                <a:pt x="5307855" y="60326"/>
                <a:pt x="5586606" y="0"/>
              </a:cubicBezTo>
              <a:cubicBezTo>
                <a:pt x="5865357" y="-60326"/>
                <a:pt x="5926768" y="3585"/>
                <a:pt x="6070397" y="0"/>
              </a:cubicBezTo>
              <a:cubicBezTo>
                <a:pt x="6214026" y="-3585"/>
                <a:pt x="6497391" y="9048"/>
                <a:pt x="6632945" y="0"/>
              </a:cubicBezTo>
              <a:cubicBezTo>
                <a:pt x="6768499" y="-9048"/>
                <a:pt x="6810746" y="22087"/>
                <a:pt x="6959223" y="0"/>
              </a:cubicBezTo>
              <a:cubicBezTo>
                <a:pt x="7107700" y="-22087"/>
                <a:pt x="7137035" y="29614"/>
                <a:pt x="7285501" y="0"/>
              </a:cubicBezTo>
              <a:cubicBezTo>
                <a:pt x="7433967" y="-29614"/>
                <a:pt x="8152199" y="83652"/>
                <a:pt x="8399346" y="0"/>
              </a:cubicBezTo>
              <a:cubicBezTo>
                <a:pt x="8695616" y="-43833"/>
                <a:pt x="8937129" y="176675"/>
                <a:pt x="8923020" y="523674"/>
              </a:cubicBezTo>
              <a:cubicBezTo>
                <a:pt x="8953905" y="709179"/>
                <a:pt x="8870274" y="852177"/>
                <a:pt x="8923020" y="1026386"/>
              </a:cubicBezTo>
              <a:cubicBezTo>
                <a:pt x="8975766" y="1200595"/>
                <a:pt x="8921664" y="1311383"/>
                <a:pt x="8923020" y="1487205"/>
              </a:cubicBezTo>
              <a:cubicBezTo>
                <a:pt x="8924376" y="1663027"/>
                <a:pt x="8905327" y="1838763"/>
                <a:pt x="8923020" y="2031809"/>
              </a:cubicBezTo>
              <a:cubicBezTo>
                <a:pt x="8940713" y="2224855"/>
                <a:pt x="8873473" y="2361051"/>
                <a:pt x="8923020" y="2618306"/>
              </a:cubicBezTo>
              <a:cubicBezTo>
                <a:pt x="8960952" y="2905614"/>
                <a:pt x="8716311" y="3177784"/>
                <a:pt x="8399346" y="3141980"/>
              </a:cubicBezTo>
              <a:cubicBezTo>
                <a:pt x="8194609" y="3149945"/>
                <a:pt x="8028776" y="3077778"/>
                <a:pt x="7836798" y="3141980"/>
              </a:cubicBezTo>
              <a:cubicBezTo>
                <a:pt x="7644820" y="3206182"/>
                <a:pt x="7568350" y="3108982"/>
                <a:pt x="7353007" y="3141980"/>
              </a:cubicBezTo>
              <a:cubicBezTo>
                <a:pt x="7137664" y="3174978"/>
                <a:pt x="6963123" y="3092998"/>
                <a:pt x="6711702" y="3141980"/>
              </a:cubicBezTo>
              <a:cubicBezTo>
                <a:pt x="6460281" y="3190962"/>
                <a:pt x="6491837" y="3114987"/>
                <a:pt x="6385424" y="3141980"/>
              </a:cubicBezTo>
              <a:cubicBezTo>
                <a:pt x="6279011" y="3168973"/>
                <a:pt x="6100212" y="3139964"/>
                <a:pt x="5980390" y="3141980"/>
              </a:cubicBezTo>
              <a:cubicBezTo>
                <a:pt x="5860568" y="3143996"/>
                <a:pt x="5678732" y="3084389"/>
                <a:pt x="5417842" y="3141980"/>
              </a:cubicBezTo>
              <a:cubicBezTo>
                <a:pt x="5156952" y="3199571"/>
                <a:pt x="5227809" y="3140698"/>
                <a:pt x="5091564" y="3141980"/>
              </a:cubicBezTo>
              <a:cubicBezTo>
                <a:pt x="4955319" y="3143262"/>
                <a:pt x="4757083" y="3131186"/>
                <a:pt x="4529016" y="3141980"/>
              </a:cubicBezTo>
              <a:cubicBezTo>
                <a:pt x="4300949" y="3152774"/>
                <a:pt x="4299249" y="3111808"/>
                <a:pt x="4202738" y="3141980"/>
              </a:cubicBezTo>
              <a:cubicBezTo>
                <a:pt x="4106227" y="3172152"/>
                <a:pt x="3881330" y="3082605"/>
                <a:pt x="3640190" y="3141980"/>
              </a:cubicBezTo>
              <a:cubicBezTo>
                <a:pt x="3399050" y="3201355"/>
                <a:pt x="3311848" y="3108065"/>
                <a:pt x="3077642" y="3141980"/>
              </a:cubicBezTo>
              <a:cubicBezTo>
                <a:pt x="2843436" y="3175895"/>
                <a:pt x="2625142" y="3103920"/>
                <a:pt x="2436337" y="3141980"/>
              </a:cubicBezTo>
              <a:cubicBezTo>
                <a:pt x="2247532" y="3180040"/>
                <a:pt x="2147209" y="3098809"/>
                <a:pt x="1952546" y="3141980"/>
              </a:cubicBezTo>
              <a:cubicBezTo>
                <a:pt x="1757883" y="3185151"/>
                <a:pt x="1502909" y="3138143"/>
                <a:pt x="1389998" y="3141980"/>
              </a:cubicBezTo>
              <a:cubicBezTo>
                <a:pt x="1277087" y="3145817"/>
                <a:pt x="823424" y="3108235"/>
                <a:pt x="523674" y="3141980"/>
              </a:cubicBezTo>
              <a:cubicBezTo>
                <a:pt x="228824" y="3095247"/>
                <a:pt x="9681" y="2927359"/>
                <a:pt x="0" y="2618306"/>
              </a:cubicBezTo>
              <a:cubicBezTo>
                <a:pt x="-5216" y="2503173"/>
                <a:pt x="633" y="2219862"/>
                <a:pt x="0" y="2052755"/>
              </a:cubicBezTo>
              <a:cubicBezTo>
                <a:pt x="-633" y="1885648"/>
                <a:pt x="31156" y="1787386"/>
                <a:pt x="0" y="1570990"/>
              </a:cubicBezTo>
              <a:cubicBezTo>
                <a:pt x="-31156" y="1354595"/>
                <a:pt x="53900" y="1194654"/>
                <a:pt x="0" y="1005439"/>
              </a:cubicBezTo>
              <a:cubicBezTo>
                <a:pt x="-53900" y="816224"/>
                <a:pt x="37435" y="666722"/>
                <a:pt x="0" y="52367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19</xdr:col>
      <xdr:colOff>381000</xdr:colOff>
      <xdr:row>116</xdr:row>
      <xdr:rowOff>177800</xdr:rowOff>
    </xdr:from>
    <xdr:to>
      <xdr:col>34</xdr:col>
      <xdr:colOff>622300</xdr:colOff>
      <xdr:row>128</xdr:row>
      <xdr:rowOff>238760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E7E141A6-6E2D-4950-89F3-7491CCB9CB0E}"/>
            </a:ext>
          </a:extLst>
        </xdr:cNvPr>
        <xdr:cNvSpPr/>
      </xdr:nvSpPr>
      <xdr:spPr>
        <a:xfrm>
          <a:off x="12824460" y="29461460"/>
          <a:ext cx="9697720" cy="2895600"/>
        </a:xfrm>
        <a:custGeom>
          <a:avLst/>
          <a:gdLst>
            <a:gd name="connsiteX0" fmla="*/ 0 w 9697720"/>
            <a:gd name="connsiteY0" fmla="*/ 482610 h 2895600"/>
            <a:gd name="connsiteX1" fmla="*/ 482610 w 9697720"/>
            <a:gd name="connsiteY1" fmla="*/ 0 h 2895600"/>
            <a:gd name="connsiteX2" fmla="*/ 1239427 w 9697720"/>
            <a:gd name="connsiteY2" fmla="*/ 0 h 2895600"/>
            <a:gd name="connsiteX3" fmla="*/ 1559618 w 9697720"/>
            <a:gd name="connsiteY3" fmla="*/ 0 h 2895600"/>
            <a:gd name="connsiteX4" fmla="*/ 1879810 w 9697720"/>
            <a:gd name="connsiteY4" fmla="*/ 0 h 2895600"/>
            <a:gd name="connsiteX5" fmla="*/ 2200002 w 9697720"/>
            <a:gd name="connsiteY5" fmla="*/ 0 h 2895600"/>
            <a:gd name="connsiteX6" fmla="*/ 2956818 w 9697720"/>
            <a:gd name="connsiteY6" fmla="*/ 0 h 2895600"/>
            <a:gd name="connsiteX7" fmla="*/ 3538985 w 9697720"/>
            <a:gd name="connsiteY7" fmla="*/ 0 h 2895600"/>
            <a:gd name="connsiteX8" fmla="*/ 4121152 w 9697720"/>
            <a:gd name="connsiteY8" fmla="*/ 0 h 2895600"/>
            <a:gd name="connsiteX9" fmla="*/ 4441343 w 9697720"/>
            <a:gd name="connsiteY9" fmla="*/ 0 h 2895600"/>
            <a:gd name="connsiteX10" fmla="*/ 5110835 w 9697720"/>
            <a:gd name="connsiteY10" fmla="*/ 0 h 2895600"/>
            <a:gd name="connsiteX11" fmla="*/ 5780327 w 9697720"/>
            <a:gd name="connsiteY11" fmla="*/ 0 h 2895600"/>
            <a:gd name="connsiteX12" fmla="*/ 6275168 w 9697720"/>
            <a:gd name="connsiteY12" fmla="*/ 0 h 2895600"/>
            <a:gd name="connsiteX13" fmla="*/ 6595360 w 9697720"/>
            <a:gd name="connsiteY13" fmla="*/ 0 h 2895600"/>
            <a:gd name="connsiteX14" fmla="*/ 6915552 w 9697720"/>
            <a:gd name="connsiteY14" fmla="*/ 0 h 2895600"/>
            <a:gd name="connsiteX15" fmla="*/ 7323068 w 9697720"/>
            <a:gd name="connsiteY15" fmla="*/ 0 h 2895600"/>
            <a:gd name="connsiteX16" fmla="*/ 8079885 w 9697720"/>
            <a:gd name="connsiteY16" fmla="*/ 0 h 2895600"/>
            <a:gd name="connsiteX17" fmla="*/ 8400077 w 9697720"/>
            <a:gd name="connsiteY17" fmla="*/ 0 h 2895600"/>
            <a:gd name="connsiteX18" fmla="*/ 9215110 w 9697720"/>
            <a:gd name="connsiteY18" fmla="*/ 0 h 2895600"/>
            <a:gd name="connsiteX19" fmla="*/ 9697720 w 9697720"/>
            <a:gd name="connsiteY19" fmla="*/ 482610 h 2895600"/>
            <a:gd name="connsiteX20" fmla="*/ 9697720 w 9697720"/>
            <a:gd name="connsiteY20" fmla="*/ 1003813 h 2895600"/>
            <a:gd name="connsiteX21" fmla="*/ 9697720 w 9697720"/>
            <a:gd name="connsiteY21" fmla="*/ 1525015 h 2895600"/>
            <a:gd name="connsiteX22" fmla="*/ 9697720 w 9697720"/>
            <a:gd name="connsiteY22" fmla="*/ 2412990 h 2895600"/>
            <a:gd name="connsiteX23" fmla="*/ 9215110 w 9697720"/>
            <a:gd name="connsiteY23" fmla="*/ 2895600 h 2895600"/>
            <a:gd name="connsiteX24" fmla="*/ 8458293 w 9697720"/>
            <a:gd name="connsiteY24" fmla="*/ 2895600 h 2895600"/>
            <a:gd name="connsiteX25" fmla="*/ 7788802 w 9697720"/>
            <a:gd name="connsiteY25" fmla="*/ 2895600 h 2895600"/>
            <a:gd name="connsiteX26" fmla="*/ 7031985 w 9697720"/>
            <a:gd name="connsiteY26" fmla="*/ 2895600 h 2895600"/>
            <a:gd name="connsiteX27" fmla="*/ 6362493 w 9697720"/>
            <a:gd name="connsiteY27" fmla="*/ 2895600 h 2895600"/>
            <a:gd name="connsiteX28" fmla="*/ 5605677 w 9697720"/>
            <a:gd name="connsiteY28" fmla="*/ 2895600 h 2895600"/>
            <a:gd name="connsiteX29" fmla="*/ 5110835 w 9697720"/>
            <a:gd name="connsiteY29" fmla="*/ 2895600 h 2895600"/>
            <a:gd name="connsiteX30" fmla="*/ 4703318 w 9697720"/>
            <a:gd name="connsiteY30" fmla="*/ 2895600 h 2895600"/>
            <a:gd name="connsiteX31" fmla="*/ 4208477 w 9697720"/>
            <a:gd name="connsiteY31" fmla="*/ 2895600 h 2895600"/>
            <a:gd name="connsiteX32" fmla="*/ 3888285 w 9697720"/>
            <a:gd name="connsiteY32" fmla="*/ 2895600 h 2895600"/>
            <a:gd name="connsiteX33" fmla="*/ 3393443 w 9697720"/>
            <a:gd name="connsiteY33" fmla="*/ 2895600 h 2895600"/>
            <a:gd name="connsiteX34" fmla="*/ 3073252 w 9697720"/>
            <a:gd name="connsiteY34" fmla="*/ 2895600 h 2895600"/>
            <a:gd name="connsiteX35" fmla="*/ 2753060 w 9697720"/>
            <a:gd name="connsiteY35" fmla="*/ 2895600 h 2895600"/>
            <a:gd name="connsiteX36" fmla="*/ 2083568 w 9697720"/>
            <a:gd name="connsiteY36" fmla="*/ 2895600 h 2895600"/>
            <a:gd name="connsiteX37" fmla="*/ 1676052 w 9697720"/>
            <a:gd name="connsiteY37" fmla="*/ 2895600 h 2895600"/>
            <a:gd name="connsiteX38" fmla="*/ 482610 w 9697720"/>
            <a:gd name="connsiteY38" fmla="*/ 2895600 h 2895600"/>
            <a:gd name="connsiteX39" fmla="*/ 0 w 9697720"/>
            <a:gd name="connsiteY39" fmla="*/ 2412990 h 2895600"/>
            <a:gd name="connsiteX40" fmla="*/ 0 w 9697720"/>
            <a:gd name="connsiteY40" fmla="*/ 1969003 h 2895600"/>
            <a:gd name="connsiteX41" fmla="*/ 0 w 9697720"/>
            <a:gd name="connsiteY41" fmla="*/ 1525015 h 2895600"/>
            <a:gd name="connsiteX42" fmla="*/ 0 w 9697720"/>
            <a:gd name="connsiteY42" fmla="*/ 1023116 h 2895600"/>
            <a:gd name="connsiteX43" fmla="*/ 0 w 9697720"/>
            <a:gd name="connsiteY43" fmla="*/ 482610 h 2895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9697720" h="2895600" extrusionOk="0">
              <a:moveTo>
                <a:pt x="0" y="482610"/>
              </a:moveTo>
              <a:cubicBezTo>
                <a:pt x="-21779" y="207016"/>
                <a:pt x="213281" y="-48012"/>
                <a:pt x="482610" y="0"/>
              </a:cubicBezTo>
              <a:cubicBezTo>
                <a:pt x="713748" y="-46300"/>
                <a:pt x="932717" y="49654"/>
                <a:pt x="1239427" y="0"/>
              </a:cubicBezTo>
              <a:cubicBezTo>
                <a:pt x="1546137" y="-49654"/>
                <a:pt x="1421798" y="16984"/>
                <a:pt x="1559618" y="0"/>
              </a:cubicBezTo>
              <a:cubicBezTo>
                <a:pt x="1697438" y="-16984"/>
                <a:pt x="1811851" y="31345"/>
                <a:pt x="1879810" y="0"/>
              </a:cubicBezTo>
              <a:cubicBezTo>
                <a:pt x="1947769" y="-31345"/>
                <a:pt x="2113811" y="34162"/>
                <a:pt x="2200002" y="0"/>
              </a:cubicBezTo>
              <a:cubicBezTo>
                <a:pt x="2286193" y="-34162"/>
                <a:pt x="2753807" y="37646"/>
                <a:pt x="2956818" y="0"/>
              </a:cubicBezTo>
              <a:cubicBezTo>
                <a:pt x="3159829" y="-37646"/>
                <a:pt x="3296104" y="9272"/>
                <a:pt x="3538985" y="0"/>
              </a:cubicBezTo>
              <a:cubicBezTo>
                <a:pt x="3781866" y="-9272"/>
                <a:pt x="3974357" y="52216"/>
                <a:pt x="4121152" y="0"/>
              </a:cubicBezTo>
              <a:cubicBezTo>
                <a:pt x="4267947" y="-52216"/>
                <a:pt x="4333863" y="23784"/>
                <a:pt x="4441343" y="0"/>
              </a:cubicBezTo>
              <a:cubicBezTo>
                <a:pt x="4548823" y="-23784"/>
                <a:pt x="4843908" y="14119"/>
                <a:pt x="5110835" y="0"/>
              </a:cubicBezTo>
              <a:cubicBezTo>
                <a:pt x="5377762" y="-14119"/>
                <a:pt x="5451293" y="47788"/>
                <a:pt x="5780327" y="0"/>
              </a:cubicBezTo>
              <a:cubicBezTo>
                <a:pt x="6109361" y="-47788"/>
                <a:pt x="6168923" y="30942"/>
                <a:pt x="6275168" y="0"/>
              </a:cubicBezTo>
              <a:cubicBezTo>
                <a:pt x="6381413" y="-30942"/>
                <a:pt x="6528207" y="30391"/>
                <a:pt x="6595360" y="0"/>
              </a:cubicBezTo>
              <a:cubicBezTo>
                <a:pt x="6662513" y="-30391"/>
                <a:pt x="6764151" y="32674"/>
                <a:pt x="6915552" y="0"/>
              </a:cubicBezTo>
              <a:cubicBezTo>
                <a:pt x="7066953" y="-32674"/>
                <a:pt x="7175757" y="37188"/>
                <a:pt x="7323068" y="0"/>
              </a:cubicBezTo>
              <a:cubicBezTo>
                <a:pt x="7470379" y="-37188"/>
                <a:pt x="7909480" y="89794"/>
                <a:pt x="8079885" y="0"/>
              </a:cubicBezTo>
              <a:cubicBezTo>
                <a:pt x="8250290" y="-89794"/>
                <a:pt x="8312641" y="19695"/>
                <a:pt x="8400077" y="0"/>
              </a:cubicBezTo>
              <a:cubicBezTo>
                <a:pt x="8487513" y="-19695"/>
                <a:pt x="9018263" y="61265"/>
                <a:pt x="9215110" y="0"/>
              </a:cubicBezTo>
              <a:cubicBezTo>
                <a:pt x="9458731" y="68099"/>
                <a:pt x="9669890" y="252400"/>
                <a:pt x="9697720" y="482610"/>
              </a:cubicBezTo>
              <a:cubicBezTo>
                <a:pt x="9759605" y="652515"/>
                <a:pt x="9654667" y="847577"/>
                <a:pt x="9697720" y="1003813"/>
              </a:cubicBezTo>
              <a:cubicBezTo>
                <a:pt x="9740773" y="1160049"/>
                <a:pt x="9657292" y="1403438"/>
                <a:pt x="9697720" y="1525015"/>
              </a:cubicBezTo>
              <a:cubicBezTo>
                <a:pt x="9738148" y="1646592"/>
                <a:pt x="9690040" y="1995842"/>
                <a:pt x="9697720" y="2412990"/>
              </a:cubicBezTo>
              <a:cubicBezTo>
                <a:pt x="9713503" y="2702836"/>
                <a:pt x="9488197" y="2894336"/>
                <a:pt x="9215110" y="2895600"/>
              </a:cubicBezTo>
              <a:cubicBezTo>
                <a:pt x="8896853" y="2924543"/>
                <a:pt x="8830191" y="2830548"/>
                <a:pt x="8458293" y="2895600"/>
              </a:cubicBezTo>
              <a:cubicBezTo>
                <a:pt x="8086395" y="2960652"/>
                <a:pt x="7993668" y="2834941"/>
                <a:pt x="7788802" y="2895600"/>
              </a:cubicBezTo>
              <a:cubicBezTo>
                <a:pt x="7583936" y="2956259"/>
                <a:pt x="7189206" y="2830320"/>
                <a:pt x="7031985" y="2895600"/>
              </a:cubicBezTo>
              <a:cubicBezTo>
                <a:pt x="6874764" y="2960880"/>
                <a:pt x="6547952" y="2887906"/>
                <a:pt x="6362493" y="2895600"/>
              </a:cubicBezTo>
              <a:cubicBezTo>
                <a:pt x="6177034" y="2903294"/>
                <a:pt x="5934823" y="2845408"/>
                <a:pt x="5605677" y="2895600"/>
              </a:cubicBezTo>
              <a:cubicBezTo>
                <a:pt x="5276531" y="2945792"/>
                <a:pt x="5260392" y="2869310"/>
                <a:pt x="5110835" y="2895600"/>
              </a:cubicBezTo>
              <a:cubicBezTo>
                <a:pt x="4961278" y="2921890"/>
                <a:pt x="4829554" y="2863611"/>
                <a:pt x="4703318" y="2895600"/>
              </a:cubicBezTo>
              <a:cubicBezTo>
                <a:pt x="4577082" y="2927589"/>
                <a:pt x="4452367" y="2842096"/>
                <a:pt x="4208477" y="2895600"/>
              </a:cubicBezTo>
              <a:cubicBezTo>
                <a:pt x="3964587" y="2949104"/>
                <a:pt x="3990247" y="2885178"/>
                <a:pt x="3888285" y="2895600"/>
              </a:cubicBezTo>
              <a:cubicBezTo>
                <a:pt x="3786323" y="2906022"/>
                <a:pt x="3619936" y="2855955"/>
                <a:pt x="3393443" y="2895600"/>
              </a:cubicBezTo>
              <a:cubicBezTo>
                <a:pt x="3166950" y="2935245"/>
                <a:pt x="3144276" y="2868059"/>
                <a:pt x="3073252" y="2895600"/>
              </a:cubicBezTo>
              <a:cubicBezTo>
                <a:pt x="3002228" y="2923141"/>
                <a:pt x="2905720" y="2887477"/>
                <a:pt x="2753060" y="2895600"/>
              </a:cubicBezTo>
              <a:cubicBezTo>
                <a:pt x="2600400" y="2903723"/>
                <a:pt x="2355944" y="2816212"/>
                <a:pt x="2083568" y="2895600"/>
              </a:cubicBezTo>
              <a:cubicBezTo>
                <a:pt x="1811192" y="2974988"/>
                <a:pt x="1772480" y="2890211"/>
                <a:pt x="1676052" y="2895600"/>
              </a:cubicBezTo>
              <a:cubicBezTo>
                <a:pt x="1579624" y="2900989"/>
                <a:pt x="931549" y="2763154"/>
                <a:pt x="482610" y="2895600"/>
              </a:cubicBezTo>
              <a:cubicBezTo>
                <a:pt x="220074" y="2903545"/>
                <a:pt x="-28491" y="2642687"/>
                <a:pt x="0" y="2412990"/>
              </a:cubicBezTo>
              <a:cubicBezTo>
                <a:pt x="-23472" y="2294841"/>
                <a:pt x="8243" y="2190527"/>
                <a:pt x="0" y="1969003"/>
              </a:cubicBezTo>
              <a:cubicBezTo>
                <a:pt x="-8243" y="1747479"/>
                <a:pt x="1524" y="1678676"/>
                <a:pt x="0" y="1525015"/>
              </a:cubicBezTo>
              <a:cubicBezTo>
                <a:pt x="-1524" y="1371354"/>
                <a:pt x="26012" y="1218273"/>
                <a:pt x="0" y="1023116"/>
              </a:cubicBezTo>
              <a:cubicBezTo>
                <a:pt x="-26012" y="827959"/>
                <a:pt x="60648" y="684614"/>
                <a:pt x="0" y="482610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25400</xdr:colOff>
      <xdr:row>29</xdr:row>
      <xdr:rowOff>66040</xdr:rowOff>
    </xdr:from>
    <xdr:to>
      <xdr:col>35</xdr:col>
      <xdr:colOff>381000</xdr:colOff>
      <xdr:row>65</xdr:row>
      <xdr:rowOff>218440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CA874233-11D2-4EF2-A37E-E2047920E56E}"/>
            </a:ext>
          </a:extLst>
        </xdr:cNvPr>
        <xdr:cNvSpPr/>
      </xdr:nvSpPr>
      <xdr:spPr>
        <a:xfrm>
          <a:off x="14968220" y="7914640"/>
          <a:ext cx="7945120" cy="8892540"/>
        </a:xfrm>
        <a:custGeom>
          <a:avLst/>
          <a:gdLst>
            <a:gd name="connsiteX0" fmla="*/ 0 w 7945120"/>
            <a:gd name="connsiteY0" fmla="*/ 1324213 h 8892540"/>
            <a:gd name="connsiteX1" fmla="*/ 1324213 w 7945120"/>
            <a:gd name="connsiteY1" fmla="*/ 0 h 8892540"/>
            <a:gd name="connsiteX2" fmla="*/ 2018668 w 7945120"/>
            <a:gd name="connsiteY2" fmla="*/ 0 h 8892540"/>
            <a:gd name="connsiteX3" fmla="*/ 2448289 w 7945120"/>
            <a:gd name="connsiteY3" fmla="*/ 0 h 8892540"/>
            <a:gd name="connsiteX4" fmla="*/ 2877910 w 7945120"/>
            <a:gd name="connsiteY4" fmla="*/ 0 h 8892540"/>
            <a:gd name="connsiteX5" fmla="*/ 3307531 w 7945120"/>
            <a:gd name="connsiteY5" fmla="*/ 0 h 8892540"/>
            <a:gd name="connsiteX6" fmla="*/ 4001986 w 7945120"/>
            <a:gd name="connsiteY6" fmla="*/ 0 h 8892540"/>
            <a:gd name="connsiteX7" fmla="*/ 4590508 w 7945120"/>
            <a:gd name="connsiteY7" fmla="*/ 0 h 8892540"/>
            <a:gd name="connsiteX8" fmla="*/ 5179029 w 7945120"/>
            <a:gd name="connsiteY8" fmla="*/ 0 h 8892540"/>
            <a:gd name="connsiteX9" fmla="*/ 5608650 w 7945120"/>
            <a:gd name="connsiteY9" fmla="*/ 0 h 8892540"/>
            <a:gd name="connsiteX10" fmla="*/ 6620907 w 7945120"/>
            <a:gd name="connsiteY10" fmla="*/ 0 h 8892540"/>
            <a:gd name="connsiteX11" fmla="*/ 7945120 w 7945120"/>
            <a:gd name="connsiteY11" fmla="*/ 1324213 h 8892540"/>
            <a:gd name="connsiteX12" fmla="*/ 7945120 w 7945120"/>
            <a:gd name="connsiteY12" fmla="*/ 1766977 h 8892540"/>
            <a:gd name="connsiteX13" fmla="*/ 7945120 w 7945120"/>
            <a:gd name="connsiteY13" fmla="*/ 2147301 h 8892540"/>
            <a:gd name="connsiteX14" fmla="*/ 7945120 w 7945120"/>
            <a:gd name="connsiteY14" fmla="*/ 2590065 h 8892540"/>
            <a:gd name="connsiteX15" fmla="*/ 7945120 w 7945120"/>
            <a:gd name="connsiteY15" fmla="*/ 3282594 h 8892540"/>
            <a:gd name="connsiteX16" fmla="*/ 7945120 w 7945120"/>
            <a:gd name="connsiteY16" fmla="*/ 3662918 h 8892540"/>
            <a:gd name="connsiteX17" fmla="*/ 7945120 w 7945120"/>
            <a:gd name="connsiteY17" fmla="*/ 4168123 h 8892540"/>
            <a:gd name="connsiteX18" fmla="*/ 7945120 w 7945120"/>
            <a:gd name="connsiteY18" fmla="*/ 4673329 h 8892540"/>
            <a:gd name="connsiteX19" fmla="*/ 7945120 w 7945120"/>
            <a:gd name="connsiteY19" fmla="*/ 5240975 h 8892540"/>
            <a:gd name="connsiteX20" fmla="*/ 7945120 w 7945120"/>
            <a:gd name="connsiteY20" fmla="*/ 5808622 h 8892540"/>
            <a:gd name="connsiteX21" fmla="*/ 7945120 w 7945120"/>
            <a:gd name="connsiteY21" fmla="*/ 6501151 h 8892540"/>
            <a:gd name="connsiteX22" fmla="*/ 7945120 w 7945120"/>
            <a:gd name="connsiteY22" fmla="*/ 7568327 h 8892540"/>
            <a:gd name="connsiteX23" fmla="*/ 6620907 w 7945120"/>
            <a:gd name="connsiteY23" fmla="*/ 8892540 h 8892540"/>
            <a:gd name="connsiteX24" fmla="*/ 5926452 w 7945120"/>
            <a:gd name="connsiteY24" fmla="*/ 8892540 h 8892540"/>
            <a:gd name="connsiteX25" fmla="*/ 5284963 w 7945120"/>
            <a:gd name="connsiteY25" fmla="*/ 8892540 h 8892540"/>
            <a:gd name="connsiteX26" fmla="*/ 4590508 w 7945120"/>
            <a:gd name="connsiteY26" fmla="*/ 8892540 h 8892540"/>
            <a:gd name="connsiteX27" fmla="*/ 3949019 w 7945120"/>
            <a:gd name="connsiteY27" fmla="*/ 8892540 h 8892540"/>
            <a:gd name="connsiteX28" fmla="*/ 3254564 w 7945120"/>
            <a:gd name="connsiteY28" fmla="*/ 8892540 h 8892540"/>
            <a:gd name="connsiteX29" fmla="*/ 2719009 w 7945120"/>
            <a:gd name="connsiteY29" fmla="*/ 8892540 h 8892540"/>
            <a:gd name="connsiteX30" fmla="*/ 2236421 w 7945120"/>
            <a:gd name="connsiteY30" fmla="*/ 8892540 h 8892540"/>
            <a:gd name="connsiteX31" fmla="*/ 1324213 w 7945120"/>
            <a:gd name="connsiteY31" fmla="*/ 8892540 h 8892540"/>
            <a:gd name="connsiteX32" fmla="*/ 0 w 7945120"/>
            <a:gd name="connsiteY32" fmla="*/ 7568327 h 8892540"/>
            <a:gd name="connsiteX33" fmla="*/ 0 w 7945120"/>
            <a:gd name="connsiteY33" fmla="*/ 6938239 h 8892540"/>
            <a:gd name="connsiteX34" fmla="*/ 0 w 7945120"/>
            <a:gd name="connsiteY34" fmla="*/ 6557916 h 8892540"/>
            <a:gd name="connsiteX35" fmla="*/ 0 w 7945120"/>
            <a:gd name="connsiteY35" fmla="*/ 5927828 h 8892540"/>
            <a:gd name="connsiteX36" fmla="*/ 0 w 7945120"/>
            <a:gd name="connsiteY36" fmla="*/ 5485064 h 8892540"/>
            <a:gd name="connsiteX37" fmla="*/ 0 w 7945120"/>
            <a:gd name="connsiteY37" fmla="*/ 4792535 h 8892540"/>
            <a:gd name="connsiteX38" fmla="*/ 0 w 7945120"/>
            <a:gd name="connsiteY38" fmla="*/ 4349770 h 8892540"/>
            <a:gd name="connsiteX39" fmla="*/ 0 w 7945120"/>
            <a:gd name="connsiteY39" fmla="*/ 3657241 h 8892540"/>
            <a:gd name="connsiteX40" fmla="*/ 0 w 7945120"/>
            <a:gd name="connsiteY40" fmla="*/ 3089594 h 8892540"/>
            <a:gd name="connsiteX41" fmla="*/ 0 w 7945120"/>
            <a:gd name="connsiteY41" fmla="*/ 2646830 h 8892540"/>
            <a:gd name="connsiteX42" fmla="*/ 0 w 7945120"/>
            <a:gd name="connsiteY42" fmla="*/ 2016742 h 8892540"/>
            <a:gd name="connsiteX43" fmla="*/ 0 w 7945120"/>
            <a:gd name="connsiteY43" fmla="*/ 1324213 h 88925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7945120" h="8892540" extrusionOk="0">
              <a:moveTo>
                <a:pt x="0" y="1324213"/>
              </a:moveTo>
              <a:cubicBezTo>
                <a:pt x="-62327" y="566955"/>
                <a:pt x="583518" y="-160866"/>
                <a:pt x="1324213" y="0"/>
              </a:cubicBezTo>
              <a:cubicBezTo>
                <a:pt x="1633338" y="-22906"/>
                <a:pt x="1756767" y="14300"/>
                <a:pt x="2018668" y="0"/>
              </a:cubicBezTo>
              <a:cubicBezTo>
                <a:pt x="2280569" y="-14300"/>
                <a:pt x="2254855" y="39796"/>
                <a:pt x="2448289" y="0"/>
              </a:cubicBezTo>
              <a:cubicBezTo>
                <a:pt x="2641723" y="-39796"/>
                <a:pt x="2776232" y="38739"/>
                <a:pt x="2877910" y="0"/>
              </a:cubicBezTo>
              <a:cubicBezTo>
                <a:pt x="2979588" y="-38739"/>
                <a:pt x="3218830" y="34053"/>
                <a:pt x="3307531" y="0"/>
              </a:cubicBezTo>
              <a:cubicBezTo>
                <a:pt x="3396232" y="-34053"/>
                <a:pt x="3812990" y="55153"/>
                <a:pt x="4001986" y="0"/>
              </a:cubicBezTo>
              <a:cubicBezTo>
                <a:pt x="4190982" y="-55153"/>
                <a:pt x="4444469" y="14282"/>
                <a:pt x="4590508" y="0"/>
              </a:cubicBezTo>
              <a:cubicBezTo>
                <a:pt x="4736547" y="-14282"/>
                <a:pt x="4886996" y="12506"/>
                <a:pt x="5179029" y="0"/>
              </a:cubicBezTo>
              <a:cubicBezTo>
                <a:pt x="5471062" y="-12506"/>
                <a:pt x="5397022" y="43570"/>
                <a:pt x="5608650" y="0"/>
              </a:cubicBezTo>
              <a:cubicBezTo>
                <a:pt x="5820278" y="-43570"/>
                <a:pt x="6229812" y="69905"/>
                <a:pt x="6620907" y="0"/>
              </a:cubicBezTo>
              <a:cubicBezTo>
                <a:pt x="7275738" y="146408"/>
                <a:pt x="7963346" y="702515"/>
                <a:pt x="7945120" y="1324213"/>
              </a:cubicBezTo>
              <a:cubicBezTo>
                <a:pt x="7981556" y="1542828"/>
                <a:pt x="7923963" y="1583124"/>
                <a:pt x="7945120" y="1766977"/>
              </a:cubicBezTo>
              <a:cubicBezTo>
                <a:pt x="7966277" y="1950830"/>
                <a:pt x="7902534" y="2003949"/>
                <a:pt x="7945120" y="2147301"/>
              </a:cubicBezTo>
              <a:cubicBezTo>
                <a:pt x="7987706" y="2290653"/>
                <a:pt x="7909733" y="2488777"/>
                <a:pt x="7945120" y="2590065"/>
              </a:cubicBezTo>
              <a:cubicBezTo>
                <a:pt x="7980507" y="2691353"/>
                <a:pt x="7869579" y="3009386"/>
                <a:pt x="7945120" y="3282594"/>
              </a:cubicBezTo>
              <a:cubicBezTo>
                <a:pt x="8020661" y="3555802"/>
                <a:pt x="7937379" y="3524214"/>
                <a:pt x="7945120" y="3662918"/>
              </a:cubicBezTo>
              <a:cubicBezTo>
                <a:pt x="7952861" y="3801622"/>
                <a:pt x="7937107" y="4000285"/>
                <a:pt x="7945120" y="4168123"/>
              </a:cubicBezTo>
              <a:cubicBezTo>
                <a:pt x="7953133" y="4335961"/>
                <a:pt x="7933966" y="4458749"/>
                <a:pt x="7945120" y="4673329"/>
              </a:cubicBezTo>
              <a:cubicBezTo>
                <a:pt x="7956274" y="4887909"/>
                <a:pt x="7905539" y="4980117"/>
                <a:pt x="7945120" y="5240975"/>
              </a:cubicBezTo>
              <a:cubicBezTo>
                <a:pt x="7984701" y="5501833"/>
                <a:pt x="7912571" y="5561637"/>
                <a:pt x="7945120" y="5808622"/>
              </a:cubicBezTo>
              <a:cubicBezTo>
                <a:pt x="7977669" y="6055607"/>
                <a:pt x="7890044" y="6244259"/>
                <a:pt x="7945120" y="6501151"/>
              </a:cubicBezTo>
              <a:cubicBezTo>
                <a:pt x="8000196" y="6758043"/>
                <a:pt x="7868598" y="7173253"/>
                <a:pt x="7945120" y="7568327"/>
              </a:cubicBezTo>
              <a:cubicBezTo>
                <a:pt x="7994005" y="8371864"/>
                <a:pt x="7469483" y="8869921"/>
                <a:pt x="6620907" y="8892540"/>
              </a:cubicBezTo>
              <a:cubicBezTo>
                <a:pt x="6343251" y="8945831"/>
                <a:pt x="6187424" y="8879992"/>
                <a:pt x="5926452" y="8892540"/>
              </a:cubicBezTo>
              <a:cubicBezTo>
                <a:pt x="5665480" y="8905088"/>
                <a:pt x="5515610" y="8827127"/>
                <a:pt x="5284963" y="8892540"/>
              </a:cubicBezTo>
              <a:cubicBezTo>
                <a:pt x="5054316" y="8957953"/>
                <a:pt x="4903990" y="8825196"/>
                <a:pt x="4590508" y="8892540"/>
              </a:cubicBezTo>
              <a:cubicBezTo>
                <a:pt x="4277027" y="8959884"/>
                <a:pt x="4223344" y="8861231"/>
                <a:pt x="3949019" y="8892540"/>
              </a:cubicBezTo>
              <a:cubicBezTo>
                <a:pt x="3674694" y="8923849"/>
                <a:pt x="3395611" y="8851833"/>
                <a:pt x="3254564" y="8892540"/>
              </a:cubicBezTo>
              <a:cubicBezTo>
                <a:pt x="3113518" y="8933247"/>
                <a:pt x="2957076" y="8829964"/>
                <a:pt x="2719009" y="8892540"/>
              </a:cubicBezTo>
              <a:cubicBezTo>
                <a:pt x="2480943" y="8955116"/>
                <a:pt x="2429360" y="8884750"/>
                <a:pt x="2236421" y="8892540"/>
              </a:cubicBezTo>
              <a:cubicBezTo>
                <a:pt x="2043482" y="8900330"/>
                <a:pt x="1558688" y="8888603"/>
                <a:pt x="1324213" y="8892540"/>
              </a:cubicBezTo>
              <a:cubicBezTo>
                <a:pt x="458981" y="8968997"/>
                <a:pt x="34673" y="8195728"/>
                <a:pt x="0" y="7568327"/>
              </a:cubicBezTo>
              <a:cubicBezTo>
                <a:pt x="-13854" y="7408859"/>
                <a:pt x="22027" y="7224223"/>
                <a:pt x="0" y="6938239"/>
              </a:cubicBezTo>
              <a:cubicBezTo>
                <a:pt x="-22027" y="6652255"/>
                <a:pt x="34143" y="6687953"/>
                <a:pt x="0" y="6557916"/>
              </a:cubicBezTo>
              <a:cubicBezTo>
                <a:pt x="-34143" y="6427879"/>
                <a:pt x="6720" y="6175777"/>
                <a:pt x="0" y="5927828"/>
              </a:cubicBezTo>
              <a:cubicBezTo>
                <a:pt x="-6720" y="5679879"/>
                <a:pt x="49818" y="5641912"/>
                <a:pt x="0" y="5485064"/>
              </a:cubicBezTo>
              <a:cubicBezTo>
                <a:pt x="-49818" y="5328216"/>
                <a:pt x="31779" y="5021838"/>
                <a:pt x="0" y="4792535"/>
              </a:cubicBezTo>
              <a:cubicBezTo>
                <a:pt x="-31779" y="4563232"/>
                <a:pt x="35980" y="4563432"/>
                <a:pt x="0" y="4349770"/>
              </a:cubicBezTo>
              <a:cubicBezTo>
                <a:pt x="-35980" y="4136108"/>
                <a:pt x="17409" y="3888355"/>
                <a:pt x="0" y="3657241"/>
              </a:cubicBezTo>
              <a:cubicBezTo>
                <a:pt x="-17409" y="3426127"/>
                <a:pt x="13429" y="3364171"/>
                <a:pt x="0" y="3089594"/>
              </a:cubicBezTo>
              <a:cubicBezTo>
                <a:pt x="-13429" y="2815017"/>
                <a:pt x="25314" y="2866349"/>
                <a:pt x="0" y="2646830"/>
              </a:cubicBezTo>
              <a:cubicBezTo>
                <a:pt x="-25314" y="2427311"/>
                <a:pt x="28216" y="2214366"/>
                <a:pt x="0" y="2016742"/>
              </a:cubicBezTo>
              <a:cubicBezTo>
                <a:pt x="-28216" y="1819118"/>
                <a:pt x="80879" y="1545198"/>
                <a:pt x="0" y="132421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20</xdr:col>
      <xdr:colOff>537106</xdr:colOff>
      <xdr:row>67</xdr:row>
      <xdr:rowOff>218546</xdr:rowOff>
    </xdr:from>
    <xdr:to>
      <xdr:col>34</xdr:col>
      <xdr:colOff>344069</xdr:colOff>
      <xdr:row>85</xdr:row>
      <xdr:rowOff>101706</xdr:rowOff>
    </xdr:to>
    <xdr:sp macro="" textlink="">
      <xdr:nvSpPr>
        <xdr:cNvPr id="11" name="Rechthoek 10">
          <a:extLst>
            <a:ext uri="{FF2B5EF4-FFF2-40B4-BE49-F238E27FC236}">
              <a16:creationId xmlns:a16="http://schemas.microsoft.com/office/drawing/2014/main" id="{92D396B6-FD48-41ED-85F2-F94EF7415299}"/>
            </a:ext>
          </a:extLst>
        </xdr:cNvPr>
        <xdr:cNvSpPr/>
      </xdr:nvSpPr>
      <xdr:spPr>
        <a:xfrm rot="336433">
          <a:off x="13582546" y="17287346"/>
          <a:ext cx="8661403" cy="4775200"/>
        </a:xfrm>
        <a:custGeom>
          <a:avLst/>
          <a:gdLst>
            <a:gd name="connsiteX0" fmla="*/ 0 w 8661403"/>
            <a:gd name="connsiteY0" fmla="*/ 0 h 4775200"/>
            <a:gd name="connsiteX1" fmla="*/ 8661403 w 8661403"/>
            <a:gd name="connsiteY1" fmla="*/ 0 h 4775200"/>
            <a:gd name="connsiteX2" fmla="*/ 8661403 w 8661403"/>
            <a:gd name="connsiteY2" fmla="*/ 4775200 h 4775200"/>
            <a:gd name="connsiteX3" fmla="*/ 0 w 8661403"/>
            <a:gd name="connsiteY3" fmla="*/ 4775200 h 4775200"/>
            <a:gd name="connsiteX4" fmla="*/ 0 w 8661403"/>
            <a:gd name="connsiteY4" fmla="*/ 0 h 4775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661403" h="4775200" extrusionOk="0">
              <a:moveTo>
                <a:pt x="0" y="0"/>
              </a:moveTo>
              <a:cubicBezTo>
                <a:pt x="1482487" y="-74274"/>
                <a:pt x="7444506" y="-120669"/>
                <a:pt x="8661403" y="0"/>
              </a:cubicBezTo>
              <a:cubicBezTo>
                <a:pt x="8814502" y="1984089"/>
                <a:pt x="8509409" y="3970316"/>
                <a:pt x="8661403" y="4775200"/>
              </a:cubicBezTo>
              <a:cubicBezTo>
                <a:pt x="5004194" y="4898338"/>
                <a:pt x="2646284" y="4836185"/>
                <a:pt x="0" y="4775200"/>
              </a:cubicBezTo>
              <a:cubicBezTo>
                <a:pt x="-129013" y="2534299"/>
                <a:pt x="-29966" y="74949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520700</xdr:colOff>
      <xdr:row>30</xdr:row>
      <xdr:rowOff>114300</xdr:rowOff>
    </xdr:from>
    <xdr:ext cx="3304623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560BBAAE-48C3-4076-858D-935C1148A10C}"/>
            </a:ext>
          </a:extLst>
        </xdr:cNvPr>
        <xdr:cNvSpPr txBox="1"/>
      </xdr:nvSpPr>
      <xdr:spPr>
        <a:xfrm>
          <a:off x="15463520" y="819912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337819</xdr:colOff>
      <xdr:row>72</xdr:row>
      <xdr:rowOff>27938</xdr:rowOff>
    </xdr:from>
    <xdr:ext cx="2049728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B78DC071-9860-4B68-AA9B-B95627C29124}"/>
            </a:ext>
          </a:extLst>
        </xdr:cNvPr>
        <xdr:cNvSpPr txBox="1"/>
      </xdr:nvSpPr>
      <xdr:spPr>
        <a:xfrm>
          <a:off x="435355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21</xdr:col>
      <xdr:colOff>448134</xdr:colOff>
      <xdr:row>67</xdr:row>
      <xdr:rowOff>205738</xdr:rowOff>
    </xdr:from>
    <xdr:ext cx="388651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ABD4E5BB-C0B6-4B18-9CA6-D98896143B09}"/>
            </a:ext>
          </a:extLst>
        </xdr:cNvPr>
        <xdr:cNvSpPr txBox="1"/>
      </xdr:nvSpPr>
      <xdr:spPr>
        <a:xfrm rot="339370">
          <a:off x="14126034" y="17274538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342900</xdr:colOff>
      <xdr:row>86</xdr:row>
      <xdr:rowOff>0</xdr:rowOff>
    </xdr:from>
    <xdr:ext cx="4394793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1C5BA522-8D97-4E20-A35E-012CFA2A76E0}"/>
            </a:ext>
          </a:extLst>
        </xdr:cNvPr>
        <xdr:cNvSpPr txBox="1"/>
      </xdr:nvSpPr>
      <xdr:spPr>
        <a:xfrm>
          <a:off x="435864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317500</xdr:colOff>
      <xdr:row>99</xdr:row>
      <xdr:rowOff>0</xdr:rowOff>
    </xdr:from>
    <xdr:ext cx="4137864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51F65DBD-491D-48D5-BFA4-64A94EB81901}"/>
            </a:ext>
          </a:extLst>
        </xdr:cNvPr>
        <xdr:cNvSpPr txBox="1"/>
      </xdr:nvSpPr>
      <xdr:spPr>
        <a:xfrm>
          <a:off x="433324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440003</xdr:colOff>
      <xdr:row>101</xdr:row>
      <xdr:rowOff>203200</xdr:rowOff>
    </xdr:from>
    <xdr:ext cx="5055936" cy="1344599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2FA04A20-58A0-4451-B90A-CB588DC1D390}"/>
            </a:ext>
          </a:extLst>
        </xdr:cNvPr>
        <xdr:cNvSpPr txBox="1"/>
      </xdr:nvSpPr>
      <xdr:spPr>
        <a:xfrm rot="21279912">
          <a:off x="13485443" y="25943560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76200</xdr:colOff>
      <xdr:row>117</xdr:row>
      <xdr:rowOff>88900</xdr:rowOff>
    </xdr:from>
    <xdr:ext cx="6630661" cy="2596865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1116F075-308E-4EDA-B688-A3B4EF9B1289}"/>
            </a:ext>
          </a:extLst>
        </xdr:cNvPr>
        <xdr:cNvSpPr txBox="1"/>
      </xdr:nvSpPr>
      <xdr:spPr>
        <a:xfrm>
          <a:off x="13121640" y="2960878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20</xdr:col>
      <xdr:colOff>200016</xdr:colOff>
      <xdr:row>100</xdr:row>
      <xdr:rowOff>25708</xdr:rowOff>
    </xdr:from>
    <xdr:to>
      <xdr:col>35</xdr:col>
      <xdr:colOff>17184</xdr:colOff>
      <xdr:row>115</xdr:row>
      <xdr:rowOff>94288</xdr:rowOff>
    </xdr:to>
    <xdr:sp macro="" textlink="">
      <xdr:nvSpPr>
        <xdr:cNvPr id="19" name="Rechthoek 18">
          <a:extLst>
            <a:ext uri="{FF2B5EF4-FFF2-40B4-BE49-F238E27FC236}">
              <a16:creationId xmlns:a16="http://schemas.microsoft.com/office/drawing/2014/main" id="{433F8498-E28E-4C27-897E-5A1FC5F92379}"/>
            </a:ext>
          </a:extLst>
        </xdr:cNvPr>
        <xdr:cNvSpPr/>
      </xdr:nvSpPr>
      <xdr:spPr>
        <a:xfrm rot="21299729">
          <a:off x="13245456" y="25529848"/>
          <a:ext cx="9304068" cy="3611880"/>
        </a:xfrm>
        <a:custGeom>
          <a:avLst/>
          <a:gdLst>
            <a:gd name="connsiteX0" fmla="*/ 0 w 9304068"/>
            <a:gd name="connsiteY0" fmla="*/ 0 h 3611880"/>
            <a:gd name="connsiteX1" fmla="*/ 302382 w 9304068"/>
            <a:gd name="connsiteY1" fmla="*/ 0 h 3611880"/>
            <a:gd name="connsiteX2" fmla="*/ 604764 w 9304068"/>
            <a:gd name="connsiteY2" fmla="*/ 0 h 3611880"/>
            <a:gd name="connsiteX3" fmla="*/ 1000187 w 9304068"/>
            <a:gd name="connsiteY3" fmla="*/ 0 h 3611880"/>
            <a:gd name="connsiteX4" fmla="*/ 1302570 w 9304068"/>
            <a:gd name="connsiteY4" fmla="*/ 0 h 3611880"/>
            <a:gd name="connsiteX5" fmla="*/ 1884074 w 9304068"/>
            <a:gd name="connsiteY5" fmla="*/ 0 h 3611880"/>
            <a:gd name="connsiteX6" fmla="*/ 2186456 w 9304068"/>
            <a:gd name="connsiteY6" fmla="*/ 0 h 3611880"/>
            <a:gd name="connsiteX7" fmla="*/ 2581879 w 9304068"/>
            <a:gd name="connsiteY7" fmla="*/ 0 h 3611880"/>
            <a:gd name="connsiteX8" fmla="*/ 3163383 w 9304068"/>
            <a:gd name="connsiteY8" fmla="*/ 0 h 3611880"/>
            <a:gd name="connsiteX9" fmla="*/ 3558806 w 9304068"/>
            <a:gd name="connsiteY9" fmla="*/ 0 h 3611880"/>
            <a:gd name="connsiteX10" fmla="*/ 3861188 w 9304068"/>
            <a:gd name="connsiteY10" fmla="*/ 0 h 3611880"/>
            <a:gd name="connsiteX11" fmla="*/ 4535733 w 9304068"/>
            <a:gd name="connsiteY11" fmla="*/ 0 h 3611880"/>
            <a:gd name="connsiteX12" fmla="*/ 5210278 w 9304068"/>
            <a:gd name="connsiteY12" fmla="*/ 0 h 3611880"/>
            <a:gd name="connsiteX13" fmla="*/ 5698742 w 9304068"/>
            <a:gd name="connsiteY13" fmla="*/ 0 h 3611880"/>
            <a:gd name="connsiteX14" fmla="*/ 6466327 w 9304068"/>
            <a:gd name="connsiteY14" fmla="*/ 0 h 3611880"/>
            <a:gd name="connsiteX15" fmla="*/ 7047832 w 9304068"/>
            <a:gd name="connsiteY15" fmla="*/ 0 h 3611880"/>
            <a:gd name="connsiteX16" fmla="*/ 7443254 w 9304068"/>
            <a:gd name="connsiteY16" fmla="*/ 0 h 3611880"/>
            <a:gd name="connsiteX17" fmla="*/ 8024759 w 9304068"/>
            <a:gd name="connsiteY17" fmla="*/ 0 h 3611880"/>
            <a:gd name="connsiteX18" fmla="*/ 8792344 w 9304068"/>
            <a:gd name="connsiteY18" fmla="*/ 0 h 3611880"/>
            <a:gd name="connsiteX19" fmla="*/ 9304068 w 9304068"/>
            <a:gd name="connsiteY19" fmla="*/ 0 h 3611880"/>
            <a:gd name="connsiteX20" fmla="*/ 9304068 w 9304068"/>
            <a:gd name="connsiteY20" fmla="*/ 443745 h 3611880"/>
            <a:gd name="connsiteX21" fmla="*/ 9304068 w 9304068"/>
            <a:gd name="connsiteY21" fmla="*/ 887491 h 3611880"/>
            <a:gd name="connsiteX22" fmla="*/ 9304068 w 9304068"/>
            <a:gd name="connsiteY22" fmla="*/ 1295117 h 3611880"/>
            <a:gd name="connsiteX23" fmla="*/ 9304068 w 9304068"/>
            <a:gd name="connsiteY23" fmla="*/ 1883337 h 3611880"/>
            <a:gd name="connsiteX24" fmla="*/ 9304068 w 9304068"/>
            <a:gd name="connsiteY24" fmla="*/ 2435439 h 3611880"/>
            <a:gd name="connsiteX25" fmla="*/ 9304068 w 9304068"/>
            <a:gd name="connsiteY25" fmla="*/ 2987541 h 3611880"/>
            <a:gd name="connsiteX26" fmla="*/ 9304068 w 9304068"/>
            <a:gd name="connsiteY26" fmla="*/ 3611880 h 3611880"/>
            <a:gd name="connsiteX27" fmla="*/ 8908645 w 9304068"/>
            <a:gd name="connsiteY27" fmla="*/ 3611880 h 3611880"/>
            <a:gd name="connsiteX28" fmla="*/ 8420182 w 9304068"/>
            <a:gd name="connsiteY28" fmla="*/ 3611880 h 3611880"/>
            <a:gd name="connsiteX29" fmla="*/ 7931718 w 9304068"/>
            <a:gd name="connsiteY29" fmla="*/ 3611880 h 3611880"/>
            <a:gd name="connsiteX30" fmla="*/ 7629336 w 9304068"/>
            <a:gd name="connsiteY30" fmla="*/ 3611880 h 3611880"/>
            <a:gd name="connsiteX31" fmla="*/ 7233913 w 9304068"/>
            <a:gd name="connsiteY31" fmla="*/ 3611880 h 3611880"/>
            <a:gd name="connsiteX32" fmla="*/ 6838490 w 9304068"/>
            <a:gd name="connsiteY32" fmla="*/ 3611880 h 3611880"/>
            <a:gd name="connsiteX33" fmla="*/ 6443067 w 9304068"/>
            <a:gd name="connsiteY33" fmla="*/ 3611880 h 3611880"/>
            <a:gd name="connsiteX34" fmla="*/ 5675481 w 9304068"/>
            <a:gd name="connsiteY34" fmla="*/ 3611880 h 3611880"/>
            <a:gd name="connsiteX35" fmla="*/ 5373099 w 9304068"/>
            <a:gd name="connsiteY35" fmla="*/ 3611880 h 3611880"/>
            <a:gd name="connsiteX36" fmla="*/ 4605514 w 9304068"/>
            <a:gd name="connsiteY36" fmla="*/ 3611880 h 3611880"/>
            <a:gd name="connsiteX37" fmla="*/ 3837928 w 9304068"/>
            <a:gd name="connsiteY37" fmla="*/ 3611880 h 3611880"/>
            <a:gd name="connsiteX38" fmla="*/ 3070342 w 9304068"/>
            <a:gd name="connsiteY38" fmla="*/ 3611880 h 3611880"/>
            <a:gd name="connsiteX39" fmla="*/ 2767960 w 9304068"/>
            <a:gd name="connsiteY39" fmla="*/ 3611880 h 3611880"/>
            <a:gd name="connsiteX40" fmla="*/ 2000375 w 9304068"/>
            <a:gd name="connsiteY40" fmla="*/ 3611880 h 3611880"/>
            <a:gd name="connsiteX41" fmla="*/ 1511911 w 9304068"/>
            <a:gd name="connsiteY41" fmla="*/ 3611880 h 3611880"/>
            <a:gd name="connsiteX42" fmla="*/ 1023447 w 9304068"/>
            <a:gd name="connsiteY42" fmla="*/ 3611880 h 3611880"/>
            <a:gd name="connsiteX43" fmla="*/ 534984 w 9304068"/>
            <a:gd name="connsiteY43" fmla="*/ 3611880 h 3611880"/>
            <a:gd name="connsiteX44" fmla="*/ 0 w 9304068"/>
            <a:gd name="connsiteY44" fmla="*/ 3611880 h 3611880"/>
            <a:gd name="connsiteX45" fmla="*/ 0 w 9304068"/>
            <a:gd name="connsiteY45" fmla="*/ 3023660 h 3611880"/>
            <a:gd name="connsiteX46" fmla="*/ 0 w 9304068"/>
            <a:gd name="connsiteY46" fmla="*/ 2471558 h 3611880"/>
            <a:gd name="connsiteX47" fmla="*/ 0 w 9304068"/>
            <a:gd name="connsiteY47" fmla="*/ 1991694 h 3611880"/>
            <a:gd name="connsiteX48" fmla="*/ 0 w 9304068"/>
            <a:gd name="connsiteY48" fmla="*/ 1584067 h 3611880"/>
            <a:gd name="connsiteX49" fmla="*/ 0 w 9304068"/>
            <a:gd name="connsiteY49" fmla="*/ 1068085 h 3611880"/>
            <a:gd name="connsiteX50" fmla="*/ 0 w 9304068"/>
            <a:gd name="connsiteY50" fmla="*/ 552102 h 3611880"/>
            <a:gd name="connsiteX51" fmla="*/ 0 w 9304068"/>
            <a:gd name="connsiteY51" fmla="*/ 0 h 36118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</a:cxnLst>
          <a:rect l="l" t="t" r="r" b="b"/>
          <a:pathLst>
            <a:path w="9304068" h="3611880" extrusionOk="0">
              <a:moveTo>
                <a:pt x="0" y="0"/>
              </a:moveTo>
              <a:cubicBezTo>
                <a:pt x="71586" y="-17092"/>
                <a:pt x="154593" y="29023"/>
                <a:pt x="302382" y="0"/>
              </a:cubicBezTo>
              <a:cubicBezTo>
                <a:pt x="450171" y="-29023"/>
                <a:pt x="464550" y="21592"/>
                <a:pt x="604764" y="0"/>
              </a:cubicBezTo>
              <a:cubicBezTo>
                <a:pt x="744978" y="-21592"/>
                <a:pt x="894636" y="36893"/>
                <a:pt x="1000187" y="0"/>
              </a:cubicBezTo>
              <a:cubicBezTo>
                <a:pt x="1105738" y="-36893"/>
                <a:pt x="1239894" y="22279"/>
                <a:pt x="1302570" y="0"/>
              </a:cubicBezTo>
              <a:cubicBezTo>
                <a:pt x="1365246" y="-22279"/>
                <a:pt x="1701951" y="29953"/>
                <a:pt x="1884074" y="0"/>
              </a:cubicBezTo>
              <a:cubicBezTo>
                <a:pt x="2066197" y="-29953"/>
                <a:pt x="2094151" y="26483"/>
                <a:pt x="2186456" y="0"/>
              </a:cubicBezTo>
              <a:cubicBezTo>
                <a:pt x="2278761" y="-26483"/>
                <a:pt x="2417086" y="16319"/>
                <a:pt x="2581879" y="0"/>
              </a:cubicBezTo>
              <a:cubicBezTo>
                <a:pt x="2746672" y="-16319"/>
                <a:pt x="3020211" y="53237"/>
                <a:pt x="3163383" y="0"/>
              </a:cubicBezTo>
              <a:cubicBezTo>
                <a:pt x="3306555" y="-53237"/>
                <a:pt x="3476357" y="45382"/>
                <a:pt x="3558806" y="0"/>
              </a:cubicBezTo>
              <a:cubicBezTo>
                <a:pt x="3641255" y="-45382"/>
                <a:pt x="3733282" y="22386"/>
                <a:pt x="3861188" y="0"/>
              </a:cubicBezTo>
              <a:cubicBezTo>
                <a:pt x="3989094" y="-22386"/>
                <a:pt x="4278620" y="38791"/>
                <a:pt x="4535733" y="0"/>
              </a:cubicBezTo>
              <a:cubicBezTo>
                <a:pt x="4792846" y="-38791"/>
                <a:pt x="5052586" y="60655"/>
                <a:pt x="5210278" y="0"/>
              </a:cubicBezTo>
              <a:cubicBezTo>
                <a:pt x="5367971" y="-60655"/>
                <a:pt x="5581073" y="3051"/>
                <a:pt x="5698742" y="0"/>
              </a:cubicBezTo>
              <a:cubicBezTo>
                <a:pt x="5816411" y="-3051"/>
                <a:pt x="6166707" y="85690"/>
                <a:pt x="6466327" y="0"/>
              </a:cubicBezTo>
              <a:cubicBezTo>
                <a:pt x="6765947" y="-85690"/>
                <a:pt x="6869781" y="35187"/>
                <a:pt x="7047832" y="0"/>
              </a:cubicBezTo>
              <a:cubicBezTo>
                <a:pt x="7225883" y="-35187"/>
                <a:pt x="7262956" y="39544"/>
                <a:pt x="7443254" y="0"/>
              </a:cubicBezTo>
              <a:cubicBezTo>
                <a:pt x="7623552" y="-39544"/>
                <a:pt x="7873233" y="8664"/>
                <a:pt x="8024759" y="0"/>
              </a:cubicBezTo>
              <a:cubicBezTo>
                <a:pt x="8176285" y="-8664"/>
                <a:pt x="8607851" y="86608"/>
                <a:pt x="8792344" y="0"/>
              </a:cubicBezTo>
              <a:cubicBezTo>
                <a:pt x="8976837" y="-86608"/>
                <a:pt x="9181923" y="8368"/>
                <a:pt x="9304068" y="0"/>
              </a:cubicBezTo>
              <a:cubicBezTo>
                <a:pt x="9318936" y="172891"/>
                <a:pt x="9254177" y="232924"/>
                <a:pt x="9304068" y="443745"/>
              </a:cubicBezTo>
              <a:cubicBezTo>
                <a:pt x="9353959" y="654567"/>
                <a:pt x="9284153" y="757390"/>
                <a:pt x="9304068" y="887491"/>
              </a:cubicBezTo>
              <a:cubicBezTo>
                <a:pt x="9323983" y="1017592"/>
                <a:pt x="9286959" y="1116991"/>
                <a:pt x="9304068" y="1295117"/>
              </a:cubicBezTo>
              <a:cubicBezTo>
                <a:pt x="9321177" y="1473243"/>
                <a:pt x="9257595" y="1600373"/>
                <a:pt x="9304068" y="1883337"/>
              </a:cubicBezTo>
              <a:cubicBezTo>
                <a:pt x="9350541" y="2166301"/>
                <a:pt x="9289762" y="2318443"/>
                <a:pt x="9304068" y="2435439"/>
              </a:cubicBezTo>
              <a:cubicBezTo>
                <a:pt x="9318374" y="2552435"/>
                <a:pt x="9264093" y="2874989"/>
                <a:pt x="9304068" y="2987541"/>
              </a:cubicBezTo>
              <a:cubicBezTo>
                <a:pt x="9344043" y="3100093"/>
                <a:pt x="9238429" y="3309844"/>
                <a:pt x="9304068" y="3611880"/>
              </a:cubicBezTo>
              <a:cubicBezTo>
                <a:pt x="9192595" y="3619161"/>
                <a:pt x="9083997" y="3591419"/>
                <a:pt x="8908645" y="3611880"/>
              </a:cubicBezTo>
              <a:cubicBezTo>
                <a:pt x="8733293" y="3632341"/>
                <a:pt x="8588325" y="3558415"/>
                <a:pt x="8420182" y="3611880"/>
              </a:cubicBezTo>
              <a:cubicBezTo>
                <a:pt x="8252039" y="3665345"/>
                <a:pt x="8175796" y="3610836"/>
                <a:pt x="7931718" y="3611880"/>
              </a:cubicBezTo>
              <a:cubicBezTo>
                <a:pt x="7687640" y="3612924"/>
                <a:pt x="7743054" y="3585473"/>
                <a:pt x="7629336" y="3611880"/>
              </a:cubicBezTo>
              <a:cubicBezTo>
                <a:pt x="7515618" y="3638287"/>
                <a:pt x="7402361" y="3592696"/>
                <a:pt x="7233913" y="3611880"/>
              </a:cubicBezTo>
              <a:cubicBezTo>
                <a:pt x="7065465" y="3631064"/>
                <a:pt x="7011733" y="3590511"/>
                <a:pt x="6838490" y="3611880"/>
              </a:cubicBezTo>
              <a:cubicBezTo>
                <a:pt x="6665247" y="3633249"/>
                <a:pt x="6564611" y="3575099"/>
                <a:pt x="6443067" y="3611880"/>
              </a:cubicBezTo>
              <a:cubicBezTo>
                <a:pt x="6321523" y="3648661"/>
                <a:pt x="6008951" y="3592251"/>
                <a:pt x="5675481" y="3611880"/>
              </a:cubicBezTo>
              <a:cubicBezTo>
                <a:pt x="5342011" y="3631509"/>
                <a:pt x="5441329" y="3579506"/>
                <a:pt x="5373099" y="3611880"/>
              </a:cubicBezTo>
              <a:cubicBezTo>
                <a:pt x="5304869" y="3644254"/>
                <a:pt x="4832044" y="3590235"/>
                <a:pt x="4605514" y="3611880"/>
              </a:cubicBezTo>
              <a:cubicBezTo>
                <a:pt x="4378985" y="3633525"/>
                <a:pt x="4217411" y="3544219"/>
                <a:pt x="3837928" y="3611880"/>
              </a:cubicBezTo>
              <a:cubicBezTo>
                <a:pt x="3458445" y="3679541"/>
                <a:pt x="3271173" y="3598827"/>
                <a:pt x="3070342" y="3611880"/>
              </a:cubicBezTo>
              <a:cubicBezTo>
                <a:pt x="2869511" y="3624933"/>
                <a:pt x="2874232" y="3594716"/>
                <a:pt x="2767960" y="3611880"/>
              </a:cubicBezTo>
              <a:cubicBezTo>
                <a:pt x="2661688" y="3629044"/>
                <a:pt x="2219403" y="3584137"/>
                <a:pt x="2000375" y="3611880"/>
              </a:cubicBezTo>
              <a:cubicBezTo>
                <a:pt x="1781348" y="3639623"/>
                <a:pt x="1642827" y="3596304"/>
                <a:pt x="1511911" y="3611880"/>
              </a:cubicBezTo>
              <a:cubicBezTo>
                <a:pt x="1380995" y="3627456"/>
                <a:pt x="1183993" y="3605479"/>
                <a:pt x="1023447" y="3611880"/>
              </a:cubicBezTo>
              <a:cubicBezTo>
                <a:pt x="862901" y="3618281"/>
                <a:pt x="660108" y="3607173"/>
                <a:pt x="534984" y="3611880"/>
              </a:cubicBezTo>
              <a:cubicBezTo>
                <a:pt x="409860" y="3616587"/>
                <a:pt x="149732" y="3564777"/>
                <a:pt x="0" y="3611880"/>
              </a:cubicBezTo>
              <a:cubicBezTo>
                <a:pt x="-65921" y="3322325"/>
                <a:pt x="41343" y="3184413"/>
                <a:pt x="0" y="3023660"/>
              </a:cubicBezTo>
              <a:cubicBezTo>
                <a:pt x="-41343" y="2862907"/>
                <a:pt x="17511" y="2608386"/>
                <a:pt x="0" y="2471558"/>
              </a:cubicBezTo>
              <a:cubicBezTo>
                <a:pt x="-17511" y="2334730"/>
                <a:pt x="43456" y="2211060"/>
                <a:pt x="0" y="1991694"/>
              </a:cubicBezTo>
              <a:cubicBezTo>
                <a:pt x="-43456" y="1772328"/>
                <a:pt x="26303" y="1693220"/>
                <a:pt x="0" y="1584067"/>
              </a:cubicBezTo>
              <a:cubicBezTo>
                <a:pt x="-26303" y="1474914"/>
                <a:pt x="7990" y="1181394"/>
                <a:pt x="0" y="1068085"/>
              </a:cubicBezTo>
              <a:cubicBezTo>
                <a:pt x="-7990" y="954776"/>
                <a:pt x="11321" y="704577"/>
                <a:pt x="0" y="552102"/>
              </a:cubicBezTo>
              <a:cubicBezTo>
                <a:pt x="-11321" y="399627"/>
                <a:pt x="58683" y="11169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19</xdr:col>
      <xdr:colOff>177800</xdr:colOff>
      <xdr:row>85</xdr:row>
      <xdr:rowOff>101600</xdr:rowOff>
    </xdr:from>
    <xdr:ext cx="3588931" cy="1344599"/>
    <xdr:sp macro="" textlink="">
      <xdr:nvSpPr>
        <xdr:cNvPr id="20" name="Tekstvak 19">
          <a:extLst>
            <a:ext uri="{FF2B5EF4-FFF2-40B4-BE49-F238E27FC236}">
              <a16:creationId xmlns:a16="http://schemas.microsoft.com/office/drawing/2014/main" id="{AFC1E9D3-DCC8-4D82-A6E3-A4AD51852960}"/>
            </a:ext>
          </a:extLst>
        </xdr:cNvPr>
        <xdr:cNvSpPr txBox="1"/>
      </xdr:nvSpPr>
      <xdr:spPr>
        <a:xfrm>
          <a:off x="12621260" y="2206244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C19C2BD-86E7-4249-9747-F0D07787D94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27461AE-7A91-4949-A247-93B4DC811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DF2A3160-D59F-41D3-9B39-135A77A62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5F3A3221-29ED-404E-A93E-E3A43AED4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148F77BF-4B60-4131-8A7A-D1703887F505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D8AC9407-5B51-422D-A817-007C23241FB3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BB1C7914-4ADC-44E0-AFD4-E2DB9D48B609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E4F4A4C1-68EC-4DA6-A434-E80A3E4599EF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5526658A-0A2E-4361-A4F8-8A1D52785D04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ACCF3D6A-D971-49A5-B1CD-01AF9B1FA3E3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F12FEFBD-F5F2-4AE7-864D-CC80C9F1AE8F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EBB6AC9-47B0-4085-B7A1-5769FE9588B2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FBDC98F9-1951-4FBE-9740-80099B23C887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23750BC-4999-45F6-BCCD-D16E1F39D5A4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C0D3251-9D75-4896-8DF2-AD57EF015F30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25C12622-A58C-4E63-9615-E9ACD249378D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BE522894-5876-45DC-9AF1-150D239616AE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CF3AA69-45B8-450C-B9E7-D57A7ABA0CF1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1F55EB32-9D91-4833-90D6-B4F63E4F50FD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1E1954CB-4679-43F4-922D-75A842430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10582</xdr:colOff>
      <xdr:row>2</xdr:row>
      <xdr:rowOff>625475</xdr:rowOff>
    </xdr:from>
    <xdr:to>
      <xdr:col>35</xdr:col>
      <xdr:colOff>607060</xdr:colOff>
      <xdr:row>23</xdr:row>
      <xdr:rowOff>60960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4439C8DC-4862-42DB-A6CC-80906152B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579119</xdr:colOff>
      <xdr:row>26</xdr:row>
      <xdr:rowOff>58418</xdr:rowOff>
    </xdr:from>
    <xdr:to>
      <xdr:col>22</xdr:col>
      <xdr:colOff>106680</xdr:colOff>
      <xdr:row>70</xdr:row>
      <xdr:rowOff>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DA20871-E777-4EF2-A50B-DD960A723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2879" y="7236458"/>
          <a:ext cx="10424161" cy="10815322"/>
        </a:xfrm>
        <a:prstGeom prst="rect">
          <a:avLst/>
        </a:prstGeom>
      </xdr:spPr>
    </xdr:pic>
    <xdr:clientData/>
  </xdr:twoCellAnchor>
  <xdr:twoCellAnchor>
    <xdr:from>
      <xdr:col>4</xdr:col>
      <xdr:colOff>241300</xdr:colOff>
      <xdr:row>25</xdr:row>
      <xdr:rowOff>12700</xdr:rowOff>
    </xdr:from>
    <xdr:to>
      <xdr:col>35</xdr:col>
      <xdr:colOff>419100</xdr:colOff>
      <xdr:row>127</xdr:row>
      <xdr:rowOff>63500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D2A3F561-B527-46A3-B6BD-D930D579EBE5}"/>
            </a:ext>
          </a:extLst>
        </xdr:cNvPr>
        <xdr:cNvSpPr/>
      </xdr:nvSpPr>
      <xdr:spPr>
        <a:xfrm>
          <a:off x="3655060" y="6954520"/>
          <a:ext cx="19296380" cy="2499106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45720</xdr:colOff>
      <xdr:row>71</xdr:row>
      <xdr:rowOff>137160</xdr:rowOff>
    </xdr:from>
    <xdr:to>
      <xdr:col>20</xdr:col>
      <xdr:colOff>114300</xdr:colOff>
      <xdr:row>82</xdr:row>
      <xdr:rowOff>228600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A8C9F7BC-3584-487B-B80B-90F56617E7FD}"/>
            </a:ext>
          </a:extLst>
        </xdr:cNvPr>
        <xdr:cNvSpPr/>
      </xdr:nvSpPr>
      <xdr:spPr>
        <a:xfrm>
          <a:off x="4061460" y="18516600"/>
          <a:ext cx="9098280" cy="2964180"/>
        </a:xfrm>
        <a:custGeom>
          <a:avLst/>
          <a:gdLst>
            <a:gd name="connsiteX0" fmla="*/ 0 w 9098280"/>
            <a:gd name="connsiteY0" fmla="*/ 494040 h 2964180"/>
            <a:gd name="connsiteX1" fmla="*/ 494040 w 9098280"/>
            <a:gd name="connsiteY1" fmla="*/ 0 h 2964180"/>
            <a:gd name="connsiteX2" fmla="*/ 830034 w 9098280"/>
            <a:gd name="connsiteY2" fmla="*/ 0 h 2964180"/>
            <a:gd name="connsiteX3" fmla="*/ 1490436 w 9098280"/>
            <a:gd name="connsiteY3" fmla="*/ 0 h 2964180"/>
            <a:gd name="connsiteX4" fmla="*/ 2069736 w 9098280"/>
            <a:gd name="connsiteY4" fmla="*/ 0 h 2964180"/>
            <a:gd name="connsiteX5" fmla="*/ 2811240 w 9098280"/>
            <a:gd name="connsiteY5" fmla="*/ 0 h 2964180"/>
            <a:gd name="connsiteX6" fmla="*/ 3552744 w 9098280"/>
            <a:gd name="connsiteY6" fmla="*/ 0 h 2964180"/>
            <a:gd name="connsiteX7" fmla="*/ 4213146 w 9098280"/>
            <a:gd name="connsiteY7" fmla="*/ 0 h 2964180"/>
            <a:gd name="connsiteX8" fmla="*/ 4711344 w 9098280"/>
            <a:gd name="connsiteY8" fmla="*/ 0 h 2964180"/>
            <a:gd name="connsiteX9" fmla="*/ 5128440 w 9098280"/>
            <a:gd name="connsiteY9" fmla="*/ 0 h 2964180"/>
            <a:gd name="connsiteX10" fmla="*/ 5707740 w 9098280"/>
            <a:gd name="connsiteY10" fmla="*/ 0 h 2964180"/>
            <a:gd name="connsiteX11" fmla="*/ 6205938 w 9098280"/>
            <a:gd name="connsiteY11" fmla="*/ 0 h 2964180"/>
            <a:gd name="connsiteX12" fmla="*/ 6785238 w 9098280"/>
            <a:gd name="connsiteY12" fmla="*/ 0 h 2964180"/>
            <a:gd name="connsiteX13" fmla="*/ 7121232 w 9098280"/>
            <a:gd name="connsiteY13" fmla="*/ 0 h 2964180"/>
            <a:gd name="connsiteX14" fmla="*/ 7457226 w 9098280"/>
            <a:gd name="connsiteY14" fmla="*/ 0 h 2964180"/>
            <a:gd name="connsiteX15" fmla="*/ 8604240 w 9098280"/>
            <a:gd name="connsiteY15" fmla="*/ 0 h 2964180"/>
            <a:gd name="connsiteX16" fmla="*/ 9098280 w 9098280"/>
            <a:gd name="connsiteY16" fmla="*/ 494040 h 2964180"/>
            <a:gd name="connsiteX17" fmla="*/ 9098280 w 9098280"/>
            <a:gd name="connsiteY17" fmla="*/ 968304 h 2964180"/>
            <a:gd name="connsiteX18" fmla="*/ 9098280 w 9098280"/>
            <a:gd name="connsiteY18" fmla="*/ 1403046 h 2964180"/>
            <a:gd name="connsiteX19" fmla="*/ 9098280 w 9098280"/>
            <a:gd name="connsiteY19" fmla="*/ 1916832 h 2964180"/>
            <a:gd name="connsiteX20" fmla="*/ 9098280 w 9098280"/>
            <a:gd name="connsiteY20" fmla="*/ 2470140 h 2964180"/>
            <a:gd name="connsiteX21" fmla="*/ 8604240 w 9098280"/>
            <a:gd name="connsiteY21" fmla="*/ 2964180 h 2964180"/>
            <a:gd name="connsiteX22" fmla="*/ 8024940 w 9098280"/>
            <a:gd name="connsiteY22" fmla="*/ 2964180 h 2964180"/>
            <a:gd name="connsiteX23" fmla="*/ 7526742 w 9098280"/>
            <a:gd name="connsiteY23" fmla="*/ 2964180 h 2964180"/>
            <a:gd name="connsiteX24" fmla="*/ 6866340 w 9098280"/>
            <a:gd name="connsiteY24" fmla="*/ 2964180 h 2964180"/>
            <a:gd name="connsiteX25" fmla="*/ 6530346 w 9098280"/>
            <a:gd name="connsiteY25" fmla="*/ 2964180 h 2964180"/>
            <a:gd name="connsiteX26" fmla="*/ 6113250 w 9098280"/>
            <a:gd name="connsiteY26" fmla="*/ 2964180 h 2964180"/>
            <a:gd name="connsiteX27" fmla="*/ 5533950 w 9098280"/>
            <a:gd name="connsiteY27" fmla="*/ 2964180 h 2964180"/>
            <a:gd name="connsiteX28" fmla="*/ 5197956 w 9098280"/>
            <a:gd name="connsiteY28" fmla="*/ 2964180 h 2964180"/>
            <a:gd name="connsiteX29" fmla="*/ 4618656 w 9098280"/>
            <a:gd name="connsiteY29" fmla="*/ 2964180 h 2964180"/>
            <a:gd name="connsiteX30" fmla="*/ 4282662 w 9098280"/>
            <a:gd name="connsiteY30" fmla="*/ 2964180 h 2964180"/>
            <a:gd name="connsiteX31" fmla="*/ 3703362 w 9098280"/>
            <a:gd name="connsiteY31" fmla="*/ 2964180 h 2964180"/>
            <a:gd name="connsiteX32" fmla="*/ 3124062 w 9098280"/>
            <a:gd name="connsiteY32" fmla="*/ 2964180 h 2964180"/>
            <a:gd name="connsiteX33" fmla="*/ 2463660 w 9098280"/>
            <a:gd name="connsiteY33" fmla="*/ 2964180 h 2964180"/>
            <a:gd name="connsiteX34" fmla="*/ 1965462 w 9098280"/>
            <a:gd name="connsiteY34" fmla="*/ 2964180 h 2964180"/>
            <a:gd name="connsiteX35" fmla="*/ 1386162 w 9098280"/>
            <a:gd name="connsiteY35" fmla="*/ 2964180 h 2964180"/>
            <a:gd name="connsiteX36" fmla="*/ 494040 w 9098280"/>
            <a:gd name="connsiteY36" fmla="*/ 2964180 h 2964180"/>
            <a:gd name="connsiteX37" fmla="*/ 0 w 9098280"/>
            <a:gd name="connsiteY37" fmla="*/ 2470140 h 2964180"/>
            <a:gd name="connsiteX38" fmla="*/ 0 w 9098280"/>
            <a:gd name="connsiteY38" fmla="*/ 1936593 h 2964180"/>
            <a:gd name="connsiteX39" fmla="*/ 0 w 9098280"/>
            <a:gd name="connsiteY39" fmla="*/ 1482090 h 2964180"/>
            <a:gd name="connsiteX40" fmla="*/ 0 w 9098280"/>
            <a:gd name="connsiteY40" fmla="*/ 948543 h 2964180"/>
            <a:gd name="connsiteX41" fmla="*/ 0 w 9098280"/>
            <a:gd name="connsiteY41" fmla="*/ 494040 h 29641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9098280" h="2964180" extrusionOk="0">
              <a:moveTo>
                <a:pt x="0" y="494040"/>
              </a:moveTo>
              <a:cubicBezTo>
                <a:pt x="-15572" y="246899"/>
                <a:pt x="233568" y="3310"/>
                <a:pt x="494040" y="0"/>
              </a:cubicBezTo>
              <a:cubicBezTo>
                <a:pt x="648012" y="-37700"/>
                <a:pt x="749026" y="17104"/>
                <a:pt x="830034" y="0"/>
              </a:cubicBezTo>
              <a:cubicBezTo>
                <a:pt x="911042" y="-17104"/>
                <a:pt x="1310650" y="73497"/>
                <a:pt x="1490436" y="0"/>
              </a:cubicBezTo>
              <a:cubicBezTo>
                <a:pt x="1670222" y="-73497"/>
                <a:pt x="1829532" y="2428"/>
                <a:pt x="2069736" y="0"/>
              </a:cubicBezTo>
              <a:cubicBezTo>
                <a:pt x="2309940" y="-2428"/>
                <a:pt x="2558344" y="12568"/>
                <a:pt x="2811240" y="0"/>
              </a:cubicBezTo>
              <a:cubicBezTo>
                <a:pt x="3064136" y="-12568"/>
                <a:pt x="3206554" y="10999"/>
                <a:pt x="3552744" y="0"/>
              </a:cubicBezTo>
              <a:cubicBezTo>
                <a:pt x="3898934" y="-10999"/>
                <a:pt x="4062345" y="9417"/>
                <a:pt x="4213146" y="0"/>
              </a:cubicBezTo>
              <a:cubicBezTo>
                <a:pt x="4363947" y="-9417"/>
                <a:pt x="4590638" y="40928"/>
                <a:pt x="4711344" y="0"/>
              </a:cubicBezTo>
              <a:cubicBezTo>
                <a:pt x="4832050" y="-40928"/>
                <a:pt x="5010641" y="11885"/>
                <a:pt x="5128440" y="0"/>
              </a:cubicBezTo>
              <a:cubicBezTo>
                <a:pt x="5246239" y="-11885"/>
                <a:pt x="5501327" y="25919"/>
                <a:pt x="5707740" y="0"/>
              </a:cubicBezTo>
              <a:cubicBezTo>
                <a:pt x="5914153" y="-25919"/>
                <a:pt x="5974144" y="24190"/>
                <a:pt x="6205938" y="0"/>
              </a:cubicBezTo>
              <a:cubicBezTo>
                <a:pt x="6437732" y="-24190"/>
                <a:pt x="6571758" y="41013"/>
                <a:pt x="6785238" y="0"/>
              </a:cubicBezTo>
              <a:cubicBezTo>
                <a:pt x="6998718" y="-41013"/>
                <a:pt x="7042120" y="38503"/>
                <a:pt x="7121232" y="0"/>
              </a:cubicBezTo>
              <a:cubicBezTo>
                <a:pt x="7200344" y="-38503"/>
                <a:pt x="7359263" y="9883"/>
                <a:pt x="7457226" y="0"/>
              </a:cubicBezTo>
              <a:cubicBezTo>
                <a:pt x="7555189" y="-9883"/>
                <a:pt x="8070169" y="1239"/>
                <a:pt x="8604240" y="0"/>
              </a:cubicBezTo>
              <a:cubicBezTo>
                <a:pt x="8889487" y="-77039"/>
                <a:pt x="9103526" y="199706"/>
                <a:pt x="9098280" y="494040"/>
              </a:cubicBezTo>
              <a:cubicBezTo>
                <a:pt x="9128815" y="703813"/>
                <a:pt x="9084927" y="736490"/>
                <a:pt x="9098280" y="968304"/>
              </a:cubicBezTo>
              <a:cubicBezTo>
                <a:pt x="9111633" y="1200118"/>
                <a:pt x="9067705" y="1268167"/>
                <a:pt x="9098280" y="1403046"/>
              </a:cubicBezTo>
              <a:cubicBezTo>
                <a:pt x="9128855" y="1537925"/>
                <a:pt x="9095969" y="1745482"/>
                <a:pt x="9098280" y="1916832"/>
              </a:cubicBezTo>
              <a:cubicBezTo>
                <a:pt x="9100591" y="2088182"/>
                <a:pt x="9053510" y="2319091"/>
                <a:pt x="9098280" y="2470140"/>
              </a:cubicBezTo>
              <a:cubicBezTo>
                <a:pt x="9114317" y="2742184"/>
                <a:pt x="8902030" y="2996360"/>
                <a:pt x="8604240" y="2964180"/>
              </a:cubicBezTo>
              <a:cubicBezTo>
                <a:pt x="8355021" y="2971687"/>
                <a:pt x="8261395" y="2910140"/>
                <a:pt x="8024940" y="2964180"/>
              </a:cubicBezTo>
              <a:cubicBezTo>
                <a:pt x="7788485" y="3018220"/>
                <a:pt x="7650889" y="2921876"/>
                <a:pt x="7526742" y="2964180"/>
              </a:cubicBezTo>
              <a:cubicBezTo>
                <a:pt x="7402595" y="3006484"/>
                <a:pt x="7023485" y="2910641"/>
                <a:pt x="6866340" y="2964180"/>
              </a:cubicBezTo>
              <a:cubicBezTo>
                <a:pt x="6709195" y="3017719"/>
                <a:pt x="6683031" y="2942926"/>
                <a:pt x="6530346" y="2964180"/>
              </a:cubicBezTo>
              <a:cubicBezTo>
                <a:pt x="6377661" y="2985434"/>
                <a:pt x="6274533" y="2940124"/>
                <a:pt x="6113250" y="2964180"/>
              </a:cubicBezTo>
              <a:cubicBezTo>
                <a:pt x="5951967" y="2988236"/>
                <a:pt x="5813133" y="2936764"/>
                <a:pt x="5533950" y="2964180"/>
              </a:cubicBezTo>
              <a:cubicBezTo>
                <a:pt x="5254767" y="2991596"/>
                <a:pt x="5317992" y="2960845"/>
                <a:pt x="5197956" y="2964180"/>
              </a:cubicBezTo>
              <a:cubicBezTo>
                <a:pt x="5077920" y="2967515"/>
                <a:pt x="4821704" y="2956386"/>
                <a:pt x="4618656" y="2964180"/>
              </a:cubicBezTo>
              <a:cubicBezTo>
                <a:pt x="4415608" y="2971974"/>
                <a:pt x="4427818" y="2956428"/>
                <a:pt x="4282662" y="2964180"/>
              </a:cubicBezTo>
              <a:cubicBezTo>
                <a:pt x="4137506" y="2971932"/>
                <a:pt x="3863751" y="2948649"/>
                <a:pt x="3703362" y="2964180"/>
              </a:cubicBezTo>
              <a:cubicBezTo>
                <a:pt x="3542973" y="2979711"/>
                <a:pt x="3291569" y="2932831"/>
                <a:pt x="3124062" y="2964180"/>
              </a:cubicBezTo>
              <a:cubicBezTo>
                <a:pt x="2956555" y="2995529"/>
                <a:pt x="2693420" y="2901863"/>
                <a:pt x="2463660" y="2964180"/>
              </a:cubicBezTo>
              <a:cubicBezTo>
                <a:pt x="2233900" y="3026497"/>
                <a:pt x="2078878" y="2919100"/>
                <a:pt x="1965462" y="2964180"/>
              </a:cubicBezTo>
              <a:cubicBezTo>
                <a:pt x="1852046" y="3009260"/>
                <a:pt x="1586685" y="2957580"/>
                <a:pt x="1386162" y="2964180"/>
              </a:cubicBezTo>
              <a:cubicBezTo>
                <a:pt x="1185639" y="2970780"/>
                <a:pt x="849865" y="2858288"/>
                <a:pt x="494040" y="2964180"/>
              </a:cubicBezTo>
              <a:cubicBezTo>
                <a:pt x="218024" y="2937921"/>
                <a:pt x="18894" y="2781705"/>
                <a:pt x="0" y="2470140"/>
              </a:cubicBezTo>
              <a:cubicBezTo>
                <a:pt x="-49518" y="2324816"/>
                <a:pt x="6303" y="2146727"/>
                <a:pt x="0" y="1936593"/>
              </a:cubicBezTo>
              <a:cubicBezTo>
                <a:pt x="-6303" y="1726459"/>
                <a:pt x="3086" y="1606990"/>
                <a:pt x="0" y="1482090"/>
              </a:cubicBezTo>
              <a:cubicBezTo>
                <a:pt x="-3086" y="1357190"/>
                <a:pt x="22889" y="1079709"/>
                <a:pt x="0" y="948543"/>
              </a:cubicBezTo>
              <a:cubicBezTo>
                <a:pt x="-22889" y="817377"/>
                <a:pt x="26472" y="672317"/>
                <a:pt x="0" y="49404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60960</xdr:colOff>
      <xdr:row>85</xdr:row>
      <xdr:rowOff>45720</xdr:rowOff>
    </xdr:from>
    <xdr:to>
      <xdr:col>18</xdr:col>
      <xdr:colOff>0</xdr:colOff>
      <xdr:row>97</xdr:row>
      <xdr:rowOff>76200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450402C0-6990-40E1-A09E-B21DD5F9890D}"/>
            </a:ext>
          </a:extLst>
        </xdr:cNvPr>
        <xdr:cNvSpPr/>
      </xdr:nvSpPr>
      <xdr:spPr>
        <a:xfrm>
          <a:off x="4076700" y="22006560"/>
          <a:ext cx="7764780" cy="2865120"/>
        </a:xfrm>
        <a:custGeom>
          <a:avLst/>
          <a:gdLst>
            <a:gd name="connsiteX0" fmla="*/ 0 w 7764780"/>
            <a:gd name="connsiteY0" fmla="*/ 477530 h 2865120"/>
            <a:gd name="connsiteX1" fmla="*/ 477530 w 7764780"/>
            <a:gd name="connsiteY1" fmla="*/ 0 h 2865120"/>
            <a:gd name="connsiteX2" fmla="*/ 840715 w 7764780"/>
            <a:gd name="connsiteY2" fmla="*/ 0 h 2865120"/>
            <a:gd name="connsiteX3" fmla="*/ 1476289 w 7764780"/>
            <a:gd name="connsiteY3" fmla="*/ 0 h 2865120"/>
            <a:gd name="connsiteX4" fmla="*/ 2043766 w 7764780"/>
            <a:gd name="connsiteY4" fmla="*/ 0 h 2865120"/>
            <a:gd name="connsiteX5" fmla="*/ 2747437 w 7764780"/>
            <a:gd name="connsiteY5" fmla="*/ 0 h 2865120"/>
            <a:gd name="connsiteX6" fmla="*/ 3451108 w 7764780"/>
            <a:gd name="connsiteY6" fmla="*/ 0 h 2865120"/>
            <a:gd name="connsiteX7" fmla="*/ 4086682 w 7764780"/>
            <a:gd name="connsiteY7" fmla="*/ 0 h 2865120"/>
            <a:gd name="connsiteX8" fmla="*/ 4586061 w 7764780"/>
            <a:gd name="connsiteY8" fmla="*/ 0 h 2865120"/>
            <a:gd name="connsiteX9" fmla="*/ 5017343 w 7764780"/>
            <a:gd name="connsiteY9" fmla="*/ 0 h 2865120"/>
            <a:gd name="connsiteX10" fmla="*/ 5584820 w 7764780"/>
            <a:gd name="connsiteY10" fmla="*/ 0 h 2865120"/>
            <a:gd name="connsiteX11" fmla="*/ 6084199 w 7764780"/>
            <a:gd name="connsiteY11" fmla="*/ 0 h 2865120"/>
            <a:gd name="connsiteX12" fmla="*/ 6651676 w 7764780"/>
            <a:gd name="connsiteY12" fmla="*/ 0 h 2865120"/>
            <a:gd name="connsiteX13" fmla="*/ 7287250 w 7764780"/>
            <a:gd name="connsiteY13" fmla="*/ 0 h 2865120"/>
            <a:gd name="connsiteX14" fmla="*/ 7764780 w 7764780"/>
            <a:gd name="connsiteY14" fmla="*/ 477530 h 2865120"/>
            <a:gd name="connsiteX15" fmla="*/ 7764780 w 7764780"/>
            <a:gd name="connsiteY15" fmla="*/ 916844 h 2865120"/>
            <a:gd name="connsiteX16" fmla="*/ 7764780 w 7764780"/>
            <a:gd name="connsiteY16" fmla="*/ 1394359 h 2865120"/>
            <a:gd name="connsiteX17" fmla="*/ 7764780 w 7764780"/>
            <a:gd name="connsiteY17" fmla="*/ 1814572 h 2865120"/>
            <a:gd name="connsiteX18" fmla="*/ 7764780 w 7764780"/>
            <a:gd name="connsiteY18" fmla="*/ 2387590 h 2865120"/>
            <a:gd name="connsiteX19" fmla="*/ 7287250 w 7764780"/>
            <a:gd name="connsiteY19" fmla="*/ 2865120 h 2865120"/>
            <a:gd name="connsiteX20" fmla="*/ 6855968 w 7764780"/>
            <a:gd name="connsiteY20" fmla="*/ 2865120 h 2865120"/>
            <a:gd name="connsiteX21" fmla="*/ 6492783 w 7764780"/>
            <a:gd name="connsiteY21" fmla="*/ 2865120 h 2865120"/>
            <a:gd name="connsiteX22" fmla="*/ 5789112 w 7764780"/>
            <a:gd name="connsiteY22" fmla="*/ 2865120 h 2865120"/>
            <a:gd name="connsiteX23" fmla="*/ 5289732 w 7764780"/>
            <a:gd name="connsiteY23" fmla="*/ 2865120 h 2865120"/>
            <a:gd name="connsiteX24" fmla="*/ 4654158 w 7764780"/>
            <a:gd name="connsiteY24" fmla="*/ 2865120 h 2865120"/>
            <a:gd name="connsiteX25" fmla="*/ 4290973 w 7764780"/>
            <a:gd name="connsiteY25" fmla="*/ 2865120 h 2865120"/>
            <a:gd name="connsiteX26" fmla="*/ 3859691 w 7764780"/>
            <a:gd name="connsiteY26" fmla="*/ 2865120 h 2865120"/>
            <a:gd name="connsiteX27" fmla="*/ 3292214 w 7764780"/>
            <a:gd name="connsiteY27" fmla="*/ 2865120 h 2865120"/>
            <a:gd name="connsiteX28" fmla="*/ 2929029 w 7764780"/>
            <a:gd name="connsiteY28" fmla="*/ 2865120 h 2865120"/>
            <a:gd name="connsiteX29" fmla="*/ 2361553 w 7764780"/>
            <a:gd name="connsiteY29" fmla="*/ 2865120 h 2865120"/>
            <a:gd name="connsiteX30" fmla="*/ 1998367 w 7764780"/>
            <a:gd name="connsiteY30" fmla="*/ 2865120 h 2865120"/>
            <a:gd name="connsiteX31" fmla="*/ 1430891 w 7764780"/>
            <a:gd name="connsiteY31" fmla="*/ 2865120 h 2865120"/>
            <a:gd name="connsiteX32" fmla="*/ 477530 w 7764780"/>
            <a:gd name="connsiteY32" fmla="*/ 2865120 h 2865120"/>
            <a:gd name="connsiteX33" fmla="*/ 0 w 7764780"/>
            <a:gd name="connsiteY33" fmla="*/ 2387590 h 2865120"/>
            <a:gd name="connsiteX34" fmla="*/ 0 w 7764780"/>
            <a:gd name="connsiteY34" fmla="*/ 1871874 h 2865120"/>
            <a:gd name="connsiteX35" fmla="*/ 0 w 7764780"/>
            <a:gd name="connsiteY35" fmla="*/ 1413459 h 2865120"/>
            <a:gd name="connsiteX36" fmla="*/ 0 w 7764780"/>
            <a:gd name="connsiteY36" fmla="*/ 974146 h 2865120"/>
            <a:gd name="connsiteX37" fmla="*/ 0 w 7764780"/>
            <a:gd name="connsiteY37" fmla="*/ 477530 h 28651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</a:cxnLst>
          <a:rect l="l" t="t" r="r" b="b"/>
          <a:pathLst>
            <a:path w="7764780" h="2865120" extrusionOk="0">
              <a:moveTo>
                <a:pt x="0" y="477530"/>
              </a:moveTo>
              <a:cubicBezTo>
                <a:pt x="-38215" y="276893"/>
                <a:pt x="269308" y="14842"/>
                <a:pt x="477530" y="0"/>
              </a:cubicBezTo>
              <a:cubicBezTo>
                <a:pt x="658114" y="-17592"/>
                <a:pt x="716825" y="13194"/>
                <a:pt x="840715" y="0"/>
              </a:cubicBezTo>
              <a:cubicBezTo>
                <a:pt x="964606" y="-13194"/>
                <a:pt x="1330952" y="32428"/>
                <a:pt x="1476289" y="0"/>
              </a:cubicBezTo>
              <a:cubicBezTo>
                <a:pt x="1621626" y="-32428"/>
                <a:pt x="1807616" y="14281"/>
                <a:pt x="2043766" y="0"/>
              </a:cubicBezTo>
              <a:cubicBezTo>
                <a:pt x="2279916" y="-14281"/>
                <a:pt x="2529460" y="10408"/>
                <a:pt x="2747437" y="0"/>
              </a:cubicBezTo>
              <a:cubicBezTo>
                <a:pt x="2965414" y="-10408"/>
                <a:pt x="3239884" y="74969"/>
                <a:pt x="3451108" y="0"/>
              </a:cubicBezTo>
              <a:cubicBezTo>
                <a:pt x="3662332" y="-74969"/>
                <a:pt x="3778581" y="22213"/>
                <a:pt x="4086682" y="0"/>
              </a:cubicBezTo>
              <a:cubicBezTo>
                <a:pt x="4394783" y="-22213"/>
                <a:pt x="4414390" y="46967"/>
                <a:pt x="4586061" y="0"/>
              </a:cubicBezTo>
              <a:cubicBezTo>
                <a:pt x="4757732" y="-46967"/>
                <a:pt x="4815854" y="14319"/>
                <a:pt x="5017343" y="0"/>
              </a:cubicBezTo>
              <a:cubicBezTo>
                <a:pt x="5218832" y="-14319"/>
                <a:pt x="5392974" y="63718"/>
                <a:pt x="5584820" y="0"/>
              </a:cubicBezTo>
              <a:cubicBezTo>
                <a:pt x="5776666" y="-63718"/>
                <a:pt x="5943436" y="15936"/>
                <a:pt x="6084199" y="0"/>
              </a:cubicBezTo>
              <a:cubicBezTo>
                <a:pt x="6224962" y="-15936"/>
                <a:pt x="6498270" y="5327"/>
                <a:pt x="6651676" y="0"/>
              </a:cubicBezTo>
              <a:cubicBezTo>
                <a:pt x="6805082" y="-5327"/>
                <a:pt x="7157342" y="27552"/>
                <a:pt x="7287250" y="0"/>
              </a:cubicBezTo>
              <a:cubicBezTo>
                <a:pt x="7552208" y="31637"/>
                <a:pt x="7788690" y="287884"/>
                <a:pt x="7764780" y="477530"/>
              </a:cubicBezTo>
              <a:cubicBezTo>
                <a:pt x="7808553" y="665882"/>
                <a:pt x="7758981" y="698128"/>
                <a:pt x="7764780" y="916844"/>
              </a:cubicBezTo>
              <a:cubicBezTo>
                <a:pt x="7770579" y="1135560"/>
                <a:pt x="7751186" y="1277580"/>
                <a:pt x="7764780" y="1394359"/>
              </a:cubicBezTo>
              <a:cubicBezTo>
                <a:pt x="7778374" y="1511139"/>
                <a:pt x="7743925" y="1606147"/>
                <a:pt x="7764780" y="1814572"/>
              </a:cubicBezTo>
              <a:cubicBezTo>
                <a:pt x="7785635" y="2022997"/>
                <a:pt x="7757957" y="2270428"/>
                <a:pt x="7764780" y="2387590"/>
              </a:cubicBezTo>
              <a:cubicBezTo>
                <a:pt x="7758240" y="2649659"/>
                <a:pt x="7571336" y="2813489"/>
                <a:pt x="7287250" y="2865120"/>
              </a:cubicBezTo>
              <a:cubicBezTo>
                <a:pt x="7078364" y="2902780"/>
                <a:pt x="6991724" y="2850623"/>
                <a:pt x="6855968" y="2865120"/>
              </a:cubicBezTo>
              <a:cubicBezTo>
                <a:pt x="6720212" y="2879617"/>
                <a:pt x="6641427" y="2827617"/>
                <a:pt x="6492783" y="2865120"/>
              </a:cubicBezTo>
              <a:cubicBezTo>
                <a:pt x="6344139" y="2902623"/>
                <a:pt x="6082742" y="2844496"/>
                <a:pt x="5789112" y="2865120"/>
              </a:cubicBezTo>
              <a:cubicBezTo>
                <a:pt x="5495482" y="2885744"/>
                <a:pt x="5438242" y="2838548"/>
                <a:pt x="5289732" y="2865120"/>
              </a:cubicBezTo>
              <a:cubicBezTo>
                <a:pt x="5141222" y="2891692"/>
                <a:pt x="4913396" y="2814813"/>
                <a:pt x="4654158" y="2865120"/>
              </a:cubicBezTo>
              <a:cubicBezTo>
                <a:pt x="4394920" y="2915427"/>
                <a:pt x="4466137" y="2825157"/>
                <a:pt x="4290973" y="2865120"/>
              </a:cubicBezTo>
              <a:cubicBezTo>
                <a:pt x="4115809" y="2905083"/>
                <a:pt x="3965591" y="2833562"/>
                <a:pt x="3859691" y="2865120"/>
              </a:cubicBezTo>
              <a:cubicBezTo>
                <a:pt x="3753791" y="2896678"/>
                <a:pt x="3512676" y="2800411"/>
                <a:pt x="3292214" y="2865120"/>
              </a:cubicBezTo>
              <a:cubicBezTo>
                <a:pt x="3071752" y="2929829"/>
                <a:pt x="3040022" y="2854990"/>
                <a:pt x="2929029" y="2865120"/>
              </a:cubicBezTo>
              <a:cubicBezTo>
                <a:pt x="2818036" y="2875250"/>
                <a:pt x="2493083" y="2854172"/>
                <a:pt x="2361553" y="2865120"/>
              </a:cubicBezTo>
              <a:cubicBezTo>
                <a:pt x="2230023" y="2876068"/>
                <a:pt x="2166138" y="2864749"/>
                <a:pt x="1998367" y="2865120"/>
              </a:cubicBezTo>
              <a:cubicBezTo>
                <a:pt x="1830596" y="2865491"/>
                <a:pt x="1606094" y="2854653"/>
                <a:pt x="1430891" y="2865120"/>
              </a:cubicBezTo>
              <a:cubicBezTo>
                <a:pt x="1255688" y="2875587"/>
                <a:pt x="864765" y="2839162"/>
                <a:pt x="477530" y="2865120"/>
              </a:cubicBezTo>
              <a:cubicBezTo>
                <a:pt x="198055" y="2870383"/>
                <a:pt x="7344" y="2665087"/>
                <a:pt x="0" y="2387590"/>
              </a:cubicBezTo>
              <a:cubicBezTo>
                <a:pt x="-20831" y="2151927"/>
                <a:pt x="43327" y="1981635"/>
                <a:pt x="0" y="1871874"/>
              </a:cubicBezTo>
              <a:cubicBezTo>
                <a:pt x="-43327" y="1762113"/>
                <a:pt x="27309" y="1529317"/>
                <a:pt x="0" y="1413459"/>
              </a:cubicBezTo>
              <a:cubicBezTo>
                <a:pt x="-27309" y="1297602"/>
                <a:pt x="10751" y="1143659"/>
                <a:pt x="0" y="974146"/>
              </a:cubicBezTo>
              <a:cubicBezTo>
                <a:pt x="-10751" y="804633"/>
                <a:pt x="10928" y="724377"/>
                <a:pt x="0" y="47753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91440</xdr:colOff>
      <xdr:row>98</xdr:row>
      <xdr:rowOff>91440</xdr:rowOff>
    </xdr:from>
    <xdr:to>
      <xdr:col>18</xdr:col>
      <xdr:colOff>558800</xdr:colOff>
      <xdr:row>126</xdr:row>
      <xdr:rowOff>45720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AD72A83F-B9E7-4144-9135-17B4BF5C0B9B}"/>
            </a:ext>
          </a:extLst>
        </xdr:cNvPr>
        <xdr:cNvSpPr/>
      </xdr:nvSpPr>
      <xdr:spPr>
        <a:xfrm>
          <a:off x="4107180" y="25123140"/>
          <a:ext cx="8293100" cy="6568440"/>
        </a:xfrm>
        <a:custGeom>
          <a:avLst/>
          <a:gdLst>
            <a:gd name="connsiteX0" fmla="*/ 0 w 8293100"/>
            <a:gd name="connsiteY0" fmla="*/ 0 h 6568440"/>
            <a:gd name="connsiteX1" fmla="*/ 343571 w 8293100"/>
            <a:gd name="connsiteY1" fmla="*/ 0 h 6568440"/>
            <a:gd name="connsiteX2" fmla="*/ 687143 w 8293100"/>
            <a:gd name="connsiteY2" fmla="*/ 0 h 6568440"/>
            <a:gd name="connsiteX3" fmla="*/ 1279507 w 8293100"/>
            <a:gd name="connsiteY3" fmla="*/ 0 h 6568440"/>
            <a:gd name="connsiteX4" fmla="*/ 2037733 w 8293100"/>
            <a:gd name="connsiteY4" fmla="*/ 0 h 6568440"/>
            <a:gd name="connsiteX5" fmla="*/ 2547166 w 8293100"/>
            <a:gd name="connsiteY5" fmla="*/ 0 h 6568440"/>
            <a:gd name="connsiteX6" fmla="*/ 3139531 w 8293100"/>
            <a:gd name="connsiteY6" fmla="*/ 0 h 6568440"/>
            <a:gd name="connsiteX7" fmla="*/ 3648964 w 8293100"/>
            <a:gd name="connsiteY7" fmla="*/ 0 h 6568440"/>
            <a:gd name="connsiteX8" fmla="*/ 4324259 w 8293100"/>
            <a:gd name="connsiteY8" fmla="*/ 0 h 6568440"/>
            <a:gd name="connsiteX9" fmla="*/ 4750762 w 8293100"/>
            <a:gd name="connsiteY9" fmla="*/ 0 h 6568440"/>
            <a:gd name="connsiteX10" fmla="*/ 5426057 w 8293100"/>
            <a:gd name="connsiteY10" fmla="*/ 0 h 6568440"/>
            <a:gd name="connsiteX11" fmla="*/ 5935490 w 8293100"/>
            <a:gd name="connsiteY11" fmla="*/ 0 h 6568440"/>
            <a:gd name="connsiteX12" fmla="*/ 6361992 w 8293100"/>
            <a:gd name="connsiteY12" fmla="*/ 0 h 6568440"/>
            <a:gd name="connsiteX13" fmla="*/ 6871426 w 8293100"/>
            <a:gd name="connsiteY13" fmla="*/ 0 h 6568440"/>
            <a:gd name="connsiteX14" fmla="*/ 7380859 w 8293100"/>
            <a:gd name="connsiteY14" fmla="*/ 0 h 6568440"/>
            <a:gd name="connsiteX15" fmla="*/ 8293100 w 8293100"/>
            <a:gd name="connsiteY15" fmla="*/ 0 h 6568440"/>
            <a:gd name="connsiteX16" fmla="*/ 8293100 w 8293100"/>
            <a:gd name="connsiteY16" fmla="*/ 400078 h 6568440"/>
            <a:gd name="connsiteX17" fmla="*/ 8293100 w 8293100"/>
            <a:gd name="connsiteY17" fmla="*/ 1062893 h 6568440"/>
            <a:gd name="connsiteX18" fmla="*/ 8293100 w 8293100"/>
            <a:gd name="connsiteY18" fmla="*/ 1725708 h 6568440"/>
            <a:gd name="connsiteX19" fmla="*/ 8293100 w 8293100"/>
            <a:gd name="connsiteY19" fmla="*/ 2388524 h 6568440"/>
            <a:gd name="connsiteX20" fmla="*/ 8293100 w 8293100"/>
            <a:gd name="connsiteY20" fmla="*/ 3117023 h 6568440"/>
            <a:gd name="connsiteX21" fmla="*/ 8293100 w 8293100"/>
            <a:gd name="connsiteY21" fmla="*/ 3845523 h 6568440"/>
            <a:gd name="connsiteX22" fmla="*/ 8293100 w 8293100"/>
            <a:gd name="connsiteY22" fmla="*/ 4442654 h 6568440"/>
            <a:gd name="connsiteX23" fmla="*/ 8293100 w 8293100"/>
            <a:gd name="connsiteY23" fmla="*/ 5105469 h 6568440"/>
            <a:gd name="connsiteX24" fmla="*/ 8293100 w 8293100"/>
            <a:gd name="connsiteY24" fmla="*/ 5768285 h 6568440"/>
            <a:gd name="connsiteX25" fmla="*/ 8293100 w 8293100"/>
            <a:gd name="connsiteY25" fmla="*/ 6568440 h 6568440"/>
            <a:gd name="connsiteX26" fmla="*/ 7700736 w 8293100"/>
            <a:gd name="connsiteY26" fmla="*/ 6568440 h 6568440"/>
            <a:gd name="connsiteX27" fmla="*/ 7274233 w 8293100"/>
            <a:gd name="connsiteY27" fmla="*/ 6568440 h 6568440"/>
            <a:gd name="connsiteX28" fmla="*/ 6681869 w 8293100"/>
            <a:gd name="connsiteY28" fmla="*/ 6568440 h 6568440"/>
            <a:gd name="connsiteX29" fmla="*/ 5923643 w 8293100"/>
            <a:gd name="connsiteY29" fmla="*/ 6568440 h 6568440"/>
            <a:gd name="connsiteX30" fmla="*/ 5580072 w 8293100"/>
            <a:gd name="connsiteY30" fmla="*/ 6568440 h 6568440"/>
            <a:gd name="connsiteX31" fmla="*/ 5153569 w 8293100"/>
            <a:gd name="connsiteY31" fmla="*/ 6568440 h 6568440"/>
            <a:gd name="connsiteX32" fmla="*/ 4727067 w 8293100"/>
            <a:gd name="connsiteY32" fmla="*/ 6568440 h 6568440"/>
            <a:gd name="connsiteX33" fmla="*/ 4300565 w 8293100"/>
            <a:gd name="connsiteY33" fmla="*/ 6568440 h 6568440"/>
            <a:gd name="connsiteX34" fmla="*/ 3708200 w 8293100"/>
            <a:gd name="connsiteY34" fmla="*/ 6568440 h 6568440"/>
            <a:gd name="connsiteX35" fmla="*/ 3115836 w 8293100"/>
            <a:gd name="connsiteY35" fmla="*/ 6568440 h 6568440"/>
            <a:gd name="connsiteX36" fmla="*/ 2772265 w 8293100"/>
            <a:gd name="connsiteY36" fmla="*/ 6568440 h 6568440"/>
            <a:gd name="connsiteX37" fmla="*/ 2179901 w 8293100"/>
            <a:gd name="connsiteY37" fmla="*/ 6568440 h 6568440"/>
            <a:gd name="connsiteX38" fmla="*/ 1421674 w 8293100"/>
            <a:gd name="connsiteY38" fmla="*/ 6568440 h 6568440"/>
            <a:gd name="connsiteX39" fmla="*/ 912241 w 8293100"/>
            <a:gd name="connsiteY39" fmla="*/ 6568440 h 6568440"/>
            <a:gd name="connsiteX40" fmla="*/ 0 w 8293100"/>
            <a:gd name="connsiteY40" fmla="*/ 6568440 h 6568440"/>
            <a:gd name="connsiteX41" fmla="*/ 0 w 8293100"/>
            <a:gd name="connsiteY41" fmla="*/ 5905625 h 6568440"/>
            <a:gd name="connsiteX42" fmla="*/ 0 w 8293100"/>
            <a:gd name="connsiteY42" fmla="*/ 5308494 h 6568440"/>
            <a:gd name="connsiteX43" fmla="*/ 0 w 8293100"/>
            <a:gd name="connsiteY43" fmla="*/ 4908416 h 6568440"/>
            <a:gd name="connsiteX44" fmla="*/ 0 w 8293100"/>
            <a:gd name="connsiteY44" fmla="*/ 4442654 h 6568440"/>
            <a:gd name="connsiteX45" fmla="*/ 0 w 8293100"/>
            <a:gd name="connsiteY45" fmla="*/ 4042576 h 6568440"/>
            <a:gd name="connsiteX46" fmla="*/ 0 w 8293100"/>
            <a:gd name="connsiteY46" fmla="*/ 3642499 h 6568440"/>
            <a:gd name="connsiteX47" fmla="*/ 0 w 8293100"/>
            <a:gd name="connsiteY47" fmla="*/ 3176736 h 6568440"/>
            <a:gd name="connsiteX48" fmla="*/ 0 w 8293100"/>
            <a:gd name="connsiteY48" fmla="*/ 2710974 h 6568440"/>
            <a:gd name="connsiteX49" fmla="*/ 0 w 8293100"/>
            <a:gd name="connsiteY49" fmla="*/ 2245212 h 6568440"/>
            <a:gd name="connsiteX50" fmla="*/ 0 w 8293100"/>
            <a:gd name="connsiteY50" fmla="*/ 1845135 h 6568440"/>
            <a:gd name="connsiteX51" fmla="*/ 0 w 8293100"/>
            <a:gd name="connsiteY51" fmla="*/ 1313688 h 6568440"/>
            <a:gd name="connsiteX52" fmla="*/ 0 w 8293100"/>
            <a:gd name="connsiteY52" fmla="*/ 913610 h 6568440"/>
            <a:gd name="connsiteX53" fmla="*/ 0 w 8293100"/>
            <a:gd name="connsiteY53" fmla="*/ 0 h 65684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</a:cxnLst>
          <a:rect l="l" t="t" r="r" b="b"/>
          <a:pathLst>
            <a:path w="8293100" h="6568440" extrusionOk="0">
              <a:moveTo>
                <a:pt x="0" y="0"/>
              </a:moveTo>
              <a:cubicBezTo>
                <a:pt x="107347" y="-32430"/>
                <a:pt x="209026" y="9951"/>
                <a:pt x="343571" y="0"/>
              </a:cubicBezTo>
              <a:cubicBezTo>
                <a:pt x="478116" y="-9951"/>
                <a:pt x="579615" y="17655"/>
                <a:pt x="687143" y="0"/>
              </a:cubicBezTo>
              <a:cubicBezTo>
                <a:pt x="794671" y="-17655"/>
                <a:pt x="1130525" y="17174"/>
                <a:pt x="1279507" y="0"/>
              </a:cubicBezTo>
              <a:cubicBezTo>
                <a:pt x="1428489" y="-17174"/>
                <a:pt x="1880676" y="88518"/>
                <a:pt x="2037733" y="0"/>
              </a:cubicBezTo>
              <a:cubicBezTo>
                <a:pt x="2194790" y="-88518"/>
                <a:pt x="2435140" y="23242"/>
                <a:pt x="2547166" y="0"/>
              </a:cubicBezTo>
              <a:cubicBezTo>
                <a:pt x="2659192" y="-23242"/>
                <a:pt x="2857599" y="60848"/>
                <a:pt x="3139531" y="0"/>
              </a:cubicBezTo>
              <a:cubicBezTo>
                <a:pt x="3421463" y="-60848"/>
                <a:pt x="3457569" y="31366"/>
                <a:pt x="3648964" y="0"/>
              </a:cubicBezTo>
              <a:cubicBezTo>
                <a:pt x="3840359" y="-31366"/>
                <a:pt x="4013274" y="26561"/>
                <a:pt x="4324259" y="0"/>
              </a:cubicBezTo>
              <a:cubicBezTo>
                <a:pt x="4635245" y="-26561"/>
                <a:pt x="4588872" y="15374"/>
                <a:pt x="4750762" y="0"/>
              </a:cubicBezTo>
              <a:cubicBezTo>
                <a:pt x="4912652" y="-15374"/>
                <a:pt x="5284689" y="28547"/>
                <a:pt x="5426057" y="0"/>
              </a:cubicBezTo>
              <a:cubicBezTo>
                <a:pt x="5567426" y="-28547"/>
                <a:pt x="5803230" y="3281"/>
                <a:pt x="5935490" y="0"/>
              </a:cubicBezTo>
              <a:cubicBezTo>
                <a:pt x="6067750" y="-3281"/>
                <a:pt x="6241892" y="44248"/>
                <a:pt x="6361992" y="0"/>
              </a:cubicBezTo>
              <a:cubicBezTo>
                <a:pt x="6482092" y="-44248"/>
                <a:pt x="6667247" y="45142"/>
                <a:pt x="6871426" y="0"/>
              </a:cubicBezTo>
              <a:cubicBezTo>
                <a:pt x="7075605" y="-45142"/>
                <a:pt x="7213059" y="26322"/>
                <a:pt x="7380859" y="0"/>
              </a:cubicBezTo>
              <a:cubicBezTo>
                <a:pt x="7548659" y="-26322"/>
                <a:pt x="7873762" y="12007"/>
                <a:pt x="8293100" y="0"/>
              </a:cubicBezTo>
              <a:cubicBezTo>
                <a:pt x="8318410" y="130244"/>
                <a:pt x="8258134" y="243605"/>
                <a:pt x="8293100" y="400078"/>
              </a:cubicBezTo>
              <a:cubicBezTo>
                <a:pt x="8328066" y="556551"/>
                <a:pt x="8242714" y="784442"/>
                <a:pt x="8293100" y="1062893"/>
              </a:cubicBezTo>
              <a:cubicBezTo>
                <a:pt x="8343486" y="1341345"/>
                <a:pt x="8263753" y="1473773"/>
                <a:pt x="8293100" y="1725708"/>
              </a:cubicBezTo>
              <a:cubicBezTo>
                <a:pt x="8322447" y="1977644"/>
                <a:pt x="8224141" y="2199807"/>
                <a:pt x="8293100" y="2388524"/>
              </a:cubicBezTo>
              <a:cubicBezTo>
                <a:pt x="8362059" y="2577241"/>
                <a:pt x="8285483" y="2896884"/>
                <a:pt x="8293100" y="3117023"/>
              </a:cubicBezTo>
              <a:cubicBezTo>
                <a:pt x="8300717" y="3337162"/>
                <a:pt x="8234909" y="3555841"/>
                <a:pt x="8293100" y="3845523"/>
              </a:cubicBezTo>
              <a:cubicBezTo>
                <a:pt x="8351291" y="4135205"/>
                <a:pt x="8288292" y="4223894"/>
                <a:pt x="8293100" y="4442654"/>
              </a:cubicBezTo>
              <a:cubicBezTo>
                <a:pt x="8297908" y="4661414"/>
                <a:pt x="8240154" y="4797706"/>
                <a:pt x="8293100" y="5105469"/>
              </a:cubicBezTo>
              <a:cubicBezTo>
                <a:pt x="8346046" y="5413232"/>
                <a:pt x="8230128" y="5597972"/>
                <a:pt x="8293100" y="5768285"/>
              </a:cubicBezTo>
              <a:cubicBezTo>
                <a:pt x="8356072" y="5938598"/>
                <a:pt x="8234640" y="6376165"/>
                <a:pt x="8293100" y="6568440"/>
              </a:cubicBezTo>
              <a:cubicBezTo>
                <a:pt x="8027107" y="6635691"/>
                <a:pt x="7859814" y="6531684"/>
                <a:pt x="7700736" y="6568440"/>
              </a:cubicBezTo>
              <a:cubicBezTo>
                <a:pt x="7541658" y="6605196"/>
                <a:pt x="7444077" y="6522675"/>
                <a:pt x="7274233" y="6568440"/>
              </a:cubicBezTo>
              <a:cubicBezTo>
                <a:pt x="7104389" y="6614205"/>
                <a:pt x="6935143" y="6504773"/>
                <a:pt x="6681869" y="6568440"/>
              </a:cubicBezTo>
              <a:cubicBezTo>
                <a:pt x="6428595" y="6632107"/>
                <a:pt x="6227490" y="6539069"/>
                <a:pt x="5923643" y="6568440"/>
              </a:cubicBezTo>
              <a:cubicBezTo>
                <a:pt x="5619796" y="6597811"/>
                <a:pt x="5674035" y="6534960"/>
                <a:pt x="5580072" y="6568440"/>
              </a:cubicBezTo>
              <a:cubicBezTo>
                <a:pt x="5486109" y="6601920"/>
                <a:pt x="5355175" y="6566166"/>
                <a:pt x="5153569" y="6568440"/>
              </a:cubicBezTo>
              <a:cubicBezTo>
                <a:pt x="4951963" y="6570714"/>
                <a:pt x="4815512" y="6522323"/>
                <a:pt x="4727067" y="6568440"/>
              </a:cubicBezTo>
              <a:cubicBezTo>
                <a:pt x="4638622" y="6614557"/>
                <a:pt x="4443236" y="6531294"/>
                <a:pt x="4300565" y="6568440"/>
              </a:cubicBezTo>
              <a:cubicBezTo>
                <a:pt x="4157894" y="6605586"/>
                <a:pt x="3865886" y="6498114"/>
                <a:pt x="3708200" y="6568440"/>
              </a:cubicBezTo>
              <a:cubicBezTo>
                <a:pt x="3550515" y="6638766"/>
                <a:pt x="3273378" y="6566305"/>
                <a:pt x="3115836" y="6568440"/>
              </a:cubicBezTo>
              <a:cubicBezTo>
                <a:pt x="2958294" y="6570575"/>
                <a:pt x="2862137" y="6531314"/>
                <a:pt x="2772265" y="6568440"/>
              </a:cubicBezTo>
              <a:cubicBezTo>
                <a:pt x="2682393" y="6605566"/>
                <a:pt x="2445358" y="6505845"/>
                <a:pt x="2179901" y="6568440"/>
              </a:cubicBezTo>
              <a:cubicBezTo>
                <a:pt x="1914444" y="6631035"/>
                <a:pt x="1761803" y="6538478"/>
                <a:pt x="1421674" y="6568440"/>
              </a:cubicBezTo>
              <a:cubicBezTo>
                <a:pt x="1081545" y="6598402"/>
                <a:pt x="1153766" y="6545048"/>
                <a:pt x="912241" y="6568440"/>
              </a:cubicBezTo>
              <a:cubicBezTo>
                <a:pt x="670716" y="6591832"/>
                <a:pt x="210435" y="6471258"/>
                <a:pt x="0" y="6568440"/>
              </a:cubicBezTo>
              <a:cubicBezTo>
                <a:pt x="-14192" y="6304540"/>
                <a:pt x="6270" y="6193352"/>
                <a:pt x="0" y="5905625"/>
              </a:cubicBezTo>
              <a:cubicBezTo>
                <a:pt x="-6270" y="5617899"/>
                <a:pt x="56634" y="5534001"/>
                <a:pt x="0" y="5308494"/>
              </a:cubicBezTo>
              <a:cubicBezTo>
                <a:pt x="-56634" y="5082987"/>
                <a:pt x="45112" y="4988967"/>
                <a:pt x="0" y="4908416"/>
              </a:cubicBezTo>
              <a:cubicBezTo>
                <a:pt x="-45112" y="4827865"/>
                <a:pt x="40288" y="4648882"/>
                <a:pt x="0" y="4442654"/>
              </a:cubicBezTo>
              <a:cubicBezTo>
                <a:pt x="-40288" y="4236426"/>
                <a:pt x="18046" y="4198602"/>
                <a:pt x="0" y="4042576"/>
              </a:cubicBezTo>
              <a:cubicBezTo>
                <a:pt x="-18046" y="3886550"/>
                <a:pt x="21554" y="3802887"/>
                <a:pt x="0" y="3642499"/>
              </a:cubicBezTo>
              <a:cubicBezTo>
                <a:pt x="-21554" y="3482111"/>
                <a:pt x="37212" y="3324073"/>
                <a:pt x="0" y="3176736"/>
              </a:cubicBezTo>
              <a:cubicBezTo>
                <a:pt x="-37212" y="3029399"/>
                <a:pt x="11483" y="2876285"/>
                <a:pt x="0" y="2710974"/>
              </a:cubicBezTo>
              <a:cubicBezTo>
                <a:pt x="-11483" y="2545663"/>
                <a:pt x="33377" y="2394829"/>
                <a:pt x="0" y="2245212"/>
              </a:cubicBezTo>
              <a:cubicBezTo>
                <a:pt x="-33377" y="2095595"/>
                <a:pt x="20632" y="1928502"/>
                <a:pt x="0" y="1845135"/>
              </a:cubicBezTo>
              <a:cubicBezTo>
                <a:pt x="-20632" y="1761768"/>
                <a:pt x="49043" y="1489667"/>
                <a:pt x="0" y="1313688"/>
              </a:cubicBezTo>
              <a:cubicBezTo>
                <a:pt x="-49043" y="1137709"/>
                <a:pt x="11448" y="1061563"/>
                <a:pt x="0" y="913610"/>
              </a:cubicBezTo>
              <a:cubicBezTo>
                <a:pt x="-11448" y="765657"/>
                <a:pt x="74841" y="416376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18</xdr:col>
      <xdr:colOff>317500</xdr:colOff>
      <xdr:row>84</xdr:row>
      <xdr:rowOff>228600</xdr:rowOff>
    </xdr:from>
    <xdr:to>
      <xdr:col>32</xdr:col>
      <xdr:colOff>447040</xdr:colOff>
      <xdr:row>98</xdr:row>
      <xdr:rowOff>63500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34B5C734-0228-42CA-AF31-74624B398679}"/>
            </a:ext>
          </a:extLst>
        </xdr:cNvPr>
        <xdr:cNvSpPr/>
      </xdr:nvSpPr>
      <xdr:spPr>
        <a:xfrm>
          <a:off x="12158980" y="21953220"/>
          <a:ext cx="8923020" cy="3141980"/>
        </a:xfrm>
        <a:custGeom>
          <a:avLst/>
          <a:gdLst>
            <a:gd name="connsiteX0" fmla="*/ 0 w 8923020"/>
            <a:gd name="connsiteY0" fmla="*/ 523674 h 3141980"/>
            <a:gd name="connsiteX1" fmla="*/ 523674 w 8923020"/>
            <a:gd name="connsiteY1" fmla="*/ 0 h 3141980"/>
            <a:gd name="connsiteX2" fmla="*/ 849952 w 8923020"/>
            <a:gd name="connsiteY2" fmla="*/ 0 h 3141980"/>
            <a:gd name="connsiteX3" fmla="*/ 1491257 w 8923020"/>
            <a:gd name="connsiteY3" fmla="*/ 0 h 3141980"/>
            <a:gd name="connsiteX4" fmla="*/ 2053805 w 8923020"/>
            <a:gd name="connsiteY4" fmla="*/ 0 h 3141980"/>
            <a:gd name="connsiteX5" fmla="*/ 2773866 w 8923020"/>
            <a:gd name="connsiteY5" fmla="*/ 0 h 3141980"/>
            <a:gd name="connsiteX6" fmla="*/ 3493927 w 8923020"/>
            <a:gd name="connsiteY6" fmla="*/ 0 h 3141980"/>
            <a:gd name="connsiteX7" fmla="*/ 4135232 w 8923020"/>
            <a:gd name="connsiteY7" fmla="*/ 0 h 3141980"/>
            <a:gd name="connsiteX8" fmla="*/ 4619023 w 8923020"/>
            <a:gd name="connsiteY8" fmla="*/ 0 h 3141980"/>
            <a:gd name="connsiteX9" fmla="*/ 5024058 w 8923020"/>
            <a:gd name="connsiteY9" fmla="*/ 0 h 3141980"/>
            <a:gd name="connsiteX10" fmla="*/ 5586606 w 8923020"/>
            <a:gd name="connsiteY10" fmla="*/ 0 h 3141980"/>
            <a:gd name="connsiteX11" fmla="*/ 6070397 w 8923020"/>
            <a:gd name="connsiteY11" fmla="*/ 0 h 3141980"/>
            <a:gd name="connsiteX12" fmla="*/ 6632945 w 8923020"/>
            <a:gd name="connsiteY12" fmla="*/ 0 h 3141980"/>
            <a:gd name="connsiteX13" fmla="*/ 6959223 w 8923020"/>
            <a:gd name="connsiteY13" fmla="*/ 0 h 3141980"/>
            <a:gd name="connsiteX14" fmla="*/ 7285501 w 8923020"/>
            <a:gd name="connsiteY14" fmla="*/ 0 h 3141980"/>
            <a:gd name="connsiteX15" fmla="*/ 8399346 w 8923020"/>
            <a:gd name="connsiteY15" fmla="*/ 0 h 3141980"/>
            <a:gd name="connsiteX16" fmla="*/ 8923020 w 8923020"/>
            <a:gd name="connsiteY16" fmla="*/ 523674 h 3141980"/>
            <a:gd name="connsiteX17" fmla="*/ 8923020 w 8923020"/>
            <a:gd name="connsiteY17" fmla="*/ 1026386 h 3141980"/>
            <a:gd name="connsiteX18" fmla="*/ 8923020 w 8923020"/>
            <a:gd name="connsiteY18" fmla="*/ 1487205 h 3141980"/>
            <a:gd name="connsiteX19" fmla="*/ 8923020 w 8923020"/>
            <a:gd name="connsiteY19" fmla="*/ 2031809 h 3141980"/>
            <a:gd name="connsiteX20" fmla="*/ 8923020 w 8923020"/>
            <a:gd name="connsiteY20" fmla="*/ 2618306 h 3141980"/>
            <a:gd name="connsiteX21" fmla="*/ 8399346 w 8923020"/>
            <a:gd name="connsiteY21" fmla="*/ 3141980 h 3141980"/>
            <a:gd name="connsiteX22" fmla="*/ 7836798 w 8923020"/>
            <a:gd name="connsiteY22" fmla="*/ 3141980 h 3141980"/>
            <a:gd name="connsiteX23" fmla="*/ 7353007 w 8923020"/>
            <a:gd name="connsiteY23" fmla="*/ 3141980 h 3141980"/>
            <a:gd name="connsiteX24" fmla="*/ 6711702 w 8923020"/>
            <a:gd name="connsiteY24" fmla="*/ 3141980 h 3141980"/>
            <a:gd name="connsiteX25" fmla="*/ 6385424 w 8923020"/>
            <a:gd name="connsiteY25" fmla="*/ 3141980 h 3141980"/>
            <a:gd name="connsiteX26" fmla="*/ 5980390 w 8923020"/>
            <a:gd name="connsiteY26" fmla="*/ 3141980 h 3141980"/>
            <a:gd name="connsiteX27" fmla="*/ 5417842 w 8923020"/>
            <a:gd name="connsiteY27" fmla="*/ 3141980 h 3141980"/>
            <a:gd name="connsiteX28" fmla="*/ 5091564 w 8923020"/>
            <a:gd name="connsiteY28" fmla="*/ 3141980 h 3141980"/>
            <a:gd name="connsiteX29" fmla="*/ 4529016 w 8923020"/>
            <a:gd name="connsiteY29" fmla="*/ 3141980 h 3141980"/>
            <a:gd name="connsiteX30" fmla="*/ 4202738 w 8923020"/>
            <a:gd name="connsiteY30" fmla="*/ 3141980 h 3141980"/>
            <a:gd name="connsiteX31" fmla="*/ 3640190 w 8923020"/>
            <a:gd name="connsiteY31" fmla="*/ 3141980 h 3141980"/>
            <a:gd name="connsiteX32" fmla="*/ 3077642 w 8923020"/>
            <a:gd name="connsiteY32" fmla="*/ 3141980 h 3141980"/>
            <a:gd name="connsiteX33" fmla="*/ 2436337 w 8923020"/>
            <a:gd name="connsiteY33" fmla="*/ 3141980 h 3141980"/>
            <a:gd name="connsiteX34" fmla="*/ 1952546 w 8923020"/>
            <a:gd name="connsiteY34" fmla="*/ 3141980 h 3141980"/>
            <a:gd name="connsiteX35" fmla="*/ 1389998 w 8923020"/>
            <a:gd name="connsiteY35" fmla="*/ 3141980 h 3141980"/>
            <a:gd name="connsiteX36" fmla="*/ 523674 w 8923020"/>
            <a:gd name="connsiteY36" fmla="*/ 3141980 h 3141980"/>
            <a:gd name="connsiteX37" fmla="*/ 0 w 8923020"/>
            <a:gd name="connsiteY37" fmla="*/ 2618306 h 3141980"/>
            <a:gd name="connsiteX38" fmla="*/ 0 w 8923020"/>
            <a:gd name="connsiteY38" fmla="*/ 2052755 h 3141980"/>
            <a:gd name="connsiteX39" fmla="*/ 0 w 8923020"/>
            <a:gd name="connsiteY39" fmla="*/ 1570990 h 3141980"/>
            <a:gd name="connsiteX40" fmla="*/ 0 w 8923020"/>
            <a:gd name="connsiteY40" fmla="*/ 1005439 h 3141980"/>
            <a:gd name="connsiteX41" fmla="*/ 0 w 8923020"/>
            <a:gd name="connsiteY41" fmla="*/ 523674 h 31419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8923020" h="3141980" extrusionOk="0">
              <a:moveTo>
                <a:pt x="0" y="523674"/>
              </a:moveTo>
              <a:cubicBezTo>
                <a:pt x="-27724" y="280231"/>
                <a:pt x="314472" y="21394"/>
                <a:pt x="523674" y="0"/>
              </a:cubicBezTo>
              <a:cubicBezTo>
                <a:pt x="606077" y="-14140"/>
                <a:pt x="735859" y="37134"/>
                <a:pt x="849952" y="0"/>
              </a:cubicBezTo>
              <a:cubicBezTo>
                <a:pt x="964045" y="-37134"/>
                <a:pt x="1334938" y="52688"/>
                <a:pt x="1491257" y="0"/>
              </a:cubicBezTo>
              <a:cubicBezTo>
                <a:pt x="1647577" y="-52688"/>
                <a:pt x="1849170" y="61262"/>
                <a:pt x="2053805" y="0"/>
              </a:cubicBezTo>
              <a:cubicBezTo>
                <a:pt x="2258440" y="-61262"/>
                <a:pt x="2537041" y="19910"/>
                <a:pt x="2773866" y="0"/>
              </a:cubicBezTo>
              <a:cubicBezTo>
                <a:pt x="3010691" y="-19910"/>
                <a:pt x="3134847" y="44648"/>
                <a:pt x="3493927" y="0"/>
              </a:cubicBezTo>
              <a:cubicBezTo>
                <a:pt x="3853007" y="-44648"/>
                <a:pt x="3986925" y="6985"/>
                <a:pt x="4135232" y="0"/>
              </a:cubicBezTo>
              <a:cubicBezTo>
                <a:pt x="4283540" y="-6985"/>
                <a:pt x="4470150" y="41203"/>
                <a:pt x="4619023" y="0"/>
              </a:cubicBezTo>
              <a:cubicBezTo>
                <a:pt x="4767896" y="-41203"/>
                <a:pt x="4839188" y="29010"/>
                <a:pt x="5024058" y="0"/>
              </a:cubicBezTo>
              <a:cubicBezTo>
                <a:pt x="5208929" y="-29010"/>
                <a:pt x="5307855" y="60326"/>
                <a:pt x="5586606" y="0"/>
              </a:cubicBezTo>
              <a:cubicBezTo>
                <a:pt x="5865357" y="-60326"/>
                <a:pt x="5926768" y="3585"/>
                <a:pt x="6070397" y="0"/>
              </a:cubicBezTo>
              <a:cubicBezTo>
                <a:pt x="6214026" y="-3585"/>
                <a:pt x="6497391" y="9048"/>
                <a:pt x="6632945" y="0"/>
              </a:cubicBezTo>
              <a:cubicBezTo>
                <a:pt x="6768499" y="-9048"/>
                <a:pt x="6810746" y="22087"/>
                <a:pt x="6959223" y="0"/>
              </a:cubicBezTo>
              <a:cubicBezTo>
                <a:pt x="7107700" y="-22087"/>
                <a:pt x="7137035" y="29614"/>
                <a:pt x="7285501" y="0"/>
              </a:cubicBezTo>
              <a:cubicBezTo>
                <a:pt x="7433967" y="-29614"/>
                <a:pt x="8152199" y="83652"/>
                <a:pt x="8399346" y="0"/>
              </a:cubicBezTo>
              <a:cubicBezTo>
                <a:pt x="8695616" y="-43833"/>
                <a:pt x="8937129" y="176675"/>
                <a:pt x="8923020" y="523674"/>
              </a:cubicBezTo>
              <a:cubicBezTo>
                <a:pt x="8953905" y="709179"/>
                <a:pt x="8870274" y="852177"/>
                <a:pt x="8923020" y="1026386"/>
              </a:cubicBezTo>
              <a:cubicBezTo>
                <a:pt x="8975766" y="1200595"/>
                <a:pt x="8921664" y="1311383"/>
                <a:pt x="8923020" y="1487205"/>
              </a:cubicBezTo>
              <a:cubicBezTo>
                <a:pt x="8924376" y="1663027"/>
                <a:pt x="8905327" y="1838763"/>
                <a:pt x="8923020" y="2031809"/>
              </a:cubicBezTo>
              <a:cubicBezTo>
                <a:pt x="8940713" y="2224855"/>
                <a:pt x="8873473" y="2361051"/>
                <a:pt x="8923020" y="2618306"/>
              </a:cubicBezTo>
              <a:cubicBezTo>
                <a:pt x="8960952" y="2905614"/>
                <a:pt x="8716311" y="3177784"/>
                <a:pt x="8399346" y="3141980"/>
              </a:cubicBezTo>
              <a:cubicBezTo>
                <a:pt x="8194609" y="3149945"/>
                <a:pt x="8028776" y="3077778"/>
                <a:pt x="7836798" y="3141980"/>
              </a:cubicBezTo>
              <a:cubicBezTo>
                <a:pt x="7644820" y="3206182"/>
                <a:pt x="7568350" y="3108982"/>
                <a:pt x="7353007" y="3141980"/>
              </a:cubicBezTo>
              <a:cubicBezTo>
                <a:pt x="7137664" y="3174978"/>
                <a:pt x="6963123" y="3092998"/>
                <a:pt x="6711702" y="3141980"/>
              </a:cubicBezTo>
              <a:cubicBezTo>
                <a:pt x="6460281" y="3190962"/>
                <a:pt x="6491837" y="3114987"/>
                <a:pt x="6385424" y="3141980"/>
              </a:cubicBezTo>
              <a:cubicBezTo>
                <a:pt x="6279011" y="3168973"/>
                <a:pt x="6100212" y="3139964"/>
                <a:pt x="5980390" y="3141980"/>
              </a:cubicBezTo>
              <a:cubicBezTo>
                <a:pt x="5860568" y="3143996"/>
                <a:pt x="5678732" y="3084389"/>
                <a:pt x="5417842" y="3141980"/>
              </a:cubicBezTo>
              <a:cubicBezTo>
                <a:pt x="5156952" y="3199571"/>
                <a:pt x="5227809" y="3140698"/>
                <a:pt x="5091564" y="3141980"/>
              </a:cubicBezTo>
              <a:cubicBezTo>
                <a:pt x="4955319" y="3143262"/>
                <a:pt x="4757083" y="3131186"/>
                <a:pt x="4529016" y="3141980"/>
              </a:cubicBezTo>
              <a:cubicBezTo>
                <a:pt x="4300949" y="3152774"/>
                <a:pt x="4299249" y="3111808"/>
                <a:pt x="4202738" y="3141980"/>
              </a:cubicBezTo>
              <a:cubicBezTo>
                <a:pt x="4106227" y="3172152"/>
                <a:pt x="3881330" y="3082605"/>
                <a:pt x="3640190" y="3141980"/>
              </a:cubicBezTo>
              <a:cubicBezTo>
                <a:pt x="3399050" y="3201355"/>
                <a:pt x="3311848" y="3108065"/>
                <a:pt x="3077642" y="3141980"/>
              </a:cubicBezTo>
              <a:cubicBezTo>
                <a:pt x="2843436" y="3175895"/>
                <a:pt x="2625142" y="3103920"/>
                <a:pt x="2436337" y="3141980"/>
              </a:cubicBezTo>
              <a:cubicBezTo>
                <a:pt x="2247532" y="3180040"/>
                <a:pt x="2147209" y="3098809"/>
                <a:pt x="1952546" y="3141980"/>
              </a:cubicBezTo>
              <a:cubicBezTo>
                <a:pt x="1757883" y="3185151"/>
                <a:pt x="1502909" y="3138143"/>
                <a:pt x="1389998" y="3141980"/>
              </a:cubicBezTo>
              <a:cubicBezTo>
                <a:pt x="1277087" y="3145817"/>
                <a:pt x="823424" y="3108235"/>
                <a:pt x="523674" y="3141980"/>
              </a:cubicBezTo>
              <a:cubicBezTo>
                <a:pt x="228824" y="3095247"/>
                <a:pt x="9681" y="2927359"/>
                <a:pt x="0" y="2618306"/>
              </a:cubicBezTo>
              <a:cubicBezTo>
                <a:pt x="-5216" y="2503173"/>
                <a:pt x="633" y="2219862"/>
                <a:pt x="0" y="2052755"/>
              </a:cubicBezTo>
              <a:cubicBezTo>
                <a:pt x="-633" y="1885648"/>
                <a:pt x="31156" y="1787386"/>
                <a:pt x="0" y="1570990"/>
              </a:cubicBezTo>
              <a:cubicBezTo>
                <a:pt x="-31156" y="1354595"/>
                <a:pt x="53900" y="1194654"/>
                <a:pt x="0" y="1005439"/>
              </a:cubicBezTo>
              <a:cubicBezTo>
                <a:pt x="-53900" y="816224"/>
                <a:pt x="37435" y="666722"/>
                <a:pt x="0" y="52367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19</xdr:col>
      <xdr:colOff>381000</xdr:colOff>
      <xdr:row>116</xdr:row>
      <xdr:rowOff>177800</xdr:rowOff>
    </xdr:from>
    <xdr:to>
      <xdr:col>34</xdr:col>
      <xdr:colOff>622300</xdr:colOff>
      <xdr:row>128</xdr:row>
      <xdr:rowOff>238760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AD27A035-F475-4088-BC2C-1DEAF34DE43B}"/>
            </a:ext>
          </a:extLst>
        </xdr:cNvPr>
        <xdr:cNvSpPr/>
      </xdr:nvSpPr>
      <xdr:spPr>
        <a:xfrm>
          <a:off x="12824460" y="29461460"/>
          <a:ext cx="9697720" cy="2895600"/>
        </a:xfrm>
        <a:custGeom>
          <a:avLst/>
          <a:gdLst>
            <a:gd name="connsiteX0" fmla="*/ 0 w 9697720"/>
            <a:gd name="connsiteY0" fmla="*/ 482610 h 2895600"/>
            <a:gd name="connsiteX1" fmla="*/ 482610 w 9697720"/>
            <a:gd name="connsiteY1" fmla="*/ 0 h 2895600"/>
            <a:gd name="connsiteX2" fmla="*/ 1239427 w 9697720"/>
            <a:gd name="connsiteY2" fmla="*/ 0 h 2895600"/>
            <a:gd name="connsiteX3" fmla="*/ 1559618 w 9697720"/>
            <a:gd name="connsiteY3" fmla="*/ 0 h 2895600"/>
            <a:gd name="connsiteX4" fmla="*/ 1879810 w 9697720"/>
            <a:gd name="connsiteY4" fmla="*/ 0 h 2895600"/>
            <a:gd name="connsiteX5" fmla="*/ 2200002 w 9697720"/>
            <a:gd name="connsiteY5" fmla="*/ 0 h 2895600"/>
            <a:gd name="connsiteX6" fmla="*/ 2956818 w 9697720"/>
            <a:gd name="connsiteY6" fmla="*/ 0 h 2895600"/>
            <a:gd name="connsiteX7" fmla="*/ 3538985 w 9697720"/>
            <a:gd name="connsiteY7" fmla="*/ 0 h 2895600"/>
            <a:gd name="connsiteX8" fmla="*/ 4121152 w 9697720"/>
            <a:gd name="connsiteY8" fmla="*/ 0 h 2895600"/>
            <a:gd name="connsiteX9" fmla="*/ 4441343 w 9697720"/>
            <a:gd name="connsiteY9" fmla="*/ 0 h 2895600"/>
            <a:gd name="connsiteX10" fmla="*/ 5110835 w 9697720"/>
            <a:gd name="connsiteY10" fmla="*/ 0 h 2895600"/>
            <a:gd name="connsiteX11" fmla="*/ 5780327 w 9697720"/>
            <a:gd name="connsiteY11" fmla="*/ 0 h 2895600"/>
            <a:gd name="connsiteX12" fmla="*/ 6275168 w 9697720"/>
            <a:gd name="connsiteY12" fmla="*/ 0 h 2895600"/>
            <a:gd name="connsiteX13" fmla="*/ 6595360 w 9697720"/>
            <a:gd name="connsiteY13" fmla="*/ 0 h 2895600"/>
            <a:gd name="connsiteX14" fmla="*/ 6915552 w 9697720"/>
            <a:gd name="connsiteY14" fmla="*/ 0 h 2895600"/>
            <a:gd name="connsiteX15" fmla="*/ 7323068 w 9697720"/>
            <a:gd name="connsiteY15" fmla="*/ 0 h 2895600"/>
            <a:gd name="connsiteX16" fmla="*/ 8079885 w 9697720"/>
            <a:gd name="connsiteY16" fmla="*/ 0 h 2895600"/>
            <a:gd name="connsiteX17" fmla="*/ 8400077 w 9697720"/>
            <a:gd name="connsiteY17" fmla="*/ 0 h 2895600"/>
            <a:gd name="connsiteX18" fmla="*/ 9215110 w 9697720"/>
            <a:gd name="connsiteY18" fmla="*/ 0 h 2895600"/>
            <a:gd name="connsiteX19" fmla="*/ 9697720 w 9697720"/>
            <a:gd name="connsiteY19" fmla="*/ 482610 h 2895600"/>
            <a:gd name="connsiteX20" fmla="*/ 9697720 w 9697720"/>
            <a:gd name="connsiteY20" fmla="*/ 1003813 h 2895600"/>
            <a:gd name="connsiteX21" fmla="*/ 9697720 w 9697720"/>
            <a:gd name="connsiteY21" fmla="*/ 1525015 h 2895600"/>
            <a:gd name="connsiteX22" fmla="*/ 9697720 w 9697720"/>
            <a:gd name="connsiteY22" fmla="*/ 2412990 h 2895600"/>
            <a:gd name="connsiteX23" fmla="*/ 9215110 w 9697720"/>
            <a:gd name="connsiteY23" fmla="*/ 2895600 h 2895600"/>
            <a:gd name="connsiteX24" fmla="*/ 8458293 w 9697720"/>
            <a:gd name="connsiteY24" fmla="*/ 2895600 h 2895600"/>
            <a:gd name="connsiteX25" fmla="*/ 7788802 w 9697720"/>
            <a:gd name="connsiteY25" fmla="*/ 2895600 h 2895600"/>
            <a:gd name="connsiteX26" fmla="*/ 7031985 w 9697720"/>
            <a:gd name="connsiteY26" fmla="*/ 2895600 h 2895600"/>
            <a:gd name="connsiteX27" fmla="*/ 6362493 w 9697720"/>
            <a:gd name="connsiteY27" fmla="*/ 2895600 h 2895600"/>
            <a:gd name="connsiteX28" fmla="*/ 5605677 w 9697720"/>
            <a:gd name="connsiteY28" fmla="*/ 2895600 h 2895600"/>
            <a:gd name="connsiteX29" fmla="*/ 5110835 w 9697720"/>
            <a:gd name="connsiteY29" fmla="*/ 2895600 h 2895600"/>
            <a:gd name="connsiteX30" fmla="*/ 4703318 w 9697720"/>
            <a:gd name="connsiteY30" fmla="*/ 2895600 h 2895600"/>
            <a:gd name="connsiteX31" fmla="*/ 4208477 w 9697720"/>
            <a:gd name="connsiteY31" fmla="*/ 2895600 h 2895600"/>
            <a:gd name="connsiteX32" fmla="*/ 3888285 w 9697720"/>
            <a:gd name="connsiteY32" fmla="*/ 2895600 h 2895600"/>
            <a:gd name="connsiteX33" fmla="*/ 3393443 w 9697720"/>
            <a:gd name="connsiteY33" fmla="*/ 2895600 h 2895600"/>
            <a:gd name="connsiteX34" fmla="*/ 3073252 w 9697720"/>
            <a:gd name="connsiteY34" fmla="*/ 2895600 h 2895600"/>
            <a:gd name="connsiteX35" fmla="*/ 2753060 w 9697720"/>
            <a:gd name="connsiteY35" fmla="*/ 2895600 h 2895600"/>
            <a:gd name="connsiteX36" fmla="*/ 2083568 w 9697720"/>
            <a:gd name="connsiteY36" fmla="*/ 2895600 h 2895600"/>
            <a:gd name="connsiteX37" fmla="*/ 1676052 w 9697720"/>
            <a:gd name="connsiteY37" fmla="*/ 2895600 h 2895600"/>
            <a:gd name="connsiteX38" fmla="*/ 482610 w 9697720"/>
            <a:gd name="connsiteY38" fmla="*/ 2895600 h 2895600"/>
            <a:gd name="connsiteX39" fmla="*/ 0 w 9697720"/>
            <a:gd name="connsiteY39" fmla="*/ 2412990 h 2895600"/>
            <a:gd name="connsiteX40" fmla="*/ 0 w 9697720"/>
            <a:gd name="connsiteY40" fmla="*/ 1969003 h 2895600"/>
            <a:gd name="connsiteX41" fmla="*/ 0 w 9697720"/>
            <a:gd name="connsiteY41" fmla="*/ 1525015 h 2895600"/>
            <a:gd name="connsiteX42" fmla="*/ 0 w 9697720"/>
            <a:gd name="connsiteY42" fmla="*/ 1023116 h 2895600"/>
            <a:gd name="connsiteX43" fmla="*/ 0 w 9697720"/>
            <a:gd name="connsiteY43" fmla="*/ 482610 h 2895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9697720" h="2895600" extrusionOk="0">
              <a:moveTo>
                <a:pt x="0" y="482610"/>
              </a:moveTo>
              <a:cubicBezTo>
                <a:pt x="-21779" y="207016"/>
                <a:pt x="213281" y="-48012"/>
                <a:pt x="482610" y="0"/>
              </a:cubicBezTo>
              <a:cubicBezTo>
                <a:pt x="713748" y="-46300"/>
                <a:pt x="932717" y="49654"/>
                <a:pt x="1239427" y="0"/>
              </a:cubicBezTo>
              <a:cubicBezTo>
                <a:pt x="1546137" y="-49654"/>
                <a:pt x="1421798" y="16984"/>
                <a:pt x="1559618" y="0"/>
              </a:cubicBezTo>
              <a:cubicBezTo>
                <a:pt x="1697438" y="-16984"/>
                <a:pt x="1811851" y="31345"/>
                <a:pt x="1879810" y="0"/>
              </a:cubicBezTo>
              <a:cubicBezTo>
                <a:pt x="1947769" y="-31345"/>
                <a:pt x="2113811" y="34162"/>
                <a:pt x="2200002" y="0"/>
              </a:cubicBezTo>
              <a:cubicBezTo>
                <a:pt x="2286193" y="-34162"/>
                <a:pt x="2753807" y="37646"/>
                <a:pt x="2956818" y="0"/>
              </a:cubicBezTo>
              <a:cubicBezTo>
                <a:pt x="3159829" y="-37646"/>
                <a:pt x="3296104" y="9272"/>
                <a:pt x="3538985" y="0"/>
              </a:cubicBezTo>
              <a:cubicBezTo>
                <a:pt x="3781866" y="-9272"/>
                <a:pt x="3974357" y="52216"/>
                <a:pt x="4121152" y="0"/>
              </a:cubicBezTo>
              <a:cubicBezTo>
                <a:pt x="4267947" y="-52216"/>
                <a:pt x="4333863" y="23784"/>
                <a:pt x="4441343" y="0"/>
              </a:cubicBezTo>
              <a:cubicBezTo>
                <a:pt x="4548823" y="-23784"/>
                <a:pt x="4843908" y="14119"/>
                <a:pt x="5110835" y="0"/>
              </a:cubicBezTo>
              <a:cubicBezTo>
                <a:pt x="5377762" y="-14119"/>
                <a:pt x="5451293" y="47788"/>
                <a:pt x="5780327" y="0"/>
              </a:cubicBezTo>
              <a:cubicBezTo>
                <a:pt x="6109361" y="-47788"/>
                <a:pt x="6168923" y="30942"/>
                <a:pt x="6275168" y="0"/>
              </a:cubicBezTo>
              <a:cubicBezTo>
                <a:pt x="6381413" y="-30942"/>
                <a:pt x="6528207" y="30391"/>
                <a:pt x="6595360" y="0"/>
              </a:cubicBezTo>
              <a:cubicBezTo>
                <a:pt x="6662513" y="-30391"/>
                <a:pt x="6764151" y="32674"/>
                <a:pt x="6915552" y="0"/>
              </a:cubicBezTo>
              <a:cubicBezTo>
                <a:pt x="7066953" y="-32674"/>
                <a:pt x="7175757" y="37188"/>
                <a:pt x="7323068" y="0"/>
              </a:cubicBezTo>
              <a:cubicBezTo>
                <a:pt x="7470379" y="-37188"/>
                <a:pt x="7909480" y="89794"/>
                <a:pt x="8079885" y="0"/>
              </a:cubicBezTo>
              <a:cubicBezTo>
                <a:pt x="8250290" y="-89794"/>
                <a:pt x="8312641" y="19695"/>
                <a:pt x="8400077" y="0"/>
              </a:cubicBezTo>
              <a:cubicBezTo>
                <a:pt x="8487513" y="-19695"/>
                <a:pt x="9018263" y="61265"/>
                <a:pt x="9215110" y="0"/>
              </a:cubicBezTo>
              <a:cubicBezTo>
                <a:pt x="9458731" y="68099"/>
                <a:pt x="9669890" y="252400"/>
                <a:pt x="9697720" y="482610"/>
              </a:cubicBezTo>
              <a:cubicBezTo>
                <a:pt x="9759605" y="652515"/>
                <a:pt x="9654667" y="847577"/>
                <a:pt x="9697720" y="1003813"/>
              </a:cubicBezTo>
              <a:cubicBezTo>
                <a:pt x="9740773" y="1160049"/>
                <a:pt x="9657292" y="1403438"/>
                <a:pt x="9697720" y="1525015"/>
              </a:cubicBezTo>
              <a:cubicBezTo>
                <a:pt x="9738148" y="1646592"/>
                <a:pt x="9690040" y="1995842"/>
                <a:pt x="9697720" y="2412990"/>
              </a:cubicBezTo>
              <a:cubicBezTo>
                <a:pt x="9713503" y="2702836"/>
                <a:pt x="9488197" y="2894336"/>
                <a:pt x="9215110" y="2895600"/>
              </a:cubicBezTo>
              <a:cubicBezTo>
                <a:pt x="8896853" y="2924543"/>
                <a:pt x="8830191" y="2830548"/>
                <a:pt x="8458293" y="2895600"/>
              </a:cubicBezTo>
              <a:cubicBezTo>
                <a:pt x="8086395" y="2960652"/>
                <a:pt x="7993668" y="2834941"/>
                <a:pt x="7788802" y="2895600"/>
              </a:cubicBezTo>
              <a:cubicBezTo>
                <a:pt x="7583936" y="2956259"/>
                <a:pt x="7189206" y="2830320"/>
                <a:pt x="7031985" y="2895600"/>
              </a:cubicBezTo>
              <a:cubicBezTo>
                <a:pt x="6874764" y="2960880"/>
                <a:pt x="6547952" y="2887906"/>
                <a:pt x="6362493" y="2895600"/>
              </a:cubicBezTo>
              <a:cubicBezTo>
                <a:pt x="6177034" y="2903294"/>
                <a:pt x="5934823" y="2845408"/>
                <a:pt x="5605677" y="2895600"/>
              </a:cubicBezTo>
              <a:cubicBezTo>
                <a:pt x="5276531" y="2945792"/>
                <a:pt x="5260392" y="2869310"/>
                <a:pt x="5110835" y="2895600"/>
              </a:cubicBezTo>
              <a:cubicBezTo>
                <a:pt x="4961278" y="2921890"/>
                <a:pt x="4829554" y="2863611"/>
                <a:pt x="4703318" y="2895600"/>
              </a:cubicBezTo>
              <a:cubicBezTo>
                <a:pt x="4577082" y="2927589"/>
                <a:pt x="4452367" y="2842096"/>
                <a:pt x="4208477" y="2895600"/>
              </a:cubicBezTo>
              <a:cubicBezTo>
                <a:pt x="3964587" y="2949104"/>
                <a:pt x="3990247" y="2885178"/>
                <a:pt x="3888285" y="2895600"/>
              </a:cubicBezTo>
              <a:cubicBezTo>
                <a:pt x="3786323" y="2906022"/>
                <a:pt x="3619936" y="2855955"/>
                <a:pt x="3393443" y="2895600"/>
              </a:cubicBezTo>
              <a:cubicBezTo>
                <a:pt x="3166950" y="2935245"/>
                <a:pt x="3144276" y="2868059"/>
                <a:pt x="3073252" y="2895600"/>
              </a:cubicBezTo>
              <a:cubicBezTo>
                <a:pt x="3002228" y="2923141"/>
                <a:pt x="2905720" y="2887477"/>
                <a:pt x="2753060" y="2895600"/>
              </a:cubicBezTo>
              <a:cubicBezTo>
                <a:pt x="2600400" y="2903723"/>
                <a:pt x="2355944" y="2816212"/>
                <a:pt x="2083568" y="2895600"/>
              </a:cubicBezTo>
              <a:cubicBezTo>
                <a:pt x="1811192" y="2974988"/>
                <a:pt x="1772480" y="2890211"/>
                <a:pt x="1676052" y="2895600"/>
              </a:cubicBezTo>
              <a:cubicBezTo>
                <a:pt x="1579624" y="2900989"/>
                <a:pt x="931549" y="2763154"/>
                <a:pt x="482610" y="2895600"/>
              </a:cubicBezTo>
              <a:cubicBezTo>
                <a:pt x="220074" y="2903545"/>
                <a:pt x="-28491" y="2642687"/>
                <a:pt x="0" y="2412990"/>
              </a:cubicBezTo>
              <a:cubicBezTo>
                <a:pt x="-23472" y="2294841"/>
                <a:pt x="8243" y="2190527"/>
                <a:pt x="0" y="1969003"/>
              </a:cubicBezTo>
              <a:cubicBezTo>
                <a:pt x="-8243" y="1747479"/>
                <a:pt x="1524" y="1678676"/>
                <a:pt x="0" y="1525015"/>
              </a:cubicBezTo>
              <a:cubicBezTo>
                <a:pt x="-1524" y="1371354"/>
                <a:pt x="26012" y="1218273"/>
                <a:pt x="0" y="1023116"/>
              </a:cubicBezTo>
              <a:cubicBezTo>
                <a:pt x="-26012" y="827959"/>
                <a:pt x="60648" y="684614"/>
                <a:pt x="0" y="482610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25400</xdr:colOff>
      <xdr:row>29</xdr:row>
      <xdr:rowOff>66040</xdr:rowOff>
    </xdr:from>
    <xdr:to>
      <xdr:col>35</xdr:col>
      <xdr:colOff>381000</xdr:colOff>
      <xdr:row>65</xdr:row>
      <xdr:rowOff>218440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EE63C637-57C7-4154-8A7A-FCDE6C2DCCE4}"/>
            </a:ext>
          </a:extLst>
        </xdr:cNvPr>
        <xdr:cNvSpPr/>
      </xdr:nvSpPr>
      <xdr:spPr>
        <a:xfrm>
          <a:off x="14968220" y="7914640"/>
          <a:ext cx="7945120" cy="8892540"/>
        </a:xfrm>
        <a:custGeom>
          <a:avLst/>
          <a:gdLst>
            <a:gd name="connsiteX0" fmla="*/ 0 w 7945120"/>
            <a:gd name="connsiteY0" fmla="*/ 1324213 h 8892540"/>
            <a:gd name="connsiteX1" fmla="*/ 1324213 w 7945120"/>
            <a:gd name="connsiteY1" fmla="*/ 0 h 8892540"/>
            <a:gd name="connsiteX2" fmla="*/ 2018668 w 7945120"/>
            <a:gd name="connsiteY2" fmla="*/ 0 h 8892540"/>
            <a:gd name="connsiteX3" fmla="*/ 2448289 w 7945120"/>
            <a:gd name="connsiteY3" fmla="*/ 0 h 8892540"/>
            <a:gd name="connsiteX4" fmla="*/ 2877910 w 7945120"/>
            <a:gd name="connsiteY4" fmla="*/ 0 h 8892540"/>
            <a:gd name="connsiteX5" fmla="*/ 3307531 w 7945120"/>
            <a:gd name="connsiteY5" fmla="*/ 0 h 8892540"/>
            <a:gd name="connsiteX6" fmla="*/ 4001986 w 7945120"/>
            <a:gd name="connsiteY6" fmla="*/ 0 h 8892540"/>
            <a:gd name="connsiteX7" fmla="*/ 4590508 w 7945120"/>
            <a:gd name="connsiteY7" fmla="*/ 0 h 8892540"/>
            <a:gd name="connsiteX8" fmla="*/ 5179029 w 7945120"/>
            <a:gd name="connsiteY8" fmla="*/ 0 h 8892540"/>
            <a:gd name="connsiteX9" fmla="*/ 5608650 w 7945120"/>
            <a:gd name="connsiteY9" fmla="*/ 0 h 8892540"/>
            <a:gd name="connsiteX10" fmla="*/ 6620907 w 7945120"/>
            <a:gd name="connsiteY10" fmla="*/ 0 h 8892540"/>
            <a:gd name="connsiteX11" fmla="*/ 7945120 w 7945120"/>
            <a:gd name="connsiteY11" fmla="*/ 1324213 h 8892540"/>
            <a:gd name="connsiteX12" fmla="*/ 7945120 w 7945120"/>
            <a:gd name="connsiteY12" fmla="*/ 1766977 h 8892540"/>
            <a:gd name="connsiteX13" fmla="*/ 7945120 w 7945120"/>
            <a:gd name="connsiteY13" fmla="*/ 2147301 h 8892540"/>
            <a:gd name="connsiteX14" fmla="*/ 7945120 w 7945120"/>
            <a:gd name="connsiteY14" fmla="*/ 2590065 h 8892540"/>
            <a:gd name="connsiteX15" fmla="*/ 7945120 w 7945120"/>
            <a:gd name="connsiteY15" fmla="*/ 3282594 h 8892540"/>
            <a:gd name="connsiteX16" fmla="*/ 7945120 w 7945120"/>
            <a:gd name="connsiteY16" fmla="*/ 3662918 h 8892540"/>
            <a:gd name="connsiteX17" fmla="*/ 7945120 w 7945120"/>
            <a:gd name="connsiteY17" fmla="*/ 4168123 h 8892540"/>
            <a:gd name="connsiteX18" fmla="*/ 7945120 w 7945120"/>
            <a:gd name="connsiteY18" fmla="*/ 4673329 h 8892540"/>
            <a:gd name="connsiteX19" fmla="*/ 7945120 w 7945120"/>
            <a:gd name="connsiteY19" fmla="*/ 5240975 h 8892540"/>
            <a:gd name="connsiteX20" fmla="*/ 7945120 w 7945120"/>
            <a:gd name="connsiteY20" fmla="*/ 5808622 h 8892540"/>
            <a:gd name="connsiteX21" fmla="*/ 7945120 w 7945120"/>
            <a:gd name="connsiteY21" fmla="*/ 6501151 h 8892540"/>
            <a:gd name="connsiteX22" fmla="*/ 7945120 w 7945120"/>
            <a:gd name="connsiteY22" fmla="*/ 7568327 h 8892540"/>
            <a:gd name="connsiteX23" fmla="*/ 6620907 w 7945120"/>
            <a:gd name="connsiteY23" fmla="*/ 8892540 h 8892540"/>
            <a:gd name="connsiteX24" fmla="*/ 5926452 w 7945120"/>
            <a:gd name="connsiteY24" fmla="*/ 8892540 h 8892540"/>
            <a:gd name="connsiteX25" fmla="*/ 5284963 w 7945120"/>
            <a:gd name="connsiteY25" fmla="*/ 8892540 h 8892540"/>
            <a:gd name="connsiteX26" fmla="*/ 4590508 w 7945120"/>
            <a:gd name="connsiteY26" fmla="*/ 8892540 h 8892540"/>
            <a:gd name="connsiteX27" fmla="*/ 3949019 w 7945120"/>
            <a:gd name="connsiteY27" fmla="*/ 8892540 h 8892540"/>
            <a:gd name="connsiteX28" fmla="*/ 3254564 w 7945120"/>
            <a:gd name="connsiteY28" fmla="*/ 8892540 h 8892540"/>
            <a:gd name="connsiteX29" fmla="*/ 2719009 w 7945120"/>
            <a:gd name="connsiteY29" fmla="*/ 8892540 h 8892540"/>
            <a:gd name="connsiteX30" fmla="*/ 2236421 w 7945120"/>
            <a:gd name="connsiteY30" fmla="*/ 8892540 h 8892540"/>
            <a:gd name="connsiteX31" fmla="*/ 1324213 w 7945120"/>
            <a:gd name="connsiteY31" fmla="*/ 8892540 h 8892540"/>
            <a:gd name="connsiteX32" fmla="*/ 0 w 7945120"/>
            <a:gd name="connsiteY32" fmla="*/ 7568327 h 8892540"/>
            <a:gd name="connsiteX33" fmla="*/ 0 w 7945120"/>
            <a:gd name="connsiteY33" fmla="*/ 6938239 h 8892540"/>
            <a:gd name="connsiteX34" fmla="*/ 0 w 7945120"/>
            <a:gd name="connsiteY34" fmla="*/ 6557916 h 8892540"/>
            <a:gd name="connsiteX35" fmla="*/ 0 w 7945120"/>
            <a:gd name="connsiteY35" fmla="*/ 5927828 h 8892540"/>
            <a:gd name="connsiteX36" fmla="*/ 0 w 7945120"/>
            <a:gd name="connsiteY36" fmla="*/ 5485064 h 8892540"/>
            <a:gd name="connsiteX37" fmla="*/ 0 w 7945120"/>
            <a:gd name="connsiteY37" fmla="*/ 4792535 h 8892540"/>
            <a:gd name="connsiteX38" fmla="*/ 0 w 7945120"/>
            <a:gd name="connsiteY38" fmla="*/ 4349770 h 8892540"/>
            <a:gd name="connsiteX39" fmla="*/ 0 w 7945120"/>
            <a:gd name="connsiteY39" fmla="*/ 3657241 h 8892540"/>
            <a:gd name="connsiteX40" fmla="*/ 0 w 7945120"/>
            <a:gd name="connsiteY40" fmla="*/ 3089594 h 8892540"/>
            <a:gd name="connsiteX41" fmla="*/ 0 w 7945120"/>
            <a:gd name="connsiteY41" fmla="*/ 2646830 h 8892540"/>
            <a:gd name="connsiteX42" fmla="*/ 0 w 7945120"/>
            <a:gd name="connsiteY42" fmla="*/ 2016742 h 8892540"/>
            <a:gd name="connsiteX43" fmla="*/ 0 w 7945120"/>
            <a:gd name="connsiteY43" fmla="*/ 1324213 h 88925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7945120" h="8892540" extrusionOk="0">
              <a:moveTo>
                <a:pt x="0" y="1324213"/>
              </a:moveTo>
              <a:cubicBezTo>
                <a:pt x="-62327" y="566955"/>
                <a:pt x="583518" y="-160866"/>
                <a:pt x="1324213" y="0"/>
              </a:cubicBezTo>
              <a:cubicBezTo>
                <a:pt x="1633338" y="-22906"/>
                <a:pt x="1756767" y="14300"/>
                <a:pt x="2018668" y="0"/>
              </a:cubicBezTo>
              <a:cubicBezTo>
                <a:pt x="2280569" y="-14300"/>
                <a:pt x="2254855" y="39796"/>
                <a:pt x="2448289" y="0"/>
              </a:cubicBezTo>
              <a:cubicBezTo>
                <a:pt x="2641723" y="-39796"/>
                <a:pt x="2776232" y="38739"/>
                <a:pt x="2877910" y="0"/>
              </a:cubicBezTo>
              <a:cubicBezTo>
                <a:pt x="2979588" y="-38739"/>
                <a:pt x="3218830" y="34053"/>
                <a:pt x="3307531" y="0"/>
              </a:cubicBezTo>
              <a:cubicBezTo>
                <a:pt x="3396232" y="-34053"/>
                <a:pt x="3812990" y="55153"/>
                <a:pt x="4001986" y="0"/>
              </a:cubicBezTo>
              <a:cubicBezTo>
                <a:pt x="4190982" y="-55153"/>
                <a:pt x="4444469" y="14282"/>
                <a:pt x="4590508" y="0"/>
              </a:cubicBezTo>
              <a:cubicBezTo>
                <a:pt x="4736547" y="-14282"/>
                <a:pt x="4886996" y="12506"/>
                <a:pt x="5179029" y="0"/>
              </a:cubicBezTo>
              <a:cubicBezTo>
                <a:pt x="5471062" y="-12506"/>
                <a:pt x="5397022" y="43570"/>
                <a:pt x="5608650" y="0"/>
              </a:cubicBezTo>
              <a:cubicBezTo>
                <a:pt x="5820278" y="-43570"/>
                <a:pt x="6229812" y="69905"/>
                <a:pt x="6620907" y="0"/>
              </a:cubicBezTo>
              <a:cubicBezTo>
                <a:pt x="7275738" y="146408"/>
                <a:pt x="7963346" y="702515"/>
                <a:pt x="7945120" y="1324213"/>
              </a:cubicBezTo>
              <a:cubicBezTo>
                <a:pt x="7981556" y="1542828"/>
                <a:pt x="7923963" y="1583124"/>
                <a:pt x="7945120" y="1766977"/>
              </a:cubicBezTo>
              <a:cubicBezTo>
                <a:pt x="7966277" y="1950830"/>
                <a:pt x="7902534" y="2003949"/>
                <a:pt x="7945120" y="2147301"/>
              </a:cubicBezTo>
              <a:cubicBezTo>
                <a:pt x="7987706" y="2290653"/>
                <a:pt x="7909733" y="2488777"/>
                <a:pt x="7945120" y="2590065"/>
              </a:cubicBezTo>
              <a:cubicBezTo>
                <a:pt x="7980507" y="2691353"/>
                <a:pt x="7869579" y="3009386"/>
                <a:pt x="7945120" y="3282594"/>
              </a:cubicBezTo>
              <a:cubicBezTo>
                <a:pt x="8020661" y="3555802"/>
                <a:pt x="7937379" y="3524214"/>
                <a:pt x="7945120" y="3662918"/>
              </a:cubicBezTo>
              <a:cubicBezTo>
                <a:pt x="7952861" y="3801622"/>
                <a:pt x="7937107" y="4000285"/>
                <a:pt x="7945120" y="4168123"/>
              </a:cubicBezTo>
              <a:cubicBezTo>
                <a:pt x="7953133" y="4335961"/>
                <a:pt x="7933966" y="4458749"/>
                <a:pt x="7945120" y="4673329"/>
              </a:cubicBezTo>
              <a:cubicBezTo>
                <a:pt x="7956274" y="4887909"/>
                <a:pt x="7905539" y="4980117"/>
                <a:pt x="7945120" y="5240975"/>
              </a:cubicBezTo>
              <a:cubicBezTo>
                <a:pt x="7984701" y="5501833"/>
                <a:pt x="7912571" y="5561637"/>
                <a:pt x="7945120" y="5808622"/>
              </a:cubicBezTo>
              <a:cubicBezTo>
                <a:pt x="7977669" y="6055607"/>
                <a:pt x="7890044" y="6244259"/>
                <a:pt x="7945120" y="6501151"/>
              </a:cubicBezTo>
              <a:cubicBezTo>
                <a:pt x="8000196" y="6758043"/>
                <a:pt x="7868598" y="7173253"/>
                <a:pt x="7945120" y="7568327"/>
              </a:cubicBezTo>
              <a:cubicBezTo>
                <a:pt x="7994005" y="8371864"/>
                <a:pt x="7469483" y="8869921"/>
                <a:pt x="6620907" y="8892540"/>
              </a:cubicBezTo>
              <a:cubicBezTo>
                <a:pt x="6343251" y="8945831"/>
                <a:pt x="6187424" y="8879992"/>
                <a:pt x="5926452" y="8892540"/>
              </a:cubicBezTo>
              <a:cubicBezTo>
                <a:pt x="5665480" y="8905088"/>
                <a:pt x="5515610" y="8827127"/>
                <a:pt x="5284963" y="8892540"/>
              </a:cubicBezTo>
              <a:cubicBezTo>
                <a:pt x="5054316" y="8957953"/>
                <a:pt x="4903990" y="8825196"/>
                <a:pt x="4590508" y="8892540"/>
              </a:cubicBezTo>
              <a:cubicBezTo>
                <a:pt x="4277027" y="8959884"/>
                <a:pt x="4223344" y="8861231"/>
                <a:pt x="3949019" y="8892540"/>
              </a:cubicBezTo>
              <a:cubicBezTo>
                <a:pt x="3674694" y="8923849"/>
                <a:pt x="3395611" y="8851833"/>
                <a:pt x="3254564" y="8892540"/>
              </a:cubicBezTo>
              <a:cubicBezTo>
                <a:pt x="3113518" y="8933247"/>
                <a:pt x="2957076" y="8829964"/>
                <a:pt x="2719009" y="8892540"/>
              </a:cubicBezTo>
              <a:cubicBezTo>
                <a:pt x="2480943" y="8955116"/>
                <a:pt x="2429360" y="8884750"/>
                <a:pt x="2236421" y="8892540"/>
              </a:cubicBezTo>
              <a:cubicBezTo>
                <a:pt x="2043482" y="8900330"/>
                <a:pt x="1558688" y="8888603"/>
                <a:pt x="1324213" y="8892540"/>
              </a:cubicBezTo>
              <a:cubicBezTo>
                <a:pt x="458981" y="8968997"/>
                <a:pt x="34673" y="8195728"/>
                <a:pt x="0" y="7568327"/>
              </a:cubicBezTo>
              <a:cubicBezTo>
                <a:pt x="-13854" y="7408859"/>
                <a:pt x="22027" y="7224223"/>
                <a:pt x="0" y="6938239"/>
              </a:cubicBezTo>
              <a:cubicBezTo>
                <a:pt x="-22027" y="6652255"/>
                <a:pt x="34143" y="6687953"/>
                <a:pt x="0" y="6557916"/>
              </a:cubicBezTo>
              <a:cubicBezTo>
                <a:pt x="-34143" y="6427879"/>
                <a:pt x="6720" y="6175777"/>
                <a:pt x="0" y="5927828"/>
              </a:cubicBezTo>
              <a:cubicBezTo>
                <a:pt x="-6720" y="5679879"/>
                <a:pt x="49818" y="5641912"/>
                <a:pt x="0" y="5485064"/>
              </a:cubicBezTo>
              <a:cubicBezTo>
                <a:pt x="-49818" y="5328216"/>
                <a:pt x="31779" y="5021838"/>
                <a:pt x="0" y="4792535"/>
              </a:cubicBezTo>
              <a:cubicBezTo>
                <a:pt x="-31779" y="4563232"/>
                <a:pt x="35980" y="4563432"/>
                <a:pt x="0" y="4349770"/>
              </a:cubicBezTo>
              <a:cubicBezTo>
                <a:pt x="-35980" y="4136108"/>
                <a:pt x="17409" y="3888355"/>
                <a:pt x="0" y="3657241"/>
              </a:cubicBezTo>
              <a:cubicBezTo>
                <a:pt x="-17409" y="3426127"/>
                <a:pt x="13429" y="3364171"/>
                <a:pt x="0" y="3089594"/>
              </a:cubicBezTo>
              <a:cubicBezTo>
                <a:pt x="-13429" y="2815017"/>
                <a:pt x="25314" y="2866349"/>
                <a:pt x="0" y="2646830"/>
              </a:cubicBezTo>
              <a:cubicBezTo>
                <a:pt x="-25314" y="2427311"/>
                <a:pt x="28216" y="2214366"/>
                <a:pt x="0" y="2016742"/>
              </a:cubicBezTo>
              <a:cubicBezTo>
                <a:pt x="-28216" y="1819118"/>
                <a:pt x="80879" y="1545198"/>
                <a:pt x="0" y="132421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20</xdr:col>
      <xdr:colOff>537106</xdr:colOff>
      <xdr:row>67</xdr:row>
      <xdr:rowOff>218546</xdr:rowOff>
    </xdr:from>
    <xdr:to>
      <xdr:col>34</xdr:col>
      <xdr:colOff>344069</xdr:colOff>
      <xdr:row>85</xdr:row>
      <xdr:rowOff>101706</xdr:rowOff>
    </xdr:to>
    <xdr:sp macro="" textlink="">
      <xdr:nvSpPr>
        <xdr:cNvPr id="11" name="Rechthoek 10">
          <a:extLst>
            <a:ext uri="{FF2B5EF4-FFF2-40B4-BE49-F238E27FC236}">
              <a16:creationId xmlns:a16="http://schemas.microsoft.com/office/drawing/2014/main" id="{43875367-1591-43E4-B8EF-F6196649AD3E}"/>
            </a:ext>
          </a:extLst>
        </xdr:cNvPr>
        <xdr:cNvSpPr/>
      </xdr:nvSpPr>
      <xdr:spPr>
        <a:xfrm rot="336433">
          <a:off x="13582546" y="17287346"/>
          <a:ext cx="8661403" cy="4775200"/>
        </a:xfrm>
        <a:custGeom>
          <a:avLst/>
          <a:gdLst>
            <a:gd name="connsiteX0" fmla="*/ 0 w 8661403"/>
            <a:gd name="connsiteY0" fmla="*/ 0 h 4775200"/>
            <a:gd name="connsiteX1" fmla="*/ 8661403 w 8661403"/>
            <a:gd name="connsiteY1" fmla="*/ 0 h 4775200"/>
            <a:gd name="connsiteX2" fmla="*/ 8661403 w 8661403"/>
            <a:gd name="connsiteY2" fmla="*/ 4775200 h 4775200"/>
            <a:gd name="connsiteX3" fmla="*/ 0 w 8661403"/>
            <a:gd name="connsiteY3" fmla="*/ 4775200 h 4775200"/>
            <a:gd name="connsiteX4" fmla="*/ 0 w 8661403"/>
            <a:gd name="connsiteY4" fmla="*/ 0 h 4775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661403" h="4775200" extrusionOk="0">
              <a:moveTo>
                <a:pt x="0" y="0"/>
              </a:moveTo>
              <a:cubicBezTo>
                <a:pt x="1482487" y="-74274"/>
                <a:pt x="7444506" y="-120669"/>
                <a:pt x="8661403" y="0"/>
              </a:cubicBezTo>
              <a:cubicBezTo>
                <a:pt x="8814502" y="1984089"/>
                <a:pt x="8509409" y="3970316"/>
                <a:pt x="8661403" y="4775200"/>
              </a:cubicBezTo>
              <a:cubicBezTo>
                <a:pt x="5004194" y="4898338"/>
                <a:pt x="2646284" y="4836185"/>
                <a:pt x="0" y="4775200"/>
              </a:cubicBezTo>
              <a:cubicBezTo>
                <a:pt x="-129013" y="2534299"/>
                <a:pt x="-29966" y="74949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520700</xdr:colOff>
      <xdr:row>30</xdr:row>
      <xdr:rowOff>114300</xdr:rowOff>
    </xdr:from>
    <xdr:ext cx="3304623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F8212161-65CC-45F3-8857-E95581324A68}"/>
            </a:ext>
          </a:extLst>
        </xdr:cNvPr>
        <xdr:cNvSpPr txBox="1"/>
      </xdr:nvSpPr>
      <xdr:spPr>
        <a:xfrm>
          <a:off x="15463520" y="819912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337819</xdr:colOff>
      <xdr:row>72</xdr:row>
      <xdr:rowOff>27938</xdr:rowOff>
    </xdr:from>
    <xdr:ext cx="2049728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13A1EEBF-2705-48CE-B02D-29D4DC49CB7E}"/>
            </a:ext>
          </a:extLst>
        </xdr:cNvPr>
        <xdr:cNvSpPr txBox="1"/>
      </xdr:nvSpPr>
      <xdr:spPr>
        <a:xfrm>
          <a:off x="435355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21</xdr:col>
      <xdr:colOff>448134</xdr:colOff>
      <xdr:row>67</xdr:row>
      <xdr:rowOff>205738</xdr:rowOff>
    </xdr:from>
    <xdr:ext cx="388651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5A5A7699-E5B8-4066-8A74-94417834CFE6}"/>
            </a:ext>
          </a:extLst>
        </xdr:cNvPr>
        <xdr:cNvSpPr txBox="1"/>
      </xdr:nvSpPr>
      <xdr:spPr>
        <a:xfrm rot="339370">
          <a:off x="14126034" y="17274538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342900</xdr:colOff>
      <xdr:row>86</xdr:row>
      <xdr:rowOff>0</xdr:rowOff>
    </xdr:from>
    <xdr:ext cx="4394793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2AA4A117-B455-4903-B23E-CD7ED734E2FB}"/>
            </a:ext>
          </a:extLst>
        </xdr:cNvPr>
        <xdr:cNvSpPr txBox="1"/>
      </xdr:nvSpPr>
      <xdr:spPr>
        <a:xfrm>
          <a:off x="435864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317500</xdr:colOff>
      <xdr:row>99</xdr:row>
      <xdr:rowOff>0</xdr:rowOff>
    </xdr:from>
    <xdr:ext cx="4137864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5383850F-6E2E-429B-ADED-17BB0FF1F13C}"/>
            </a:ext>
          </a:extLst>
        </xdr:cNvPr>
        <xdr:cNvSpPr txBox="1"/>
      </xdr:nvSpPr>
      <xdr:spPr>
        <a:xfrm>
          <a:off x="433324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440003</xdr:colOff>
      <xdr:row>101</xdr:row>
      <xdr:rowOff>203200</xdr:rowOff>
    </xdr:from>
    <xdr:ext cx="5055936" cy="1344599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F14CE7D7-20EF-4333-9582-E994E64A1016}"/>
            </a:ext>
          </a:extLst>
        </xdr:cNvPr>
        <xdr:cNvSpPr txBox="1"/>
      </xdr:nvSpPr>
      <xdr:spPr>
        <a:xfrm rot="21279912">
          <a:off x="13485443" y="25943560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76200</xdr:colOff>
      <xdr:row>117</xdr:row>
      <xdr:rowOff>88900</xdr:rowOff>
    </xdr:from>
    <xdr:ext cx="6630661" cy="2596865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1B954558-5377-47C0-8C31-1AFA24295D28}"/>
            </a:ext>
          </a:extLst>
        </xdr:cNvPr>
        <xdr:cNvSpPr txBox="1"/>
      </xdr:nvSpPr>
      <xdr:spPr>
        <a:xfrm>
          <a:off x="13121640" y="2960878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20</xdr:col>
      <xdr:colOff>200016</xdr:colOff>
      <xdr:row>100</xdr:row>
      <xdr:rowOff>25708</xdr:rowOff>
    </xdr:from>
    <xdr:to>
      <xdr:col>35</xdr:col>
      <xdr:colOff>17184</xdr:colOff>
      <xdr:row>115</xdr:row>
      <xdr:rowOff>94288</xdr:rowOff>
    </xdr:to>
    <xdr:sp macro="" textlink="">
      <xdr:nvSpPr>
        <xdr:cNvPr id="19" name="Rechthoek 18">
          <a:extLst>
            <a:ext uri="{FF2B5EF4-FFF2-40B4-BE49-F238E27FC236}">
              <a16:creationId xmlns:a16="http://schemas.microsoft.com/office/drawing/2014/main" id="{C6CC58F6-2BED-49F1-BCF0-188177C57B26}"/>
            </a:ext>
          </a:extLst>
        </xdr:cNvPr>
        <xdr:cNvSpPr/>
      </xdr:nvSpPr>
      <xdr:spPr>
        <a:xfrm rot="21299729">
          <a:off x="13245456" y="25529848"/>
          <a:ext cx="9304068" cy="3611880"/>
        </a:xfrm>
        <a:custGeom>
          <a:avLst/>
          <a:gdLst>
            <a:gd name="connsiteX0" fmla="*/ 0 w 9304068"/>
            <a:gd name="connsiteY0" fmla="*/ 0 h 3611880"/>
            <a:gd name="connsiteX1" fmla="*/ 302382 w 9304068"/>
            <a:gd name="connsiteY1" fmla="*/ 0 h 3611880"/>
            <a:gd name="connsiteX2" fmla="*/ 604764 w 9304068"/>
            <a:gd name="connsiteY2" fmla="*/ 0 h 3611880"/>
            <a:gd name="connsiteX3" fmla="*/ 1000187 w 9304068"/>
            <a:gd name="connsiteY3" fmla="*/ 0 h 3611880"/>
            <a:gd name="connsiteX4" fmla="*/ 1302570 w 9304068"/>
            <a:gd name="connsiteY4" fmla="*/ 0 h 3611880"/>
            <a:gd name="connsiteX5" fmla="*/ 1884074 w 9304068"/>
            <a:gd name="connsiteY5" fmla="*/ 0 h 3611880"/>
            <a:gd name="connsiteX6" fmla="*/ 2186456 w 9304068"/>
            <a:gd name="connsiteY6" fmla="*/ 0 h 3611880"/>
            <a:gd name="connsiteX7" fmla="*/ 2581879 w 9304068"/>
            <a:gd name="connsiteY7" fmla="*/ 0 h 3611880"/>
            <a:gd name="connsiteX8" fmla="*/ 3163383 w 9304068"/>
            <a:gd name="connsiteY8" fmla="*/ 0 h 3611880"/>
            <a:gd name="connsiteX9" fmla="*/ 3558806 w 9304068"/>
            <a:gd name="connsiteY9" fmla="*/ 0 h 3611880"/>
            <a:gd name="connsiteX10" fmla="*/ 3861188 w 9304068"/>
            <a:gd name="connsiteY10" fmla="*/ 0 h 3611880"/>
            <a:gd name="connsiteX11" fmla="*/ 4535733 w 9304068"/>
            <a:gd name="connsiteY11" fmla="*/ 0 h 3611880"/>
            <a:gd name="connsiteX12" fmla="*/ 5210278 w 9304068"/>
            <a:gd name="connsiteY12" fmla="*/ 0 h 3611880"/>
            <a:gd name="connsiteX13" fmla="*/ 5698742 w 9304068"/>
            <a:gd name="connsiteY13" fmla="*/ 0 h 3611880"/>
            <a:gd name="connsiteX14" fmla="*/ 6466327 w 9304068"/>
            <a:gd name="connsiteY14" fmla="*/ 0 h 3611880"/>
            <a:gd name="connsiteX15" fmla="*/ 7047832 w 9304068"/>
            <a:gd name="connsiteY15" fmla="*/ 0 h 3611880"/>
            <a:gd name="connsiteX16" fmla="*/ 7443254 w 9304068"/>
            <a:gd name="connsiteY16" fmla="*/ 0 h 3611880"/>
            <a:gd name="connsiteX17" fmla="*/ 8024759 w 9304068"/>
            <a:gd name="connsiteY17" fmla="*/ 0 h 3611880"/>
            <a:gd name="connsiteX18" fmla="*/ 8792344 w 9304068"/>
            <a:gd name="connsiteY18" fmla="*/ 0 h 3611880"/>
            <a:gd name="connsiteX19" fmla="*/ 9304068 w 9304068"/>
            <a:gd name="connsiteY19" fmla="*/ 0 h 3611880"/>
            <a:gd name="connsiteX20" fmla="*/ 9304068 w 9304068"/>
            <a:gd name="connsiteY20" fmla="*/ 443745 h 3611880"/>
            <a:gd name="connsiteX21" fmla="*/ 9304068 w 9304068"/>
            <a:gd name="connsiteY21" fmla="*/ 887491 h 3611880"/>
            <a:gd name="connsiteX22" fmla="*/ 9304068 w 9304068"/>
            <a:gd name="connsiteY22" fmla="*/ 1295117 h 3611880"/>
            <a:gd name="connsiteX23" fmla="*/ 9304068 w 9304068"/>
            <a:gd name="connsiteY23" fmla="*/ 1883337 h 3611880"/>
            <a:gd name="connsiteX24" fmla="*/ 9304068 w 9304068"/>
            <a:gd name="connsiteY24" fmla="*/ 2435439 h 3611880"/>
            <a:gd name="connsiteX25" fmla="*/ 9304068 w 9304068"/>
            <a:gd name="connsiteY25" fmla="*/ 2987541 h 3611880"/>
            <a:gd name="connsiteX26" fmla="*/ 9304068 w 9304068"/>
            <a:gd name="connsiteY26" fmla="*/ 3611880 h 3611880"/>
            <a:gd name="connsiteX27" fmla="*/ 8908645 w 9304068"/>
            <a:gd name="connsiteY27" fmla="*/ 3611880 h 3611880"/>
            <a:gd name="connsiteX28" fmla="*/ 8420182 w 9304068"/>
            <a:gd name="connsiteY28" fmla="*/ 3611880 h 3611880"/>
            <a:gd name="connsiteX29" fmla="*/ 7931718 w 9304068"/>
            <a:gd name="connsiteY29" fmla="*/ 3611880 h 3611880"/>
            <a:gd name="connsiteX30" fmla="*/ 7629336 w 9304068"/>
            <a:gd name="connsiteY30" fmla="*/ 3611880 h 3611880"/>
            <a:gd name="connsiteX31" fmla="*/ 7233913 w 9304068"/>
            <a:gd name="connsiteY31" fmla="*/ 3611880 h 3611880"/>
            <a:gd name="connsiteX32" fmla="*/ 6838490 w 9304068"/>
            <a:gd name="connsiteY32" fmla="*/ 3611880 h 3611880"/>
            <a:gd name="connsiteX33" fmla="*/ 6443067 w 9304068"/>
            <a:gd name="connsiteY33" fmla="*/ 3611880 h 3611880"/>
            <a:gd name="connsiteX34" fmla="*/ 5675481 w 9304068"/>
            <a:gd name="connsiteY34" fmla="*/ 3611880 h 3611880"/>
            <a:gd name="connsiteX35" fmla="*/ 5373099 w 9304068"/>
            <a:gd name="connsiteY35" fmla="*/ 3611880 h 3611880"/>
            <a:gd name="connsiteX36" fmla="*/ 4605514 w 9304068"/>
            <a:gd name="connsiteY36" fmla="*/ 3611880 h 3611880"/>
            <a:gd name="connsiteX37" fmla="*/ 3837928 w 9304068"/>
            <a:gd name="connsiteY37" fmla="*/ 3611880 h 3611880"/>
            <a:gd name="connsiteX38" fmla="*/ 3070342 w 9304068"/>
            <a:gd name="connsiteY38" fmla="*/ 3611880 h 3611880"/>
            <a:gd name="connsiteX39" fmla="*/ 2767960 w 9304068"/>
            <a:gd name="connsiteY39" fmla="*/ 3611880 h 3611880"/>
            <a:gd name="connsiteX40" fmla="*/ 2000375 w 9304068"/>
            <a:gd name="connsiteY40" fmla="*/ 3611880 h 3611880"/>
            <a:gd name="connsiteX41" fmla="*/ 1511911 w 9304068"/>
            <a:gd name="connsiteY41" fmla="*/ 3611880 h 3611880"/>
            <a:gd name="connsiteX42" fmla="*/ 1023447 w 9304068"/>
            <a:gd name="connsiteY42" fmla="*/ 3611880 h 3611880"/>
            <a:gd name="connsiteX43" fmla="*/ 534984 w 9304068"/>
            <a:gd name="connsiteY43" fmla="*/ 3611880 h 3611880"/>
            <a:gd name="connsiteX44" fmla="*/ 0 w 9304068"/>
            <a:gd name="connsiteY44" fmla="*/ 3611880 h 3611880"/>
            <a:gd name="connsiteX45" fmla="*/ 0 w 9304068"/>
            <a:gd name="connsiteY45" fmla="*/ 3023660 h 3611880"/>
            <a:gd name="connsiteX46" fmla="*/ 0 w 9304068"/>
            <a:gd name="connsiteY46" fmla="*/ 2471558 h 3611880"/>
            <a:gd name="connsiteX47" fmla="*/ 0 w 9304068"/>
            <a:gd name="connsiteY47" fmla="*/ 1991694 h 3611880"/>
            <a:gd name="connsiteX48" fmla="*/ 0 w 9304068"/>
            <a:gd name="connsiteY48" fmla="*/ 1584067 h 3611880"/>
            <a:gd name="connsiteX49" fmla="*/ 0 w 9304068"/>
            <a:gd name="connsiteY49" fmla="*/ 1068085 h 3611880"/>
            <a:gd name="connsiteX50" fmla="*/ 0 w 9304068"/>
            <a:gd name="connsiteY50" fmla="*/ 552102 h 3611880"/>
            <a:gd name="connsiteX51" fmla="*/ 0 w 9304068"/>
            <a:gd name="connsiteY51" fmla="*/ 0 h 36118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</a:cxnLst>
          <a:rect l="l" t="t" r="r" b="b"/>
          <a:pathLst>
            <a:path w="9304068" h="3611880" extrusionOk="0">
              <a:moveTo>
                <a:pt x="0" y="0"/>
              </a:moveTo>
              <a:cubicBezTo>
                <a:pt x="71586" y="-17092"/>
                <a:pt x="154593" y="29023"/>
                <a:pt x="302382" y="0"/>
              </a:cubicBezTo>
              <a:cubicBezTo>
                <a:pt x="450171" y="-29023"/>
                <a:pt x="464550" y="21592"/>
                <a:pt x="604764" y="0"/>
              </a:cubicBezTo>
              <a:cubicBezTo>
                <a:pt x="744978" y="-21592"/>
                <a:pt x="894636" y="36893"/>
                <a:pt x="1000187" y="0"/>
              </a:cubicBezTo>
              <a:cubicBezTo>
                <a:pt x="1105738" y="-36893"/>
                <a:pt x="1239894" y="22279"/>
                <a:pt x="1302570" y="0"/>
              </a:cubicBezTo>
              <a:cubicBezTo>
                <a:pt x="1365246" y="-22279"/>
                <a:pt x="1701951" y="29953"/>
                <a:pt x="1884074" y="0"/>
              </a:cubicBezTo>
              <a:cubicBezTo>
                <a:pt x="2066197" y="-29953"/>
                <a:pt x="2094151" y="26483"/>
                <a:pt x="2186456" y="0"/>
              </a:cubicBezTo>
              <a:cubicBezTo>
                <a:pt x="2278761" y="-26483"/>
                <a:pt x="2417086" y="16319"/>
                <a:pt x="2581879" y="0"/>
              </a:cubicBezTo>
              <a:cubicBezTo>
                <a:pt x="2746672" y="-16319"/>
                <a:pt x="3020211" y="53237"/>
                <a:pt x="3163383" y="0"/>
              </a:cubicBezTo>
              <a:cubicBezTo>
                <a:pt x="3306555" y="-53237"/>
                <a:pt x="3476357" y="45382"/>
                <a:pt x="3558806" y="0"/>
              </a:cubicBezTo>
              <a:cubicBezTo>
                <a:pt x="3641255" y="-45382"/>
                <a:pt x="3733282" y="22386"/>
                <a:pt x="3861188" y="0"/>
              </a:cubicBezTo>
              <a:cubicBezTo>
                <a:pt x="3989094" y="-22386"/>
                <a:pt x="4278620" y="38791"/>
                <a:pt x="4535733" y="0"/>
              </a:cubicBezTo>
              <a:cubicBezTo>
                <a:pt x="4792846" y="-38791"/>
                <a:pt x="5052586" y="60655"/>
                <a:pt x="5210278" y="0"/>
              </a:cubicBezTo>
              <a:cubicBezTo>
                <a:pt x="5367971" y="-60655"/>
                <a:pt x="5581073" y="3051"/>
                <a:pt x="5698742" y="0"/>
              </a:cubicBezTo>
              <a:cubicBezTo>
                <a:pt x="5816411" y="-3051"/>
                <a:pt x="6166707" y="85690"/>
                <a:pt x="6466327" y="0"/>
              </a:cubicBezTo>
              <a:cubicBezTo>
                <a:pt x="6765947" y="-85690"/>
                <a:pt x="6869781" y="35187"/>
                <a:pt x="7047832" y="0"/>
              </a:cubicBezTo>
              <a:cubicBezTo>
                <a:pt x="7225883" y="-35187"/>
                <a:pt x="7262956" y="39544"/>
                <a:pt x="7443254" y="0"/>
              </a:cubicBezTo>
              <a:cubicBezTo>
                <a:pt x="7623552" y="-39544"/>
                <a:pt x="7873233" y="8664"/>
                <a:pt x="8024759" y="0"/>
              </a:cubicBezTo>
              <a:cubicBezTo>
                <a:pt x="8176285" y="-8664"/>
                <a:pt x="8607851" y="86608"/>
                <a:pt x="8792344" y="0"/>
              </a:cubicBezTo>
              <a:cubicBezTo>
                <a:pt x="8976837" y="-86608"/>
                <a:pt x="9181923" y="8368"/>
                <a:pt x="9304068" y="0"/>
              </a:cubicBezTo>
              <a:cubicBezTo>
                <a:pt x="9318936" y="172891"/>
                <a:pt x="9254177" y="232924"/>
                <a:pt x="9304068" y="443745"/>
              </a:cubicBezTo>
              <a:cubicBezTo>
                <a:pt x="9353959" y="654567"/>
                <a:pt x="9284153" y="757390"/>
                <a:pt x="9304068" y="887491"/>
              </a:cubicBezTo>
              <a:cubicBezTo>
                <a:pt x="9323983" y="1017592"/>
                <a:pt x="9286959" y="1116991"/>
                <a:pt x="9304068" y="1295117"/>
              </a:cubicBezTo>
              <a:cubicBezTo>
                <a:pt x="9321177" y="1473243"/>
                <a:pt x="9257595" y="1600373"/>
                <a:pt x="9304068" y="1883337"/>
              </a:cubicBezTo>
              <a:cubicBezTo>
                <a:pt x="9350541" y="2166301"/>
                <a:pt x="9289762" y="2318443"/>
                <a:pt x="9304068" y="2435439"/>
              </a:cubicBezTo>
              <a:cubicBezTo>
                <a:pt x="9318374" y="2552435"/>
                <a:pt x="9264093" y="2874989"/>
                <a:pt x="9304068" y="2987541"/>
              </a:cubicBezTo>
              <a:cubicBezTo>
                <a:pt x="9344043" y="3100093"/>
                <a:pt x="9238429" y="3309844"/>
                <a:pt x="9304068" y="3611880"/>
              </a:cubicBezTo>
              <a:cubicBezTo>
                <a:pt x="9192595" y="3619161"/>
                <a:pt x="9083997" y="3591419"/>
                <a:pt x="8908645" y="3611880"/>
              </a:cubicBezTo>
              <a:cubicBezTo>
                <a:pt x="8733293" y="3632341"/>
                <a:pt x="8588325" y="3558415"/>
                <a:pt x="8420182" y="3611880"/>
              </a:cubicBezTo>
              <a:cubicBezTo>
                <a:pt x="8252039" y="3665345"/>
                <a:pt x="8175796" y="3610836"/>
                <a:pt x="7931718" y="3611880"/>
              </a:cubicBezTo>
              <a:cubicBezTo>
                <a:pt x="7687640" y="3612924"/>
                <a:pt x="7743054" y="3585473"/>
                <a:pt x="7629336" y="3611880"/>
              </a:cubicBezTo>
              <a:cubicBezTo>
                <a:pt x="7515618" y="3638287"/>
                <a:pt x="7402361" y="3592696"/>
                <a:pt x="7233913" y="3611880"/>
              </a:cubicBezTo>
              <a:cubicBezTo>
                <a:pt x="7065465" y="3631064"/>
                <a:pt x="7011733" y="3590511"/>
                <a:pt x="6838490" y="3611880"/>
              </a:cubicBezTo>
              <a:cubicBezTo>
                <a:pt x="6665247" y="3633249"/>
                <a:pt x="6564611" y="3575099"/>
                <a:pt x="6443067" y="3611880"/>
              </a:cubicBezTo>
              <a:cubicBezTo>
                <a:pt x="6321523" y="3648661"/>
                <a:pt x="6008951" y="3592251"/>
                <a:pt x="5675481" y="3611880"/>
              </a:cubicBezTo>
              <a:cubicBezTo>
                <a:pt x="5342011" y="3631509"/>
                <a:pt x="5441329" y="3579506"/>
                <a:pt x="5373099" y="3611880"/>
              </a:cubicBezTo>
              <a:cubicBezTo>
                <a:pt x="5304869" y="3644254"/>
                <a:pt x="4832044" y="3590235"/>
                <a:pt x="4605514" y="3611880"/>
              </a:cubicBezTo>
              <a:cubicBezTo>
                <a:pt x="4378985" y="3633525"/>
                <a:pt x="4217411" y="3544219"/>
                <a:pt x="3837928" y="3611880"/>
              </a:cubicBezTo>
              <a:cubicBezTo>
                <a:pt x="3458445" y="3679541"/>
                <a:pt x="3271173" y="3598827"/>
                <a:pt x="3070342" y="3611880"/>
              </a:cubicBezTo>
              <a:cubicBezTo>
                <a:pt x="2869511" y="3624933"/>
                <a:pt x="2874232" y="3594716"/>
                <a:pt x="2767960" y="3611880"/>
              </a:cubicBezTo>
              <a:cubicBezTo>
                <a:pt x="2661688" y="3629044"/>
                <a:pt x="2219403" y="3584137"/>
                <a:pt x="2000375" y="3611880"/>
              </a:cubicBezTo>
              <a:cubicBezTo>
                <a:pt x="1781348" y="3639623"/>
                <a:pt x="1642827" y="3596304"/>
                <a:pt x="1511911" y="3611880"/>
              </a:cubicBezTo>
              <a:cubicBezTo>
                <a:pt x="1380995" y="3627456"/>
                <a:pt x="1183993" y="3605479"/>
                <a:pt x="1023447" y="3611880"/>
              </a:cubicBezTo>
              <a:cubicBezTo>
                <a:pt x="862901" y="3618281"/>
                <a:pt x="660108" y="3607173"/>
                <a:pt x="534984" y="3611880"/>
              </a:cubicBezTo>
              <a:cubicBezTo>
                <a:pt x="409860" y="3616587"/>
                <a:pt x="149732" y="3564777"/>
                <a:pt x="0" y="3611880"/>
              </a:cubicBezTo>
              <a:cubicBezTo>
                <a:pt x="-65921" y="3322325"/>
                <a:pt x="41343" y="3184413"/>
                <a:pt x="0" y="3023660"/>
              </a:cubicBezTo>
              <a:cubicBezTo>
                <a:pt x="-41343" y="2862907"/>
                <a:pt x="17511" y="2608386"/>
                <a:pt x="0" y="2471558"/>
              </a:cubicBezTo>
              <a:cubicBezTo>
                <a:pt x="-17511" y="2334730"/>
                <a:pt x="43456" y="2211060"/>
                <a:pt x="0" y="1991694"/>
              </a:cubicBezTo>
              <a:cubicBezTo>
                <a:pt x="-43456" y="1772328"/>
                <a:pt x="26303" y="1693220"/>
                <a:pt x="0" y="1584067"/>
              </a:cubicBezTo>
              <a:cubicBezTo>
                <a:pt x="-26303" y="1474914"/>
                <a:pt x="7990" y="1181394"/>
                <a:pt x="0" y="1068085"/>
              </a:cubicBezTo>
              <a:cubicBezTo>
                <a:pt x="-7990" y="954776"/>
                <a:pt x="11321" y="704577"/>
                <a:pt x="0" y="552102"/>
              </a:cubicBezTo>
              <a:cubicBezTo>
                <a:pt x="-11321" y="399627"/>
                <a:pt x="58683" y="11169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19</xdr:col>
      <xdr:colOff>177800</xdr:colOff>
      <xdr:row>85</xdr:row>
      <xdr:rowOff>101600</xdr:rowOff>
    </xdr:from>
    <xdr:ext cx="3588931" cy="1344599"/>
    <xdr:sp macro="" textlink="">
      <xdr:nvSpPr>
        <xdr:cNvPr id="20" name="Tekstvak 19">
          <a:extLst>
            <a:ext uri="{FF2B5EF4-FFF2-40B4-BE49-F238E27FC236}">
              <a16:creationId xmlns:a16="http://schemas.microsoft.com/office/drawing/2014/main" id="{9C3C39AA-FB62-4401-B826-64289613ECDD}"/>
            </a:ext>
          </a:extLst>
        </xdr:cNvPr>
        <xdr:cNvSpPr txBox="1"/>
      </xdr:nvSpPr>
      <xdr:spPr>
        <a:xfrm>
          <a:off x="12621260" y="2206244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756D634-E744-46A2-9DA0-136AF837A90F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AFD709B-E1ED-4E24-AFFE-EFC99FC65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6C98FA9-D8E6-48EF-BA05-23557B429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9867</xdr:colOff>
      <xdr:row>25</xdr:row>
      <xdr:rowOff>108975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CB08BDC-D7F7-8A9D-BBC2-E5288CCA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07820"/>
          <a:ext cx="2448267" cy="279121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9</xdr:col>
      <xdr:colOff>0</xdr:colOff>
      <xdr:row>10</xdr:row>
      <xdr:rowOff>137160</xdr:rowOff>
    </xdr:from>
    <xdr:to>
      <xdr:col>12</xdr:col>
      <xdr:colOff>600414</xdr:colOff>
      <xdr:row>29</xdr:row>
      <xdr:rowOff>425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783BC00-2CA8-8DF8-CF59-A4A0130F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2316480"/>
          <a:ext cx="2429214" cy="30484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1</xdr:col>
      <xdr:colOff>22860</xdr:colOff>
      <xdr:row>23</xdr:row>
      <xdr:rowOff>68580</xdr:rowOff>
    </xdr:from>
    <xdr:to>
      <xdr:col>4</xdr:col>
      <xdr:colOff>601980</xdr:colOff>
      <xdr:row>25</xdr:row>
      <xdr:rowOff>91440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F9AD46AE-6227-D8E1-BE9D-2E4BB4EB90FC}"/>
            </a:ext>
          </a:extLst>
        </xdr:cNvPr>
        <xdr:cNvSpPr/>
      </xdr:nvSpPr>
      <xdr:spPr>
        <a:xfrm>
          <a:off x="1242060" y="433578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9</xdr:col>
      <xdr:colOff>15240</xdr:colOff>
      <xdr:row>26</xdr:row>
      <xdr:rowOff>144780</xdr:rowOff>
    </xdr:from>
    <xdr:to>
      <xdr:col>12</xdr:col>
      <xdr:colOff>594360</xdr:colOff>
      <xdr:row>29</xdr:row>
      <xdr:rowOff>0</xdr:rowOff>
    </xdr:to>
    <xdr:sp macro="" textlink="">
      <xdr:nvSpPr>
        <xdr:cNvPr id="5" name="Rechthoek 4">
          <a:extLst>
            <a:ext uri="{FF2B5EF4-FFF2-40B4-BE49-F238E27FC236}">
              <a16:creationId xmlns:a16="http://schemas.microsoft.com/office/drawing/2014/main" id="{8E42292D-685F-489B-8FC0-7F31B27E2D54}"/>
            </a:ext>
          </a:extLst>
        </xdr:cNvPr>
        <xdr:cNvSpPr/>
      </xdr:nvSpPr>
      <xdr:spPr>
        <a:xfrm>
          <a:off x="5501640" y="500634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13</xdr:col>
      <xdr:colOff>228600</xdr:colOff>
      <xdr:row>10</xdr:row>
      <xdr:rowOff>137160</xdr:rowOff>
    </xdr:from>
    <xdr:to>
      <xdr:col>20</xdr:col>
      <xdr:colOff>248248</xdr:colOff>
      <xdr:row>24</xdr:row>
      <xdr:rowOff>143203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BE062BD4-27E7-4BE6-E657-96488C2C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53400" y="2316480"/>
          <a:ext cx="4286848" cy="235300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9E36BD75-CC61-4B6F-BDF0-75347FBB6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DE62E0C9-2788-4315-9996-5D97B5F2C998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3BA6E5C-E4E4-4317-8C5D-4F1ED5F5EE53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EEBEA1E8-C339-4818-B45B-1D76CE1C72A9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721D93C0-0F44-45EA-83C0-25A606A6E0E4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C5ECFFBB-546B-40FC-B651-748F0DFF323E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5FCD2B00-C791-4A02-BB77-F0BE7CF3E900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2BB6C880-9567-4FE9-B03C-28C8B25AF938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C6C7FAC-403D-4245-92AD-7863CCD754ED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EA294050-13B0-4103-873D-DED34C39F78A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51A8F783-D062-469C-8202-A62AB5624B60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69BE9CA-2D5A-4330-8A8A-1D99CE26021E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9BF920AE-B672-415B-B9C6-27134A3B6111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53950B47-E45E-4B74-9740-5CDD68BCCF21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84F26029-7B7F-44C7-85C0-110763D61D6C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BE92E9B0-1A11-4D3F-BBDC-52C45E78F00A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EE67E6C5-249F-453E-AB8C-27407000C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10582</xdr:colOff>
      <xdr:row>2</xdr:row>
      <xdr:rowOff>625475</xdr:rowOff>
    </xdr:from>
    <xdr:to>
      <xdr:col>35</xdr:col>
      <xdr:colOff>607060</xdr:colOff>
      <xdr:row>23</xdr:row>
      <xdr:rowOff>60960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55D22456-B085-4399-AA80-766A9374B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579119</xdr:colOff>
      <xdr:row>26</xdr:row>
      <xdr:rowOff>58418</xdr:rowOff>
    </xdr:from>
    <xdr:to>
      <xdr:col>22</xdr:col>
      <xdr:colOff>106680</xdr:colOff>
      <xdr:row>70</xdr:row>
      <xdr:rowOff>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3FF2527-AE78-4661-A239-D67C9ED45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2879" y="7236458"/>
          <a:ext cx="10424161" cy="10815322"/>
        </a:xfrm>
        <a:prstGeom prst="rect">
          <a:avLst/>
        </a:prstGeom>
      </xdr:spPr>
    </xdr:pic>
    <xdr:clientData/>
  </xdr:twoCellAnchor>
  <xdr:twoCellAnchor>
    <xdr:from>
      <xdr:col>4</xdr:col>
      <xdr:colOff>241300</xdr:colOff>
      <xdr:row>25</xdr:row>
      <xdr:rowOff>12700</xdr:rowOff>
    </xdr:from>
    <xdr:to>
      <xdr:col>35</xdr:col>
      <xdr:colOff>419100</xdr:colOff>
      <xdr:row>127</xdr:row>
      <xdr:rowOff>63500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145A8441-A660-4B96-A049-571E7F859AAF}"/>
            </a:ext>
          </a:extLst>
        </xdr:cNvPr>
        <xdr:cNvSpPr/>
      </xdr:nvSpPr>
      <xdr:spPr>
        <a:xfrm>
          <a:off x="3655060" y="6954520"/>
          <a:ext cx="19296380" cy="2499106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45720</xdr:colOff>
      <xdr:row>71</xdr:row>
      <xdr:rowOff>137160</xdr:rowOff>
    </xdr:from>
    <xdr:to>
      <xdr:col>20</xdr:col>
      <xdr:colOff>114300</xdr:colOff>
      <xdr:row>82</xdr:row>
      <xdr:rowOff>228600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B42D6196-2FEA-4594-855D-BF10F2B21BCA}"/>
            </a:ext>
          </a:extLst>
        </xdr:cNvPr>
        <xdr:cNvSpPr/>
      </xdr:nvSpPr>
      <xdr:spPr>
        <a:xfrm>
          <a:off x="4061460" y="18516600"/>
          <a:ext cx="9098280" cy="2964180"/>
        </a:xfrm>
        <a:custGeom>
          <a:avLst/>
          <a:gdLst>
            <a:gd name="connsiteX0" fmla="*/ 0 w 9098280"/>
            <a:gd name="connsiteY0" fmla="*/ 494040 h 2964180"/>
            <a:gd name="connsiteX1" fmla="*/ 494040 w 9098280"/>
            <a:gd name="connsiteY1" fmla="*/ 0 h 2964180"/>
            <a:gd name="connsiteX2" fmla="*/ 830034 w 9098280"/>
            <a:gd name="connsiteY2" fmla="*/ 0 h 2964180"/>
            <a:gd name="connsiteX3" fmla="*/ 1490436 w 9098280"/>
            <a:gd name="connsiteY3" fmla="*/ 0 h 2964180"/>
            <a:gd name="connsiteX4" fmla="*/ 2069736 w 9098280"/>
            <a:gd name="connsiteY4" fmla="*/ 0 h 2964180"/>
            <a:gd name="connsiteX5" fmla="*/ 2811240 w 9098280"/>
            <a:gd name="connsiteY5" fmla="*/ 0 h 2964180"/>
            <a:gd name="connsiteX6" fmla="*/ 3552744 w 9098280"/>
            <a:gd name="connsiteY6" fmla="*/ 0 h 2964180"/>
            <a:gd name="connsiteX7" fmla="*/ 4213146 w 9098280"/>
            <a:gd name="connsiteY7" fmla="*/ 0 h 2964180"/>
            <a:gd name="connsiteX8" fmla="*/ 4711344 w 9098280"/>
            <a:gd name="connsiteY8" fmla="*/ 0 h 2964180"/>
            <a:gd name="connsiteX9" fmla="*/ 5128440 w 9098280"/>
            <a:gd name="connsiteY9" fmla="*/ 0 h 2964180"/>
            <a:gd name="connsiteX10" fmla="*/ 5707740 w 9098280"/>
            <a:gd name="connsiteY10" fmla="*/ 0 h 2964180"/>
            <a:gd name="connsiteX11" fmla="*/ 6205938 w 9098280"/>
            <a:gd name="connsiteY11" fmla="*/ 0 h 2964180"/>
            <a:gd name="connsiteX12" fmla="*/ 6785238 w 9098280"/>
            <a:gd name="connsiteY12" fmla="*/ 0 h 2964180"/>
            <a:gd name="connsiteX13" fmla="*/ 7121232 w 9098280"/>
            <a:gd name="connsiteY13" fmla="*/ 0 h 2964180"/>
            <a:gd name="connsiteX14" fmla="*/ 7457226 w 9098280"/>
            <a:gd name="connsiteY14" fmla="*/ 0 h 2964180"/>
            <a:gd name="connsiteX15" fmla="*/ 8604240 w 9098280"/>
            <a:gd name="connsiteY15" fmla="*/ 0 h 2964180"/>
            <a:gd name="connsiteX16" fmla="*/ 9098280 w 9098280"/>
            <a:gd name="connsiteY16" fmla="*/ 494040 h 2964180"/>
            <a:gd name="connsiteX17" fmla="*/ 9098280 w 9098280"/>
            <a:gd name="connsiteY17" fmla="*/ 968304 h 2964180"/>
            <a:gd name="connsiteX18" fmla="*/ 9098280 w 9098280"/>
            <a:gd name="connsiteY18" fmla="*/ 1403046 h 2964180"/>
            <a:gd name="connsiteX19" fmla="*/ 9098280 w 9098280"/>
            <a:gd name="connsiteY19" fmla="*/ 1916832 h 2964180"/>
            <a:gd name="connsiteX20" fmla="*/ 9098280 w 9098280"/>
            <a:gd name="connsiteY20" fmla="*/ 2470140 h 2964180"/>
            <a:gd name="connsiteX21" fmla="*/ 8604240 w 9098280"/>
            <a:gd name="connsiteY21" fmla="*/ 2964180 h 2964180"/>
            <a:gd name="connsiteX22" fmla="*/ 8024940 w 9098280"/>
            <a:gd name="connsiteY22" fmla="*/ 2964180 h 2964180"/>
            <a:gd name="connsiteX23" fmla="*/ 7526742 w 9098280"/>
            <a:gd name="connsiteY23" fmla="*/ 2964180 h 2964180"/>
            <a:gd name="connsiteX24" fmla="*/ 6866340 w 9098280"/>
            <a:gd name="connsiteY24" fmla="*/ 2964180 h 2964180"/>
            <a:gd name="connsiteX25" fmla="*/ 6530346 w 9098280"/>
            <a:gd name="connsiteY25" fmla="*/ 2964180 h 2964180"/>
            <a:gd name="connsiteX26" fmla="*/ 6113250 w 9098280"/>
            <a:gd name="connsiteY26" fmla="*/ 2964180 h 2964180"/>
            <a:gd name="connsiteX27" fmla="*/ 5533950 w 9098280"/>
            <a:gd name="connsiteY27" fmla="*/ 2964180 h 2964180"/>
            <a:gd name="connsiteX28" fmla="*/ 5197956 w 9098280"/>
            <a:gd name="connsiteY28" fmla="*/ 2964180 h 2964180"/>
            <a:gd name="connsiteX29" fmla="*/ 4618656 w 9098280"/>
            <a:gd name="connsiteY29" fmla="*/ 2964180 h 2964180"/>
            <a:gd name="connsiteX30" fmla="*/ 4282662 w 9098280"/>
            <a:gd name="connsiteY30" fmla="*/ 2964180 h 2964180"/>
            <a:gd name="connsiteX31" fmla="*/ 3703362 w 9098280"/>
            <a:gd name="connsiteY31" fmla="*/ 2964180 h 2964180"/>
            <a:gd name="connsiteX32" fmla="*/ 3124062 w 9098280"/>
            <a:gd name="connsiteY32" fmla="*/ 2964180 h 2964180"/>
            <a:gd name="connsiteX33" fmla="*/ 2463660 w 9098280"/>
            <a:gd name="connsiteY33" fmla="*/ 2964180 h 2964180"/>
            <a:gd name="connsiteX34" fmla="*/ 1965462 w 9098280"/>
            <a:gd name="connsiteY34" fmla="*/ 2964180 h 2964180"/>
            <a:gd name="connsiteX35" fmla="*/ 1386162 w 9098280"/>
            <a:gd name="connsiteY35" fmla="*/ 2964180 h 2964180"/>
            <a:gd name="connsiteX36" fmla="*/ 494040 w 9098280"/>
            <a:gd name="connsiteY36" fmla="*/ 2964180 h 2964180"/>
            <a:gd name="connsiteX37" fmla="*/ 0 w 9098280"/>
            <a:gd name="connsiteY37" fmla="*/ 2470140 h 2964180"/>
            <a:gd name="connsiteX38" fmla="*/ 0 w 9098280"/>
            <a:gd name="connsiteY38" fmla="*/ 1936593 h 2964180"/>
            <a:gd name="connsiteX39" fmla="*/ 0 w 9098280"/>
            <a:gd name="connsiteY39" fmla="*/ 1482090 h 2964180"/>
            <a:gd name="connsiteX40" fmla="*/ 0 w 9098280"/>
            <a:gd name="connsiteY40" fmla="*/ 948543 h 2964180"/>
            <a:gd name="connsiteX41" fmla="*/ 0 w 9098280"/>
            <a:gd name="connsiteY41" fmla="*/ 494040 h 29641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9098280" h="2964180" extrusionOk="0">
              <a:moveTo>
                <a:pt x="0" y="494040"/>
              </a:moveTo>
              <a:cubicBezTo>
                <a:pt x="-15572" y="246899"/>
                <a:pt x="233568" y="3310"/>
                <a:pt x="494040" y="0"/>
              </a:cubicBezTo>
              <a:cubicBezTo>
                <a:pt x="648012" y="-37700"/>
                <a:pt x="749026" y="17104"/>
                <a:pt x="830034" y="0"/>
              </a:cubicBezTo>
              <a:cubicBezTo>
                <a:pt x="911042" y="-17104"/>
                <a:pt x="1310650" y="73497"/>
                <a:pt x="1490436" y="0"/>
              </a:cubicBezTo>
              <a:cubicBezTo>
                <a:pt x="1670222" y="-73497"/>
                <a:pt x="1829532" y="2428"/>
                <a:pt x="2069736" y="0"/>
              </a:cubicBezTo>
              <a:cubicBezTo>
                <a:pt x="2309940" y="-2428"/>
                <a:pt x="2558344" y="12568"/>
                <a:pt x="2811240" y="0"/>
              </a:cubicBezTo>
              <a:cubicBezTo>
                <a:pt x="3064136" y="-12568"/>
                <a:pt x="3206554" y="10999"/>
                <a:pt x="3552744" y="0"/>
              </a:cubicBezTo>
              <a:cubicBezTo>
                <a:pt x="3898934" y="-10999"/>
                <a:pt x="4062345" y="9417"/>
                <a:pt x="4213146" y="0"/>
              </a:cubicBezTo>
              <a:cubicBezTo>
                <a:pt x="4363947" y="-9417"/>
                <a:pt x="4590638" y="40928"/>
                <a:pt x="4711344" y="0"/>
              </a:cubicBezTo>
              <a:cubicBezTo>
                <a:pt x="4832050" y="-40928"/>
                <a:pt x="5010641" y="11885"/>
                <a:pt x="5128440" y="0"/>
              </a:cubicBezTo>
              <a:cubicBezTo>
                <a:pt x="5246239" y="-11885"/>
                <a:pt x="5501327" y="25919"/>
                <a:pt x="5707740" y="0"/>
              </a:cubicBezTo>
              <a:cubicBezTo>
                <a:pt x="5914153" y="-25919"/>
                <a:pt x="5974144" y="24190"/>
                <a:pt x="6205938" y="0"/>
              </a:cubicBezTo>
              <a:cubicBezTo>
                <a:pt x="6437732" y="-24190"/>
                <a:pt x="6571758" y="41013"/>
                <a:pt x="6785238" y="0"/>
              </a:cubicBezTo>
              <a:cubicBezTo>
                <a:pt x="6998718" y="-41013"/>
                <a:pt x="7042120" y="38503"/>
                <a:pt x="7121232" y="0"/>
              </a:cubicBezTo>
              <a:cubicBezTo>
                <a:pt x="7200344" y="-38503"/>
                <a:pt x="7359263" y="9883"/>
                <a:pt x="7457226" y="0"/>
              </a:cubicBezTo>
              <a:cubicBezTo>
                <a:pt x="7555189" y="-9883"/>
                <a:pt x="8070169" y="1239"/>
                <a:pt x="8604240" y="0"/>
              </a:cubicBezTo>
              <a:cubicBezTo>
                <a:pt x="8889487" y="-77039"/>
                <a:pt x="9103526" y="199706"/>
                <a:pt x="9098280" y="494040"/>
              </a:cubicBezTo>
              <a:cubicBezTo>
                <a:pt x="9128815" y="703813"/>
                <a:pt x="9084927" y="736490"/>
                <a:pt x="9098280" y="968304"/>
              </a:cubicBezTo>
              <a:cubicBezTo>
                <a:pt x="9111633" y="1200118"/>
                <a:pt x="9067705" y="1268167"/>
                <a:pt x="9098280" y="1403046"/>
              </a:cubicBezTo>
              <a:cubicBezTo>
                <a:pt x="9128855" y="1537925"/>
                <a:pt x="9095969" y="1745482"/>
                <a:pt x="9098280" y="1916832"/>
              </a:cubicBezTo>
              <a:cubicBezTo>
                <a:pt x="9100591" y="2088182"/>
                <a:pt x="9053510" y="2319091"/>
                <a:pt x="9098280" y="2470140"/>
              </a:cubicBezTo>
              <a:cubicBezTo>
                <a:pt x="9114317" y="2742184"/>
                <a:pt x="8902030" y="2996360"/>
                <a:pt x="8604240" y="2964180"/>
              </a:cubicBezTo>
              <a:cubicBezTo>
                <a:pt x="8355021" y="2971687"/>
                <a:pt x="8261395" y="2910140"/>
                <a:pt x="8024940" y="2964180"/>
              </a:cubicBezTo>
              <a:cubicBezTo>
                <a:pt x="7788485" y="3018220"/>
                <a:pt x="7650889" y="2921876"/>
                <a:pt x="7526742" y="2964180"/>
              </a:cubicBezTo>
              <a:cubicBezTo>
                <a:pt x="7402595" y="3006484"/>
                <a:pt x="7023485" y="2910641"/>
                <a:pt x="6866340" y="2964180"/>
              </a:cubicBezTo>
              <a:cubicBezTo>
                <a:pt x="6709195" y="3017719"/>
                <a:pt x="6683031" y="2942926"/>
                <a:pt x="6530346" y="2964180"/>
              </a:cubicBezTo>
              <a:cubicBezTo>
                <a:pt x="6377661" y="2985434"/>
                <a:pt x="6274533" y="2940124"/>
                <a:pt x="6113250" y="2964180"/>
              </a:cubicBezTo>
              <a:cubicBezTo>
                <a:pt x="5951967" y="2988236"/>
                <a:pt x="5813133" y="2936764"/>
                <a:pt x="5533950" y="2964180"/>
              </a:cubicBezTo>
              <a:cubicBezTo>
                <a:pt x="5254767" y="2991596"/>
                <a:pt x="5317992" y="2960845"/>
                <a:pt x="5197956" y="2964180"/>
              </a:cubicBezTo>
              <a:cubicBezTo>
                <a:pt x="5077920" y="2967515"/>
                <a:pt x="4821704" y="2956386"/>
                <a:pt x="4618656" y="2964180"/>
              </a:cubicBezTo>
              <a:cubicBezTo>
                <a:pt x="4415608" y="2971974"/>
                <a:pt x="4427818" y="2956428"/>
                <a:pt x="4282662" y="2964180"/>
              </a:cubicBezTo>
              <a:cubicBezTo>
                <a:pt x="4137506" y="2971932"/>
                <a:pt x="3863751" y="2948649"/>
                <a:pt x="3703362" y="2964180"/>
              </a:cubicBezTo>
              <a:cubicBezTo>
                <a:pt x="3542973" y="2979711"/>
                <a:pt x="3291569" y="2932831"/>
                <a:pt x="3124062" y="2964180"/>
              </a:cubicBezTo>
              <a:cubicBezTo>
                <a:pt x="2956555" y="2995529"/>
                <a:pt x="2693420" y="2901863"/>
                <a:pt x="2463660" y="2964180"/>
              </a:cubicBezTo>
              <a:cubicBezTo>
                <a:pt x="2233900" y="3026497"/>
                <a:pt x="2078878" y="2919100"/>
                <a:pt x="1965462" y="2964180"/>
              </a:cubicBezTo>
              <a:cubicBezTo>
                <a:pt x="1852046" y="3009260"/>
                <a:pt x="1586685" y="2957580"/>
                <a:pt x="1386162" y="2964180"/>
              </a:cubicBezTo>
              <a:cubicBezTo>
                <a:pt x="1185639" y="2970780"/>
                <a:pt x="849865" y="2858288"/>
                <a:pt x="494040" y="2964180"/>
              </a:cubicBezTo>
              <a:cubicBezTo>
                <a:pt x="218024" y="2937921"/>
                <a:pt x="18894" y="2781705"/>
                <a:pt x="0" y="2470140"/>
              </a:cubicBezTo>
              <a:cubicBezTo>
                <a:pt x="-49518" y="2324816"/>
                <a:pt x="6303" y="2146727"/>
                <a:pt x="0" y="1936593"/>
              </a:cubicBezTo>
              <a:cubicBezTo>
                <a:pt x="-6303" y="1726459"/>
                <a:pt x="3086" y="1606990"/>
                <a:pt x="0" y="1482090"/>
              </a:cubicBezTo>
              <a:cubicBezTo>
                <a:pt x="-3086" y="1357190"/>
                <a:pt x="22889" y="1079709"/>
                <a:pt x="0" y="948543"/>
              </a:cubicBezTo>
              <a:cubicBezTo>
                <a:pt x="-22889" y="817377"/>
                <a:pt x="26472" y="672317"/>
                <a:pt x="0" y="49404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60960</xdr:colOff>
      <xdr:row>85</xdr:row>
      <xdr:rowOff>45720</xdr:rowOff>
    </xdr:from>
    <xdr:to>
      <xdr:col>18</xdr:col>
      <xdr:colOff>0</xdr:colOff>
      <xdr:row>97</xdr:row>
      <xdr:rowOff>76200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66F96CE1-6907-47C1-979F-C2C43F7F7346}"/>
            </a:ext>
          </a:extLst>
        </xdr:cNvPr>
        <xdr:cNvSpPr/>
      </xdr:nvSpPr>
      <xdr:spPr>
        <a:xfrm>
          <a:off x="4076700" y="22006560"/>
          <a:ext cx="7764780" cy="2865120"/>
        </a:xfrm>
        <a:custGeom>
          <a:avLst/>
          <a:gdLst>
            <a:gd name="connsiteX0" fmla="*/ 0 w 7764780"/>
            <a:gd name="connsiteY0" fmla="*/ 477530 h 2865120"/>
            <a:gd name="connsiteX1" fmla="*/ 477530 w 7764780"/>
            <a:gd name="connsiteY1" fmla="*/ 0 h 2865120"/>
            <a:gd name="connsiteX2" fmla="*/ 840715 w 7764780"/>
            <a:gd name="connsiteY2" fmla="*/ 0 h 2865120"/>
            <a:gd name="connsiteX3" fmla="*/ 1476289 w 7764780"/>
            <a:gd name="connsiteY3" fmla="*/ 0 h 2865120"/>
            <a:gd name="connsiteX4" fmla="*/ 2043766 w 7764780"/>
            <a:gd name="connsiteY4" fmla="*/ 0 h 2865120"/>
            <a:gd name="connsiteX5" fmla="*/ 2747437 w 7764780"/>
            <a:gd name="connsiteY5" fmla="*/ 0 h 2865120"/>
            <a:gd name="connsiteX6" fmla="*/ 3451108 w 7764780"/>
            <a:gd name="connsiteY6" fmla="*/ 0 h 2865120"/>
            <a:gd name="connsiteX7" fmla="*/ 4086682 w 7764780"/>
            <a:gd name="connsiteY7" fmla="*/ 0 h 2865120"/>
            <a:gd name="connsiteX8" fmla="*/ 4586061 w 7764780"/>
            <a:gd name="connsiteY8" fmla="*/ 0 h 2865120"/>
            <a:gd name="connsiteX9" fmla="*/ 5017343 w 7764780"/>
            <a:gd name="connsiteY9" fmla="*/ 0 h 2865120"/>
            <a:gd name="connsiteX10" fmla="*/ 5584820 w 7764780"/>
            <a:gd name="connsiteY10" fmla="*/ 0 h 2865120"/>
            <a:gd name="connsiteX11" fmla="*/ 6084199 w 7764780"/>
            <a:gd name="connsiteY11" fmla="*/ 0 h 2865120"/>
            <a:gd name="connsiteX12" fmla="*/ 6651676 w 7764780"/>
            <a:gd name="connsiteY12" fmla="*/ 0 h 2865120"/>
            <a:gd name="connsiteX13" fmla="*/ 7287250 w 7764780"/>
            <a:gd name="connsiteY13" fmla="*/ 0 h 2865120"/>
            <a:gd name="connsiteX14" fmla="*/ 7764780 w 7764780"/>
            <a:gd name="connsiteY14" fmla="*/ 477530 h 2865120"/>
            <a:gd name="connsiteX15" fmla="*/ 7764780 w 7764780"/>
            <a:gd name="connsiteY15" fmla="*/ 916844 h 2865120"/>
            <a:gd name="connsiteX16" fmla="*/ 7764780 w 7764780"/>
            <a:gd name="connsiteY16" fmla="*/ 1394359 h 2865120"/>
            <a:gd name="connsiteX17" fmla="*/ 7764780 w 7764780"/>
            <a:gd name="connsiteY17" fmla="*/ 1814572 h 2865120"/>
            <a:gd name="connsiteX18" fmla="*/ 7764780 w 7764780"/>
            <a:gd name="connsiteY18" fmla="*/ 2387590 h 2865120"/>
            <a:gd name="connsiteX19" fmla="*/ 7287250 w 7764780"/>
            <a:gd name="connsiteY19" fmla="*/ 2865120 h 2865120"/>
            <a:gd name="connsiteX20" fmla="*/ 6855968 w 7764780"/>
            <a:gd name="connsiteY20" fmla="*/ 2865120 h 2865120"/>
            <a:gd name="connsiteX21" fmla="*/ 6492783 w 7764780"/>
            <a:gd name="connsiteY21" fmla="*/ 2865120 h 2865120"/>
            <a:gd name="connsiteX22" fmla="*/ 5789112 w 7764780"/>
            <a:gd name="connsiteY22" fmla="*/ 2865120 h 2865120"/>
            <a:gd name="connsiteX23" fmla="*/ 5289732 w 7764780"/>
            <a:gd name="connsiteY23" fmla="*/ 2865120 h 2865120"/>
            <a:gd name="connsiteX24" fmla="*/ 4654158 w 7764780"/>
            <a:gd name="connsiteY24" fmla="*/ 2865120 h 2865120"/>
            <a:gd name="connsiteX25" fmla="*/ 4290973 w 7764780"/>
            <a:gd name="connsiteY25" fmla="*/ 2865120 h 2865120"/>
            <a:gd name="connsiteX26" fmla="*/ 3859691 w 7764780"/>
            <a:gd name="connsiteY26" fmla="*/ 2865120 h 2865120"/>
            <a:gd name="connsiteX27" fmla="*/ 3292214 w 7764780"/>
            <a:gd name="connsiteY27" fmla="*/ 2865120 h 2865120"/>
            <a:gd name="connsiteX28" fmla="*/ 2929029 w 7764780"/>
            <a:gd name="connsiteY28" fmla="*/ 2865120 h 2865120"/>
            <a:gd name="connsiteX29" fmla="*/ 2361553 w 7764780"/>
            <a:gd name="connsiteY29" fmla="*/ 2865120 h 2865120"/>
            <a:gd name="connsiteX30" fmla="*/ 1998367 w 7764780"/>
            <a:gd name="connsiteY30" fmla="*/ 2865120 h 2865120"/>
            <a:gd name="connsiteX31" fmla="*/ 1430891 w 7764780"/>
            <a:gd name="connsiteY31" fmla="*/ 2865120 h 2865120"/>
            <a:gd name="connsiteX32" fmla="*/ 477530 w 7764780"/>
            <a:gd name="connsiteY32" fmla="*/ 2865120 h 2865120"/>
            <a:gd name="connsiteX33" fmla="*/ 0 w 7764780"/>
            <a:gd name="connsiteY33" fmla="*/ 2387590 h 2865120"/>
            <a:gd name="connsiteX34" fmla="*/ 0 w 7764780"/>
            <a:gd name="connsiteY34" fmla="*/ 1871874 h 2865120"/>
            <a:gd name="connsiteX35" fmla="*/ 0 w 7764780"/>
            <a:gd name="connsiteY35" fmla="*/ 1413459 h 2865120"/>
            <a:gd name="connsiteX36" fmla="*/ 0 w 7764780"/>
            <a:gd name="connsiteY36" fmla="*/ 974146 h 2865120"/>
            <a:gd name="connsiteX37" fmla="*/ 0 w 7764780"/>
            <a:gd name="connsiteY37" fmla="*/ 477530 h 28651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</a:cxnLst>
          <a:rect l="l" t="t" r="r" b="b"/>
          <a:pathLst>
            <a:path w="7764780" h="2865120" extrusionOk="0">
              <a:moveTo>
                <a:pt x="0" y="477530"/>
              </a:moveTo>
              <a:cubicBezTo>
                <a:pt x="-38215" y="276893"/>
                <a:pt x="269308" y="14842"/>
                <a:pt x="477530" y="0"/>
              </a:cubicBezTo>
              <a:cubicBezTo>
                <a:pt x="658114" y="-17592"/>
                <a:pt x="716825" y="13194"/>
                <a:pt x="840715" y="0"/>
              </a:cubicBezTo>
              <a:cubicBezTo>
                <a:pt x="964606" y="-13194"/>
                <a:pt x="1330952" y="32428"/>
                <a:pt x="1476289" y="0"/>
              </a:cubicBezTo>
              <a:cubicBezTo>
                <a:pt x="1621626" y="-32428"/>
                <a:pt x="1807616" y="14281"/>
                <a:pt x="2043766" y="0"/>
              </a:cubicBezTo>
              <a:cubicBezTo>
                <a:pt x="2279916" y="-14281"/>
                <a:pt x="2529460" y="10408"/>
                <a:pt x="2747437" y="0"/>
              </a:cubicBezTo>
              <a:cubicBezTo>
                <a:pt x="2965414" y="-10408"/>
                <a:pt x="3239884" y="74969"/>
                <a:pt x="3451108" y="0"/>
              </a:cubicBezTo>
              <a:cubicBezTo>
                <a:pt x="3662332" y="-74969"/>
                <a:pt x="3778581" y="22213"/>
                <a:pt x="4086682" y="0"/>
              </a:cubicBezTo>
              <a:cubicBezTo>
                <a:pt x="4394783" y="-22213"/>
                <a:pt x="4414390" y="46967"/>
                <a:pt x="4586061" y="0"/>
              </a:cubicBezTo>
              <a:cubicBezTo>
                <a:pt x="4757732" y="-46967"/>
                <a:pt x="4815854" y="14319"/>
                <a:pt x="5017343" y="0"/>
              </a:cubicBezTo>
              <a:cubicBezTo>
                <a:pt x="5218832" y="-14319"/>
                <a:pt x="5392974" y="63718"/>
                <a:pt x="5584820" y="0"/>
              </a:cubicBezTo>
              <a:cubicBezTo>
                <a:pt x="5776666" y="-63718"/>
                <a:pt x="5943436" y="15936"/>
                <a:pt x="6084199" y="0"/>
              </a:cubicBezTo>
              <a:cubicBezTo>
                <a:pt x="6224962" y="-15936"/>
                <a:pt x="6498270" y="5327"/>
                <a:pt x="6651676" y="0"/>
              </a:cubicBezTo>
              <a:cubicBezTo>
                <a:pt x="6805082" y="-5327"/>
                <a:pt x="7157342" y="27552"/>
                <a:pt x="7287250" y="0"/>
              </a:cubicBezTo>
              <a:cubicBezTo>
                <a:pt x="7552208" y="31637"/>
                <a:pt x="7788690" y="287884"/>
                <a:pt x="7764780" y="477530"/>
              </a:cubicBezTo>
              <a:cubicBezTo>
                <a:pt x="7808553" y="665882"/>
                <a:pt x="7758981" y="698128"/>
                <a:pt x="7764780" y="916844"/>
              </a:cubicBezTo>
              <a:cubicBezTo>
                <a:pt x="7770579" y="1135560"/>
                <a:pt x="7751186" y="1277580"/>
                <a:pt x="7764780" y="1394359"/>
              </a:cubicBezTo>
              <a:cubicBezTo>
                <a:pt x="7778374" y="1511139"/>
                <a:pt x="7743925" y="1606147"/>
                <a:pt x="7764780" y="1814572"/>
              </a:cubicBezTo>
              <a:cubicBezTo>
                <a:pt x="7785635" y="2022997"/>
                <a:pt x="7757957" y="2270428"/>
                <a:pt x="7764780" y="2387590"/>
              </a:cubicBezTo>
              <a:cubicBezTo>
                <a:pt x="7758240" y="2649659"/>
                <a:pt x="7571336" y="2813489"/>
                <a:pt x="7287250" y="2865120"/>
              </a:cubicBezTo>
              <a:cubicBezTo>
                <a:pt x="7078364" y="2902780"/>
                <a:pt x="6991724" y="2850623"/>
                <a:pt x="6855968" y="2865120"/>
              </a:cubicBezTo>
              <a:cubicBezTo>
                <a:pt x="6720212" y="2879617"/>
                <a:pt x="6641427" y="2827617"/>
                <a:pt x="6492783" y="2865120"/>
              </a:cubicBezTo>
              <a:cubicBezTo>
                <a:pt x="6344139" y="2902623"/>
                <a:pt x="6082742" y="2844496"/>
                <a:pt x="5789112" y="2865120"/>
              </a:cubicBezTo>
              <a:cubicBezTo>
                <a:pt x="5495482" y="2885744"/>
                <a:pt x="5438242" y="2838548"/>
                <a:pt x="5289732" y="2865120"/>
              </a:cubicBezTo>
              <a:cubicBezTo>
                <a:pt x="5141222" y="2891692"/>
                <a:pt x="4913396" y="2814813"/>
                <a:pt x="4654158" y="2865120"/>
              </a:cubicBezTo>
              <a:cubicBezTo>
                <a:pt x="4394920" y="2915427"/>
                <a:pt x="4466137" y="2825157"/>
                <a:pt x="4290973" y="2865120"/>
              </a:cubicBezTo>
              <a:cubicBezTo>
                <a:pt x="4115809" y="2905083"/>
                <a:pt x="3965591" y="2833562"/>
                <a:pt x="3859691" y="2865120"/>
              </a:cubicBezTo>
              <a:cubicBezTo>
                <a:pt x="3753791" y="2896678"/>
                <a:pt x="3512676" y="2800411"/>
                <a:pt x="3292214" y="2865120"/>
              </a:cubicBezTo>
              <a:cubicBezTo>
                <a:pt x="3071752" y="2929829"/>
                <a:pt x="3040022" y="2854990"/>
                <a:pt x="2929029" y="2865120"/>
              </a:cubicBezTo>
              <a:cubicBezTo>
                <a:pt x="2818036" y="2875250"/>
                <a:pt x="2493083" y="2854172"/>
                <a:pt x="2361553" y="2865120"/>
              </a:cubicBezTo>
              <a:cubicBezTo>
                <a:pt x="2230023" y="2876068"/>
                <a:pt x="2166138" y="2864749"/>
                <a:pt x="1998367" y="2865120"/>
              </a:cubicBezTo>
              <a:cubicBezTo>
                <a:pt x="1830596" y="2865491"/>
                <a:pt x="1606094" y="2854653"/>
                <a:pt x="1430891" y="2865120"/>
              </a:cubicBezTo>
              <a:cubicBezTo>
                <a:pt x="1255688" y="2875587"/>
                <a:pt x="864765" y="2839162"/>
                <a:pt x="477530" y="2865120"/>
              </a:cubicBezTo>
              <a:cubicBezTo>
                <a:pt x="198055" y="2870383"/>
                <a:pt x="7344" y="2665087"/>
                <a:pt x="0" y="2387590"/>
              </a:cubicBezTo>
              <a:cubicBezTo>
                <a:pt x="-20831" y="2151927"/>
                <a:pt x="43327" y="1981635"/>
                <a:pt x="0" y="1871874"/>
              </a:cubicBezTo>
              <a:cubicBezTo>
                <a:pt x="-43327" y="1762113"/>
                <a:pt x="27309" y="1529317"/>
                <a:pt x="0" y="1413459"/>
              </a:cubicBezTo>
              <a:cubicBezTo>
                <a:pt x="-27309" y="1297602"/>
                <a:pt x="10751" y="1143659"/>
                <a:pt x="0" y="974146"/>
              </a:cubicBezTo>
              <a:cubicBezTo>
                <a:pt x="-10751" y="804633"/>
                <a:pt x="10928" y="724377"/>
                <a:pt x="0" y="47753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91440</xdr:colOff>
      <xdr:row>98</xdr:row>
      <xdr:rowOff>91440</xdr:rowOff>
    </xdr:from>
    <xdr:to>
      <xdr:col>18</xdr:col>
      <xdr:colOff>558800</xdr:colOff>
      <xdr:row>126</xdr:row>
      <xdr:rowOff>45720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6AB5E496-4AC7-48A2-A54C-DD8ECEA4549E}"/>
            </a:ext>
          </a:extLst>
        </xdr:cNvPr>
        <xdr:cNvSpPr/>
      </xdr:nvSpPr>
      <xdr:spPr>
        <a:xfrm>
          <a:off x="4107180" y="25123140"/>
          <a:ext cx="8293100" cy="6568440"/>
        </a:xfrm>
        <a:custGeom>
          <a:avLst/>
          <a:gdLst>
            <a:gd name="connsiteX0" fmla="*/ 0 w 8293100"/>
            <a:gd name="connsiteY0" fmla="*/ 0 h 6568440"/>
            <a:gd name="connsiteX1" fmla="*/ 343571 w 8293100"/>
            <a:gd name="connsiteY1" fmla="*/ 0 h 6568440"/>
            <a:gd name="connsiteX2" fmla="*/ 687143 w 8293100"/>
            <a:gd name="connsiteY2" fmla="*/ 0 h 6568440"/>
            <a:gd name="connsiteX3" fmla="*/ 1279507 w 8293100"/>
            <a:gd name="connsiteY3" fmla="*/ 0 h 6568440"/>
            <a:gd name="connsiteX4" fmla="*/ 2037733 w 8293100"/>
            <a:gd name="connsiteY4" fmla="*/ 0 h 6568440"/>
            <a:gd name="connsiteX5" fmla="*/ 2547166 w 8293100"/>
            <a:gd name="connsiteY5" fmla="*/ 0 h 6568440"/>
            <a:gd name="connsiteX6" fmla="*/ 3139531 w 8293100"/>
            <a:gd name="connsiteY6" fmla="*/ 0 h 6568440"/>
            <a:gd name="connsiteX7" fmla="*/ 3648964 w 8293100"/>
            <a:gd name="connsiteY7" fmla="*/ 0 h 6568440"/>
            <a:gd name="connsiteX8" fmla="*/ 4324259 w 8293100"/>
            <a:gd name="connsiteY8" fmla="*/ 0 h 6568440"/>
            <a:gd name="connsiteX9" fmla="*/ 4750762 w 8293100"/>
            <a:gd name="connsiteY9" fmla="*/ 0 h 6568440"/>
            <a:gd name="connsiteX10" fmla="*/ 5426057 w 8293100"/>
            <a:gd name="connsiteY10" fmla="*/ 0 h 6568440"/>
            <a:gd name="connsiteX11" fmla="*/ 5935490 w 8293100"/>
            <a:gd name="connsiteY11" fmla="*/ 0 h 6568440"/>
            <a:gd name="connsiteX12" fmla="*/ 6361992 w 8293100"/>
            <a:gd name="connsiteY12" fmla="*/ 0 h 6568440"/>
            <a:gd name="connsiteX13" fmla="*/ 6871426 w 8293100"/>
            <a:gd name="connsiteY13" fmla="*/ 0 h 6568440"/>
            <a:gd name="connsiteX14" fmla="*/ 7380859 w 8293100"/>
            <a:gd name="connsiteY14" fmla="*/ 0 h 6568440"/>
            <a:gd name="connsiteX15" fmla="*/ 8293100 w 8293100"/>
            <a:gd name="connsiteY15" fmla="*/ 0 h 6568440"/>
            <a:gd name="connsiteX16" fmla="*/ 8293100 w 8293100"/>
            <a:gd name="connsiteY16" fmla="*/ 400078 h 6568440"/>
            <a:gd name="connsiteX17" fmla="*/ 8293100 w 8293100"/>
            <a:gd name="connsiteY17" fmla="*/ 1062893 h 6568440"/>
            <a:gd name="connsiteX18" fmla="*/ 8293100 w 8293100"/>
            <a:gd name="connsiteY18" fmla="*/ 1725708 h 6568440"/>
            <a:gd name="connsiteX19" fmla="*/ 8293100 w 8293100"/>
            <a:gd name="connsiteY19" fmla="*/ 2388524 h 6568440"/>
            <a:gd name="connsiteX20" fmla="*/ 8293100 w 8293100"/>
            <a:gd name="connsiteY20" fmla="*/ 3117023 h 6568440"/>
            <a:gd name="connsiteX21" fmla="*/ 8293100 w 8293100"/>
            <a:gd name="connsiteY21" fmla="*/ 3845523 h 6568440"/>
            <a:gd name="connsiteX22" fmla="*/ 8293100 w 8293100"/>
            <a:gd name="connsiteY22" fmla="*/ 4442654 h 6568440"/>
            <a:gd name="connsiteX23" fmla="*/ 8293100 w 8293100"/>
            <a:gd name="connsiteY23" fmla="*/ 5105469 h 6568440"/>
            <a:gd name="connsiteX24" fmla="*/ 8293100 w 8293100"/>
            <a:gd name="connsiteY24" fmla="*/ 5768285 h 6568440"/>
            <a:gd name="connsiteX25" fmla="*/ 8293100 w 8293100"/>
            <a:gd name="connsiteY25" fmla="*/ 6568440 h 6568440"/>
            <a:gd name="connsiteX26" fmla="*/ 7700736 w 8293100"/>
            <a:gd name="connsiteY26" fmla="*/ 6568440 h 6568440"/>
            <a:gd name="connsiteX27" fmla="*/ 7274233 w 8293100"/>
            <a:gd name="connsiteY27" fmla="*/ 6568440 h 6568440"/>
            <a:gd name="connsiteX28" fmla="*/ 6681869 w 8293100"/>
            <a:gd name="connsiteY28" fmla="*/ 6568440 h 6568440"/>
            <a:gd name="connsiteX29" fmla="*/ 5923643 w 8293100"/>
            <a:gd name="connsiteY29" fmla="*/ 6568440 h 6568440"/>
            <a:gd name="connsiteX30" fmla="*/ 5580072 w 8293100"/>
            <a:gd name="connsiteY30" fmla="*/ 6568440 h 6568440"/>
            <a:gd name="connsiteX31" fmla="*/ 5153569 w 8293100"/>
            <a:gd name="connsiteY31" fmla="*/ 6568440 h 6568440"/>
            <a:gd name="connsiteX32" fmla="*/ 4727067 w 8293100"/>
            <a:gd name="connsiteY32" fmla="*/ 6568440 h 6568440"/>
            <a:gd name="connsiteX33" fmla="*/ 4300565 w 8293100"/>
            <a:gd name="connsiteY33" fmla="*/ 6568440 h 6568440"/>
            <a:gd name="connsiteX34" fmla="*/ 3708200 w 8293100"/>
            <a:gd name="connsiteY34" fmla="*/ 6568440 h 6568440"/>
            <a:gd name="connsiteX35" fmla="*/ 3115836 w 8293100"/>
            <a:gd name="connsiteY35" fmla="*/ 6568440 h 6568440"/>
            <a:gd name="connsiteX36" fmla="*/ 2772265 w 8293100"/>
            <a:gd name="connsiteY36" fmla="*/ 6568440 h 6568440"/>
            <a:gd name="connsiteX37" fmla="*/ 2179901 w 8293100"/>
            <a:gd name="connsiteY37" fmla="*/ 6568440 h 6568440"/>
            <a:gd name="connsiteX38" fmla="*/ 1421674 w 8293100"/>
            <a:gd name="connsiteY38" fmla="*/ 6568440 h 6568440"/>
            <a:gd name="connsiteX39" fmla="*/ 912241 w 8293100"/>
            <a:gd name="connsiteY39" fmla="*/ 6568440 h 6568440"/>
            <a:gd name="connsiteX40" fmla="*/ 0 w 8293100"/>
            <a:gd name="connsiteY40" fmla="*/ 6568440 h 6568440"/>
            <a:gd name="connsiteX41" fmla="*/ 0 w 8293100"/>
            <a:gd name="connsiteY41" fmla="*/ 5905625 h 6568440"/>
            <a:gd name="connsiteX42" fmla="*/ 0 w 8293100"/>
            <a:gd name="connsiteY42" fmla="*/ 5308494 h 6568440"/>
            <a:gd name="connsiteX43" fmla="*/ 0 w 8293100"/>
            <a:gd name="connsiteY43" fmla="*/ 4908416 h 6568440"/>
            <a:gd name="connsiteX44" fmla="*/ 0 w 8293100"/>
            <a:gd name="connsiteY44" fmla="*/ 4442654 h 6568440"/>
            <a:gd name="connsiteX45" fmla="*/ 0 w 8293100"/>
            <a:gd name="connsiteY45" fmla="*/ 4042576 h 6568440"/>
            <a:gd name="connsiteX46" fmla="*/ 0 w 8293100"/>
            <a:gd name="connsiteY46" fmla="*/ 3642499 h 6568440"/>
            <a:gd name="connsiteX47" fmla="*/ 0 w 8293100"/>
            <a:gd name="connsiteY47" fmla="*/ 3176736 h 6568440"/>
            <a:gd name="connsiteX48" fmla="*/ 0 w 8293100"/>
            <a:gd name="connsiteY48" fmla="*/ 2710974 h 6568440"/>
            <a:gd name="connsiteX49" fmla="*/ 0 w 8293100"/>
            <a:gd name="connsiteY49" fmla="*/ 2245212 h 6568440"/>
            <a:gd name="connsiteX50" fmla="*/ 0 w 8293100"/>
            <a:gd name="connsiteY50" fmla="*/ 1845135 h 6568440"/>
            <a:gd name="connsiteX51" fmla="*/ 0 w 8293100"/>
            <a:gd name="connsiteY51" fmla="*/ 1313688 h 6568440"/>
            <a:gd name="connsiteX52" fmla="*/ 0 w 8293100"/>
            <a:gd name="connsiteY52" fmla="*/ 913610 h 6568440"/>
            <a:gd name="connsiteX53" fmla="*/ 0 w 8293100"/>
            <a:gd name="connsiteY53" fmla="*/ 0 h 65684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</a:cxnLst>
          <a:rect l="l" t="t" r="r" b="b"/>
          <a:pathLst>
            <a:path w="8293100" h="6568440" extrusionOk="0">
              <a:moveTo>
                <a:pt x="0" y="0"/>
              </a:moveTo>
              <a:cubicBezTo>
                <a:pt x="107347" y="-32430"/>
                <a:pt x="209026" y="9951"/>
                <a:pt x="343571" y="0"/>
              </a:cubicBezTo>
              <a:cubicBezTo>
                <a:pt x="478116" y="-9951"/>
                <a:pt x="579615" y="17655"/>
                <a:pt x="687143" y="0"/>
              </a:cubicBezTo>
              <a:cubicBezTo>
                <a:pt x="794671" y="-17655"/>
                <a:pt x="1130525" y="17174"/>
                <a:pt x="1279507" y="0"/>
              </a:cubicBezTo>
              <a:cubicBezTo>
                <a:pt x="1428489" y="-17174"/>
                <a:pt x="1880676" y="88518"/>
                <a:pt x="2037733" y="0"/>
              </a:cubicBezTo>
              <a:cubicBezTo>
                <a:pt x="2194790" y="-88518"/>
                <a:pt x="2435140" y="23242"/>
                <a:pt x="2547166" y="0"/>
              </a:cubicBezTo>
              <a:cubicBezTo>
                <a:pt x="2659192" y="-23242"/>
                <a:pt x="2857599" y="60848"/>
                <a:pt x="3139531" y="0"/>
              </a:cubicBezTo>
              <a:cubicBezTo>
                <a:pt x="3421463" y="-60848"/>
                <a:pt x="3457569" y="31366"/>
                <a:pt x="3648964" y="0"/>
              </a:cubicBezTo>
              <a:cubicBezTo>
                <a:pt x="3840359" y="-31366"/>
                <a:pt x="4013274" y="26561"/>
                <a:pt x="4324259" y="0"/>
              </a:cubicBezTo>
              <a:cubicBezTo>
                <a:pt x="4635245" y="-26561"/>
                <a:pt x="4588872" y="15374"/>
                <a:pt x="4750762" y="0"/>
              </a:cubicBezTo>
              <a:cubicBezTo>
                <a:pt x="4912652" y="-15374"/>
                <a:pt x="5284689" y="28547"/>
                <a:pt x="5426057" y="0"/>
              </a:cubicBezTo>
              <a:cubicBezTo>
                <a:pt x="5567426" y="-28547"/>
                <a:pt x="5803230" y="3281"/>
                <a:pt x="5935490" y="0"/>
              </a:cubicBezTo>
              <a:cubicBezTo>
                <a:pt x="6067750" y="-3281"/>
                <a:pt x="6241892" y="44248"/>
                <a:pt x="6361992" y="0"/>
              </a:cubicBezTo>
              <a:cubicBezTo>
                <a:pt x="6482092" y="-44248"/>
                <a:pt x="6667247" y="45142"/>
                <a:pt x="6871426" y="0"/>
              </a:cubicBezTo>
              <a:cubicBezTo>
                <a:pt x="7075605" y="-45142"/>
                <a:pt x="7213059" y="26322"/>
                <a:pt x="7380859" y="0"/>
              </a:cubicBezTo>
              <a:cubicBezTo>
                <a:pt x="7548659" y="-26322"/>
                <a:pt x="7873762" y="12007"/>
                <a:pt x="8293100" y="0"/>
              </a:cubicBezTo>
              <a:cubicBezTo>
                <a:pt x="8318410" y="130244"/>
                <a:pt x="8258134" y="243605"/>
                <a:pt x="8293100" y="400078"/>
              </a:cubicBezTo>
              <a:cubicBezTo>
                <a:pt x="8328066" y="556551"/>
                <a:pt x="8242714" y="784442"/>
                <a:pt x="8293100" y="1062893"/>
              </a:cubicBezTo>
              <a:cubicBezTo>
                <a:pt x="8343486" y="1341345"/>
                <a:pt x="8263753" y="1473773"/>
                <a:pt x="8293100" y="1725708"/>
              </a:cubicBezTo>
              <a:cubicBezTo>
                <a:pt x="8322447" y="1977644"/>
                <a:pt x="8224141" y="2199807"/>
                <a:pt x="8293100" y="2388524"/>
              </a:cubicBezTo>
              <a:cubicBezTo>
                <a:pt x="8362059" y="2577241"/>
                <a:pt x="8285483" y="2896884"/>
                <a:pt x="8293100" y="3117023"/>
              </a:cubicBezTo>
              <a:cubicBezTo>
                <a:pt x="8300717" y="3337162"/>
                <a:pt x="8234909" y="3555841"/>
                <a:pt x="8293100" y="3845523"/>
              </a:cubicBezTo>
              <a:cubicBezTo>
                <a:pt x="8351291" y="4135205"/>
                <a:pt x="8288292" y="4223894"/>
                <a:pt x="8293100" y="4442654"/>
              </a:cubicBezTo>
              <a:cubicBezTo>
                <a:pt x="8297908" y="4661414"/>
                <a:pt x="8240154" y="4797706"/>
                <a:pt x="8293100" y="5105469"/>
              </a:cubicBezTo>
              <a:cubicBezTo>
                <a:pt x="8346046" y="5413232"/>
                <a:pt x="8230128" y="5597972"/>
                <a:pt x="8293100" y="5768285"/>
              </a:cubicBezTo>
              <a:cubicBezTo>
                <a:pt x="8356072" y="5938598"/>
                <a:pt x="8234640" y="6376165"/>
                <a:pt x="8293100" y="6568440"/>
              </a:cubicBezTo>
              <a:cubicBezTo>
                <a:pt x="8027107" y="6635691"/>
                <a:pt x="7859814" y="6531684"/>
                <a:pt x="7700736" y="6568440"/>
              </a:cubicBezTo>
              <a:cubicBezTo>
                <a:pt x="7541658" y="6605196"/>
                <a:pt x="7444077" y="6522675"/>
                <a:pt x="7274233" y="6568440"/>
              </a:cubicBezTo>
              <a:cubicBezTo>
                <a:pt x="7104389" y="6614205"/>
                <a:pt x="6935143" y="6504773"/>
                <a:pt x="6681869" y="6568440"/>
              </a:cubicBezTo>
              <a:cubicBezTo>
                <a:pt x="6428595" y="6632107"/>
                <a:pt x="6227490" y="6539069"/>
                <a:pt x="5923643" y="6568440"/>
              </a:cubicBezTo>
              <a:cubicBezTo>
                <a:pt x="5619796" y="6597811"/>
                <a:pt x="5674035" y="6534960"/>
                <a:pt x="5580072" y="6568440"/>
              </a:cubicBezTo>
              <a:cubicBezTo>
                <a:pt x="5486109" y="6601920"/>
                <a:pt x="5355175" y="6566166"/>
                <a:pt x="5153569" y="6568440"/>
              </a:cubicBezTo>
              <a:cubicBezTo>
                <a:pt x="4951963" y="6570714"/>
                <a:pt x="4815512" y="6522323"/>
                <a:pt x="4727067" y="6568440"/>
              </a:cubicBezTo>
              <a:cubicBezTo>
                <a:pt x="4638622" y="6614557"/>
                <a:pt x="4443236" y="6531294"/>
                <a:pt x="4300565" y="6568440"/>
              </a:cubicBezTo>
              <a:cubicBezTo>
                <a:pt x="4157894" y="6605586"/>
                <a:pt x="3865886" y="6498114"/>
                <a:pt x="3708200" y="6568440"/>
              </a:cubicBezTo>
              <a:cubicBezTo>
                <a:pt x="3550515" y="6638766"/>
                <a:pt x="3273378" y="6566305"/>
                <a:pt x="3115836" y="6568440"/>
              </a:cubicBezTo>
              <a:cubicBezTo>
                <a:pt x="2958294" y="6570575"/>
                <a:pt x="2862137" y="6531314"/>
                <a:pt x="2772265" y="6568440"/>
              </a:cubicBezTo>
              <a:cubicBezTo>
                <a:pt x="2682393" y="6605566"/>
                <a:pt x="2445358" y="6505845"/>
                <a:pt x="2179901" y="6568440"/>
              </a:cubicBezTo>
              <a:cubicBezTo>
                <a:pt x="1914444" y="6631035"/>
                <a:pt x="1761803" y="6538478"/>
                <a:pt x="1421674" y="6568440"/>
              </a:cubicBezTo>
              <a:cubicBezTo>
                <a:pt x="1081545" y="6598402"/>
                <a:pt x="1153766" y="6545048"/>
                <a:pt x="912241" y="6568440"/>
              </a:cubicBezTo>
              <a:cubicBezTo>
                <a:pt x="670716" y="6591832"/>
                <a:pt x="210435" y="6471258"/>
                <a:pt x="0" y="6568440"/>
              </a:cubicBezTo>
              <a:cubicBezTo>
                <a:pt x="-14192" y="6304540"/>
                <a:pt x="6270" y="6193352"/>
                <a:pt x="0" y="5905625"/>
              </a:cubicBezTo>
              <a:cubicBezTo>
                <a:pt x="-6270" y="5617899"/>
                <a:pt x="56634" y="5534001"/>
                <a:pt x="0" y="5308494"/>
              </a:cubicBezTo>
              <a:cubicBezTo>
                <a:pt x="-56634" y="5082987"/>
                <a:pt x="45112" y="4988967"/>
                <a:pt x="0" y="4908416"/>
              </a:cubicBezTo>
              <a:cubicBezTo>
                <a:pt x="-45112" y="4827865"/>
                <a:pt x="40288" y="4648882"/>
                <a:pt x="0" y="4442654"/>
              </a:cubicBezTo>
              <a:cubicBezTo>
                <a:pt x="-40288" y="4236426"/>
                <a:pt x="18046" y="4198602"/>
                <a:pt x="0" y="4042576"/>
              </a:cubicBezTo>
              <a:cubicBezTo>
                <a:pt x="-18046" y="3886550"/>
                <a:pt x="21554" y="3802887"/>
                <a:pt x="0" y="3642499"/>
              </a:cubicBezTo>
              <a:cubicBezTo>
                <a:pt x="-21554" y="3482111"/>
                <a:pt x="37212" y="3324073"/>
                <a:pt x="0" y="3176736"/>
              </a:cubicBezTo>
              <a:cubicBezTo>
                <a:pt x="-37212" y="3029399"/>
                <a:pt x="11483" y="2876285"/>
                <a:pt x="0" y="2710974"/>
              </a:cubicBezTo>
              <a:cubicBezTo>
                <a:pt x="-11483" y="2545663"/>
                <a:pt x="33377" y="2394829"/>
                <a:pt x="0" y="2245212"/>
              </a:cubicBezTo>
              <a:cubicBezTo>
                <a:pt x="-33377" y="2095595"/>
                <a:pt x="20632" y="1928502"/>
                <a:pt x="0" y="1845135"/>
              </a:cubicBezTo>
              <a:cubicBezTo>
                <a:pt x="-20632" y="1761768"/>
                <a:pt x="49043" y="1489667"/>
                <a:pt x="0" y="1313688"/>
              </a:cubicBezTo>
              <a:cubicBezTo>
                <a:pt x="-49043" y="1137709"/>
                <a:pt x="11448" y="1061563"/>
                <a:pt x="0" y="913610"/>
              </a:cubicBezTo>
              <a:cubicBezTo>
                <a:pt x="-11448" y="765657"/>
                <a:pt x="74841" y="416376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18</xdr:col>
      <xdr:colOff>317500</xdr:colOff>
      <xdr:row>84</xdr:row>
      <xdr:rowOff>228600</xdr:rowOff>
    </xdr:from>
    <xdr:to>
      <xdr:col>32</xdr:col>
      <xdr:colOff>447040</xdr:colOff>
      <xdr:row>98</xdr:row>
      <xdr:rowOff>63500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FFD2F389-F1AA-4430-BC61-E4EED755F8C3}"/>
            </a:ext>
          </a:extLst>
        </xdr:cNvPr>
        <xdr:cNvSpPr/>
      </xdr:nvSpPr>
      <xdr:spPr>
        <a:xfrm>
          <a:off x="12158980" y="21953220"/>
          <a:ext cx="8923020" cy="3141980"/>
        </a:xfrm>
        <a:custGeom>
          <a:avLst/>
          <a:gdLst>
            <a:gd name="connsiteX0" fmla="*/ 0 w 8923020"/>
            <a:gd name="connsiteY0" fmla="*/ 523674 h 3141980"/>
            <a:gd name="connsiteX1" fmla="*/ 523674 w 8923020"/>
            <a:gd name="connsiteY1" fmla="*/ 0 h 3141980"/>
            <a:gd name="connsiteX2" fmla="*/ 849952 w 8923020"/>
            <a:gd name="connsiteY2" fmla="*/ 0 h 3141980"/>
            <a:gd name="connsiteX3" fmla="*/ 1491257 w 8923020"/>
            <a:gd name="connsiteY3" fmla="*/ 0 h 3141980"/>
            <a:gd name="connsiteX4" fmla="*/ 2053805 w 8923020"/>
            <a:gd name="connsiteY4" fmla="*/ 0 h 3141980"/>
            <a:gd name="connsiteX5" fmla="*/ 2773866 w 8923020"/>
            <a:gd name="connsiteY5" fmla="*/ 0 h 3141980"/>
            <a:gd name="connsiteX6" fmla="*/ 3493927 w 8923020"/>
            <a:gd name="connsiteY6" fmla="*/ 0 h 3141980"/>
            <a:gd name="connsiteX7" fmla="*/ 4135232 w 8923020"/>
            <a:gd name="connsiteY7" fmla="*/ 0 h 3141980"/>
            <a:gd name="connsiteX8" fmla="*/ 4619023 w 8923020"/>
            <a:gd name="connsiteY8" fmla="*/ 0 h 3141980"/>
            <a:gd name="connsiteX9" fmla="*/ 5024058 w 8923020"/>
            <a:gd name="connsiteY9" fmla="*/ 0 h 3141980"/>
            <a:gd name="connsiteX10" fmla="*/ 5586606 w 8923020"/>
            <a:gd name="connsiteY10" fmla="*/ 0 h 3141980"/>
            <a:gd name="connsiteX11" fmla="*/ 6070397 w 8923020"/>
            <a:gd name="connsiteY11" fmla="*/ 0 h 3141980"/>
            <a:gd name="connsiteX12" fmla="*/ 6632945 w 8923020"/>
            <a:gd name="connsiteY12" fmla="*/ 0 h 3141980"/>
            <a:gd name="connsiteX13" fmla="*/ 6959223 w 8923020"/>
            <a:gd name="connsiteY13" fmla="*/ 0 h 3141980"/>
            <a:gd name="connsiteX14" fmla="*/ 7285501 w 8923020"/>
            <a:gd name="connsiteY14" fmla="*/ 0 h 3141980"/>
            <a:gd name="connsiteX15" fmla="*/ 8399346 w 8923020"/>
            <a:gd name="connsiteY15" fmla="*/ 0 h 3141980"/>
            <a:gd name="connsiteX16" fmla="*/ 8923020 w 8923020"/>
            <a:gd name="connsiteY16" fmla="*/ 523674 h 3141980"/>
            <a:gd name="connsiteX17" fmla="*/ 8923020 w 8923020"/>
            <a:gd name="connsiteY17" fmla="*/ 1026386 h 3141980"/>
            <a:gd name="connsiteX18" fmla="*/ 8923020 w 8923020"/>
            <a:gd name="connsiteY18" fmla="*/ 1487205 h 3141980"/>
            <a:gd name="connsiteX19" fmla="*/ 8923020 w 8923020"/>
            <a:gd name="connsiteY19" fmla="*/ 2031809 h 3141980"/>
            <a:gd name="connsiteX20" fmla="*/ 8923020 w 8923020"/>
            <a:gd name="connsiteY20" fmla="*/ 2618306 h 3141980"/>
            <a:gd name="connsiteX21" fmla="*/ 8399346 w 8923020"/>
            <a:gd name="connsiteY21" fmla="*/ 3141980 h 3141980"/>
            <a:gd name="connsiteX22" fmla="*/ 7836798 w 8923020"/>
            <a:gd name="connsiteY22" fmla="*/ 3141980 h 3141980"/>
            <a:gd name="connsiteX23" fmla="*/ 7353007 w 8923020"/>
            <a:gd name="connsiteY23" fmla="*/ 3141980 h 3141980"/>
            <a:gd name="connsiteX24" fmla="*/ 6711702 w 8923020"/>
            <a:gd name="connsiteY24" fmla="*/ 3141980 h 3141980"/>
            <a:gd name="connsiteX25" fmla="*/ 6385424 w 8923020"/>
            <a:gd name="connsiteY25" fmla="*/ 3141980 h 3141980"/>
            <a:gd name="connsiteX26" fmla="*/ 5980390 w 8923020"/>
            <a:gd name="connsiteY26" fmla="*/ 3141980 h 3141980"/>
            <a:gd name="connsiteX27" fmla="*/ 5417842 w 8923020"/>
            <a:gd name="connsiteY27" fmla="*/ 3141980 h 3141980"/>
            <a:gd name="connsiteX28" fmla="*/ 5091564 w 8923020"/>
            <a:gd name="connsiteY28" fmla="*/ 3141980 h 3141980"/>
            <a:gd name="connsiteX29" fmla="*/ 4529016 w 8923020"/>
            <a:gd name="connsiteY29" fmla="*/ 3141980 h 3141980"/>
            <a:gd name="connsiteX30" fmla="*/ 4202738 w 8923020"/>
            <a:gd name="connsiteY30" fmla="*/ 3141980 h 3141980"/>
            <a:gd name="connsiteX31" fmla="*/ 3640190 w 8923020"/>
            <a:gd name="connsiteY31" fmla="*/ 3141980 h 3141980"/>
            <a:gd name="connsiteX32" fmla="*/ 3077642 w 8923020"/>
            <a:gd name="connsiteY32" fmla="*/ 3141980 h 3141980"/>
            <a:gd name="connsiteX33" fmla="*/ 2436337 w 8923020"/>
            <a:gd name="connsiteY33" fmla="*/ 3141980 h 3141980"/>
            <a:gd name="connsiteX34" fmla="*/ 1952546 w 8923020"/>
            <a:gd name="connsiteY34" fmla="*/ 3141980 h 3141980"/>
            <a:gd name="connsiteX35" fmla="*/ 1389998 w 8923020"/>
            <a:gd name="connsiteY35" fmla="*/ 3141980 h 3141980"/>
            <a:gd name="connsiteX36" fmla="*/ 523674 w 8923020"/>
            <a:gd name="connsiteY36" fmla="*/ 3141980 h 3141980"/>
            <a:gd name="connsiteX37" fmla="*/ 0 w 8923020"/>
            <a:gd name="connsiteY37" fmla="*/ 2618306 h 3141980"/>
            <a:gd name="connsiteX38" fmla="*/ 0 w 8923020"/>
            <a:gd name="connsiteY38" fmla="*/ 2052755 h 3141980"/>
            <a:gd name="connsiteX39" fmla="*/ 0 w 8923020"/>
            <a:gd name="connsiteY39" fmla="*/ 1570990 h 3141980"/>
            <a:gd name="connsiteX40" fmla="*/ 0 w 8923020"/>
            <a:gd name="connsiteY40" fmla="*/ 1005439 h 3141980"/>
            <a:gd name="connsiteX41" fmla="*/ 0 w 8923020"/>
            <a:gd name="connsiteY41" fmla="*/ 523674 h 31419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8923020" h="3141980" extrusionOk="0">
              <a:moveTo>
                <a:pt x="0" y="523674"/>
              </a:moveTo>
              <a:cubicBezTo>
                <a:pt x="-27724" y="280231"/>
                <a:pt x="314472" y="21394"/>
                <a:pt x="523674" y="0"/>
              </a:cubicBezTo>
              <a:cubicBezTo>
                <a:pt x="606077" y="-14140"/>
                <a:pt x="735859" y="37134"/>
                <a:pt x="849952" y="0"/>
              </a:cubicBezTo>
              <a:cubicBezTo>
                <a:pt x="964045" y="-37134"/>
                <a:pt x="1334938" y="52688"/>
                <a:pt x="1491257" y="0"/>
              </a:cubicBezTo>
              <a:cubicBezTo>
                <a:pt x="1647577" y="-52688"/>
                <a:pt x="1849170" y="61262"/>
                <a:pt x="2053805" y="0"/>
              </a:cubicBezTo>
              <a:cubicBezTo>
                <a:pt x="2258440" y="-61262"/>
                <a:pt x="2537041" y="19910"/>
                <a:pt x="2773866" y="0"/>
              </a:cubicBezTo>
              <a:cubicBezTo>
                <a:pt x="3010691" y="-19910"/>
                <a:pt x="3134847" y="44648"/>
                <a:pt x="3493927" y="0"/>
              </a:cubicBezTo>
              <a:cubicBezTo>
                <a:pt x="3853007" y="-44648"/>
                <a:pt x="3986925" y="6985"/>
                <a:pt x="4135232" y="0"/>
              </a:cubicBezTo>
              <a:cubicBezTo>
                <a:pt x="4283540" y="-6985"/>
                <a:pt x="4470150" y="41203"/>
                <a:pt x="4619023" y="0"/>
              </a:cubicBezTo>
              <a:cubicBezTo>
                <a:pt x="4767896" y="-41203"/>
                <a:pt x="4839188" y="29010"/>
                <a:pt x="5024058" y="0"/>
              </a:cubicBezTo>
              <a:cubicBezTo>
                <a:pt x="5208929" y="-29010"/>
                <a:pt x="5307855" y="60326"/>
                <a:pt x="5586606" y="0"/>
              </a:cubicBezTo>
              <a:cubicBezTo>
                <a:pt x="5865357" y="-60326"/>
                <a:pt x="5926768" y="3585"/>
                <a:pt x="6070397" y="0"/>
              </a:cubicBezTo>
              <a:cubicBezTo>
                <a:pt x="6214026" y="-3585"/>
                <a:pt x="6497391" y="9048"/>
                <a:pt x="6632945" y="0"/>
              </a:cubicBezTo>
              <a:cubicBezTo>
                <a:pt x="6768499" y="-9048"/>
                <a:pt x="6810746" y="22087"/>
                <a:pt x="6959223" y="0"/>
              </a:cubicBezTo>
              <a:cubicBezTo>
                <a:pt x="7107700" y="-22087"/>
                <a:pt x="7137035" y="29614"/>
                <a:pt x="7285501" y="0"/>
              </a:cubicBezTo>
              <a:cubicBezTo>
                <a:pt x="7433967" y="-29614"/>
                <a:pt x="8152199" y="83652"/>
                <a:pt x="8399346" y="0"/>
              </a:cubicBezTo>
              <a:cubicBezTo>
                <a:pt x="8695616" y="-43833"/>
                <a:pt x="8937129" y="176675"/>
                <a:pt x="8923020" y="523674"/>
              </a:cubicBezTo>
              <a:cubicBezTo>
                <a:pt x="8953905" y="709179"/>
                <a:pt x="8870274" y="852177"/>
                <a:pt x="8923020" y="1026386"/>
              </a:cubicBezTo>
              <a:cubicBezTo>
                <a:pt x="8975766" y="1200595"/>
                <a:pt x="8921664" y="1311383"/>
                <a:pt x="8923020" y="1487205"/>
              </a:cubicBezTo>
              <a:cubicBezTo>
                <a:pt x="8924376" y="1663027"/>
                <a:pt x="8905327" y="1838763"/>
                <a:pt x="8923020" y="2031809"/>
              </a:cubicBezTo>
              <a:cubicBezTo>
                <a:pt x="8940713" y="2224855"/>
                <a:pt x="8873473" y="2361051"/>
                <a:pt x="8923020" y="2618306"/>
              </a:cubicBezTo>
              <a:cubicBezTo>
                <a:pt x="8960952" y="2905614"/>
                <a:pt x="8716311" y="3177784"/>
                <a:pt x="8399346" y="3141980"/>
              </a:cubicBezTo>
              <a:cubicBezTo>
                <a:pt x="8194609" y="3149945"/>
                <a:pt x="8028776" y="3077778"/>
                <a:pt x="7836798" y="3141980"/>
              </a:cubicBezTo>
              <a:cubicBezTo>
                <a:pt x="7644820" y="3206182"/>
                <a:pt x="7568350" y="3108982"/>
                <a:pt x="7353007" y="3141980"/>
              </a:cubicBezTo>
              <a:cubicBezTo>
                <a:pt x="7137664" y="3174978"/>
                <a:pt x="6963123" y="3092998"/>
                <a:pt x="6711702" y="3141980"/>
              </a:cubicBezTo>
              <a:cubicBezTo>
                <a:pt x="6460281" y="3190962"/>
                <a:pt x="6491837" y="3114987"/>
                <a:pt x="6385424" y="3141980"/>
              </a:cubicBezTo>
              <a:cubicBezTo>
                <a:pt x="6279011" y="3168973"/>
                <a:pt x="6100212" y="3139964"/>
                <a:pt x="5980390" y="3141980"/>
              </a:cubicBezTo>
              <a:cubicBezTo>
                <a:pt x="5860568" y="3143996"/>
                <a:pt x="5678732" y="3084389"/>
                <a:pt x="5417842" y="3141980"/>
              </a:cubicBezTo>
              <a:cubicBezTo>
                <a:pt x="5156952" y="3199571"/>
                <a:pt x="5227809" y="3140698"/>
                <a:pt x="5091564" y="3141980"/>
              </a:cubicBezTo>
              <a:cubicBezTo>
                <a:pt x="4955319" y="3143262"/>
                <a:pt x="4757083" y="3131186"/>
                <a:pt x="4529016" y="3141980"/>
              </a:cubicBezTo>
              <a:cubicBezTo>
                <a:pt x="4300949" y="3152774"/>
                <a:pt x="4299249" y="3111808"/>
                <a:pt x="4202738" y="3141980"/>
              </a:cubicBezTo>
              <a:cubicBezTo>
                <a:pt x="4106227" y="3172152"/>
                <a:pt x="3881330" y="3082605"/>
                <a:pt x="3640190" y="3141980"/>
              </a:cubicBezTo>
              <a:cubicBezTo>
                <a:pt x="3399050" y="3201355"/>
                <a:pt x="3311848" y="3108065"/>
                <a:pt x="3077642" y="3141980"/>
              </a:cubicBezTo>
              <a:cubicBezTo>
                <a:pt x="2843436" y="3175895"/>
                <a:pt x="2625142" y="3103920"/>
                <a:pt x="2436337" y="3141980"/>
              </a:cubicBezTo>
              <a:cubicBezTo>
                <a:pt x="2247532" y="3180040"/>
                <a:pt x="2147209" y="3098809"/>
                <a:pt x="1952546" y="3141980"/>
              </a:cubicBezTo>
              <a:cubicBezTo>
                <a:pt x="1757883" y="3185151"/>
                <a:pt x="1502909" y="3138143"/>
                <a:pt x="1389998" y="3141980"/>
              </a:cubicBezTo>
              <a:cubicBezTo>
                <a:pt x="1277087" y="3145817"/>
                <a:pt x="823424" y="3108235"/>
                <a:pt x="523674" y="3141980"/>
              </a:cubicBezTo>
              <a:cubicBezTo>
                <a:pt x="228824" y="3095247"/>
                <a:pt x="9681" y="2927359"/>
                <a:pt x="0" y="2618306"/>
              </a:cubicBezTo>
              <a:cubicBezTo>
                <a:pt x="-5216" y="2503173"/>
                <a:pt x="633" y="2219862"/>
                <a:pt x="0" y="2052755"/>
              </a:cubicBezTo>
              <a:cubicBezTo>
                <a:pt x="-633" y="1885648"/>
                <a:pt x="31156" y="1787386"/>
                <a:pt x="0" y="1570990"/>
              </a:cubicBezTo>
              <a:cubicBezTo>
                <a:pt x="-31156" y="1354595"/>
                <a:pt x="53900" y="1194654"/>
                <a:pt x="0" y="1005439"/>
              </a:cubicBezTo>
              <a:cubicBezTo>
                <a:pt x="-53900" y="816224"/>
                <a:pt x="37435" y="666722"/>
                <a:pt x="0" y="52367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19</xdr:col>
      <xdr:colOff>381000</xdr:colOff>
      <xdr:row>116</xdr:row>
      <xdr:rowOff>177800</xdr:rowOff>
    </xdr:from>
    <xdr:to>
      <xdr:col>34</xdr:col>
      <xdr:colOff>622300</xdr:colOff>
      <xdr:row>128</xdr:row>
      <xdr:rowOff>238760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F776F6DB-5AC7-4C03-AAB0-D0E773B8C434}"/>
            </a:ext>
          </a:extLst>
        </xdr:cNvPr>
        <xdr:cNvSpPr/>
      </xdr:nvSpPr>
      <xdr:spPr>
        <a:xfrm>
          <a:off x="12824460" y="29461460"/>
          <a:ext cx="9697720" cy="2895600"/>
        </a:xfrm>
        <a:custGeom>
          <a:avLst/>
          <a:gdLst>
            <a:gd name="connsiteX0" fmla="*/ 0 w 9697720"/>
            <a:gd name="connsiteY0" fmla="*/ 482610 h 2895600"/>
            <a:gd name="connsiteX1" fmla="*/ 482610 w 9697720"/>
            <a:gd name="connsiteY1" fmla="*/ 0 h 2895600"/>
            <a:gd name="connsiteX2" fmla="*/ 1239427 w 9697720"/>
            <a:gd name="connsiteY2" fmla="*/ 0 h 2895600"/>
            <a:gd name="connsiteX3" fmla="*/ 1559618 w 9697720"/>
            <a:gd name="connsiteY3" fmla="*/ 0 h 2895600"/>
            <a:gd name="connsiteX4" fmla="*/ 1879810 w 9697720"/>
            <a:gd name="connsiteY4" fmla="*/ 0 h 2895600"/>
            <a:gd name="connsiteX5" fmla="*/ 2200002 w 9697720"/>
            <a:gd name="connsiteY5" fmla="*/ 0 h 2895600"/>
            <a:gd name="connsiteX6" fmla="*/ 2956818 w 9697720"/>
            <a:gd name="connsiteY6" fmla="*/ 0 h 2895600"/>
            <a:gd name="connsiteX7" fmla="*/ 3538985 w 9697720"/>
            <a:gd name="connsiteY7" fmla="*/ 0 h 2895600"/>
            <a:gd name="connsiteX8" fmla="*/ 4121152 w 9697720"/>
            <a:gd name="connsiteY8" fmla="*/ 0 h 2895600"/>
            <a:gd name="connsiteX9" fmla="*/ 4441343 w 9697720"/>
            <a:gd name="connsiteY9" fmla="*/ 0 h 2895600"/>
            <a:gd name="connsiteX10" fmla="*/ 5110835 w 9697720"/>
            <a:gd name="connsiteY10" fmla="*/ 0 h 2895600"/>
            <a:gd name="connsiteX11" fmla="*/ 5780327 w 9697720"/>
            <a:gd name="connsiteY11" fmla="*/ 0 h 2895600"/>
            <a:gd name="connsiteX12" fmla="*/ 6275168 w 9697720"/>
            <a:gd name="connsiteY12" fmla="*/ 0 h 2895600"/>
            <a:gd name="connsiteX13" fmla="*/ 6595360 w 9697720"/>
            <a:gd name="connsiteY13" fmla="*/ 0 h 2895600"/>
            <a:gd name="connsiteX14" fmla="*/ 6915552 w 9697720"/>
            <a:gd name="connsiteY14" fmla="*/ 0 h 2895600"/>
            <a:gd name="connsiteX15" fmla="*/ 7323068 w 9697720"/>
            <a:gd name="connsiteY15" fmla="*/ 0 h 2895600"/>
            <a:gd name="connsiteX16" fmla="*/ 8079885 w 9697720"/>
            <a:gd name="connsiteY16" fmla="*/ 0 h 2895600"/>
            <a:gd name="connsiteX17" fmla="*/ 8400077 w 9697720"/>
            <a:gd name="connsiteY17" fmla="*/ 0 h 2895600"/>
            <a:gd name="connsiteX18" fmla="*/ 9215110 w 9697720"/>
            <a:gd name="connsiteY18" fmla="*/ 0 h 2895600"/>
            <a:gd name="connsiteX19" fmla="*/ 9697720 w 9697720"/>
            <a:gd name="connsiteY19" fmla="*/ 482610 h 2895600"/>
            <a:gd name="connsiteX20" fmla="*/ 9697720 w 9697720"/>
            <a:gd name="connsiteY20" fmla="*/ 1003813 h 2895600"/>
            <a:gd name="connsiteX21" fmla="*/ 9697720 w 9697720"/>
            <a:gd name="connsiteY21" fmla="*/ 1525015 h 2895600"/>
            <a:gd name="connsiteX22" fmla="*/ 9697720 w 9697720"/>
            <a:gd name="connsiteY22" fmla="*/ 2412990 h 2895600"/>
            <a:gd name="connsiteX23" fmla="*/ 9215110 w 9697720"/>
            <a:gd name="connsiteY23" fmla="*/ 2895600 h 2895600"/>
            <a:gd name="connsiteX24" fmla="*/ 8458293 w 9697720"/>
            <a:gd name="connsiteY24" fmla="*/ 2895600 h 2895600"/>
            <a:gd name="connsiteX25" fmla="*/ 7788802 w 9697720"/>
            <a:gd name="connsiteY25" fmla="*/ 2895600 h 2895600"/>
            <a:gd name="connsiteX26" fmla="*/ 7031985 w 9697720"/>
            <a:gd name="connsiteY26" fmla="*/ 2895600 h 2895600"/>
            <a:gd name="connsiteX27" fmla="*/ 6362493 w 9697720"/>
            <a:gd name="connsiteY27" fmla="*/ 2895600 h 2895600"/>
            <a:gd name="connsiteX28" fmla="*/ 5605677 w 9697720"/>
            <a:gd name="connsiteY28" fmla="*/ 2895600 h 2895600"/>
            <a:gd name="connsiteX29" fmla="*/ 5110835 w 9697720"/>
            <a:gd name="connsiteY29" fmla="*/ 2895600 h 2895600"/>
            <a:gd name="connsiteX30" fmla="*/ 4703318 w 9697720"/>
            <a:gd name="connsiteY30" fmla="*/ 2895600 h 2895600"/>
            <a:gd name="connsiteX31" fmla="*/ 4208477 w 9697720"/>
            <a:gd name="connsiteY31" fmla="*/ 2895600 h 2895600"/>
            <a:gd name="connsiteX32" fmla="*/ 3888285 w 9697720"/>
            <a:gd name="connsiteY32" fmla="*/ 2895600 h 2895600"/>
            <a:gd name="connsiteX33" fmla="*/ 3393443 w 9697720"/>
            <a:gd name="connsiteY33" fmla="*/ 2895600 h 2895600"/>
            <a:gd name="connsiteX34" fmla="*/ 3073252 w 9697720"/>
            <a:gd name="connsiteY34" fmla="*/ 2895600 h 2895600"/>
            <a:gd name="connsiteX35" fmla="*/ 2753060 w 9697720"/>
            <a:gd name="connsiteY35" fmla="*/ 2895600 h 2895600"/>
            <a:gd name="connsiteX36" fmla="*/ 2083568 w 9697720"/>
            <a:gd name="connsiteY36" fmla="*/ 2895600 h 2895600"/>
            <a:gd name="connsiteX37" fmla="*/ 1676052 w 9697720"/>
            <a:gd name="connsiteY37" fmla="*/ 2895600 h 2895600"/>
            <a:gd name="connsiteX38" fmla="*/ 482610 w 9697720"/>
            <a:gd name="connsiteY38" fmla="*/ 2895600 h 2895600"/>
            <a:gd name="connsiteX39" fmla="*/ 0 w 9697720"/>
            <a:gd name="connsiteY39" fmla="*/ 2412990 h 2895600"/>
            <a:gd name="connsiteX40" fmla="*/ 0 w 9697720"/>
            <a:gd name="connsiteY40" fmla="*/ 1969003 h 2895600"/>
            <a:gd name="connsiteX41" fmla="*/ 0 w 9697720"/>
            <a:gd name="connsiteY41" fmla="*/ 1525015 h 2895600"/>
            <a:gd name="connsiteX42" fmla="*/ 0 w 9697720"/>
            <a:gd name="connsiteY42" fmla="*/ 1023116 h 2895600"/>
            <a:gd name="connsiteX43" fmla="*/ 0 w 9697720"/>
            <a:gd name="connsiteY43" fmla="*/ 482610 h 2895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9697720" h="2895600" extrusionOk="0">
              <a:moveTo>
                <a:pt x="0" y="482610"/>
              </a:moveTo>
              <a:cubicBezTo>
                <a:pt x="-21779" y="207016"/>
                <a:pt x="213281" y="-48012"/>
                <a:pt x="482610" y="0"/>
              </a:cubicBezTo>
              <a:cubicBezTo>
                <a:pt x="713748" y="-46300"/>
                <a:pt x="932717" y="49654"/>
                <a:pt x="1239427" y="0"/>
              </a:cubicBezTo>
              <a:cubicBezTo>
                <a:pt x="1546137" y="-49654"/>
                <a:pt x="1421798" y="16984"/>
                <a:pt x="1559618" y="0"/>
              </a:cubicBezTo>
              <a:cubicBezTo>
                <a:pt x="1697438" y="-16984"/>
                <a:pt x="1811851" y="31345"/>
                <a:pt x="1879810" y="0"/>
              </a:cubicBezTo>
              <a:cubicBezTo>
                <a:pt x="1947769" y="-31345"/>
                <a:pt x="2113811" y="34162"/>
                <a:pt x="2200002" y="0"/>
              </a:cubicBezTo>
              <a:cubicBezTo>
                <a:pt x="2286193" y="-34162"/>
                <a:pt x="2753807" y="37646"/>
                <a:pt x="2956818" y="0"/>
              </a:cubicBezTo>
              <a:cubicBezTo>
                <a:pt x="3159829" y="-37646"/>
                <a:pt x="3296104" y="9272"/>
                <a:pt x="3538985" y="0"/>
              </a:cubicBezTo>
              <a:cubicBezTo>
                <a:pt x="3781866" y="-9272"/>
                <a:pt x="3974357" y="52216"/>
                <a:pt x="4121152" y="0"/>
              </a:cubicBezTo>
              <a:cubicBezTo>
                <a:pt x="4267947" y="-52216"/>
                <a:pt x="4333863" y="23784"/>
                <a:pt x="4441343" y="0"/>
              </a:cubicBezTo>
              <a:cubicBezTo>
                <a:pt x="4548823" y="-23784"/>
                <a:pt x="4843908" y="14119"/>
                <a:pt x="5110835" y="0"/>
              </a:cubicBezTo>
              <a:cubicBezTo>
                <a:pt x="5377762" y="-14119"/>
                <a:pt x="5451293" y="47788"/>
                <a:pt x="5780327" y="0"/>
              </a:cubicBezTo>
              <a:cubicBezTo>
                <a:pt x="6109361" y="-47788"/>
                <a:pt x="6168923" y="30942"/>
                <a:pt x="6275168" y="0"/>
              </a:cubicBezTo>
              <a:cubicBezTo>
                <a:pt x="6381413" y="-30942"/>
                <a:pt x="6528207" y="30391"/>
                <a:pt x="6595360" y="0"/>
              </a:cubicBezTo>
              <a:cubicBezTo>
                <a:pt x="6662513" y="-30391"/>
                <a:pt x="6764151" y="32674"/>
                <a:pt x="6915552" y="0"/>
              </a:cubicBezTo>
              <a:cubicBezTo>
                <a:pt x="7066953" y="-32674"/>
                <a:pt x="7175757" y="37188"/>
                <a:pt x="7323068" y="0"/>
              </a:cubicBezTo>
              <a:cubicBezTo>
                <a:pt x="7470379" y="-37188"/>
                <a:pt x="7909480" y="89794"/>
                <a:pt x="8079885" y="0"/>
              </a:cubicBezTo>
              <a:cubicBezTo>
                <a:pt x="8250290" y="-89794"/>
                <a:pt x="8312641" y="19695"/>
                <a:pt x="8400077" y="0"/>
              </a:cubicBezTo>
              <a:cubicBezTo>
                <a:pt x="8487513" y="-19695"/>
                <a:pt x="9018263" y="61265"/>
                <a:pt x="9215110" y="0"/>
              </a:cubicBezTo>
              <a:cubicBezTo>
                <a:pt x="9458731" y="68099"/>
                <a:pt x="9669890" y="252400"/>
                <a:pt x="9697720" y="482610"/>
              </a:cubicBezTo>
              <a:cubicBezTo>
                <a:pt x="9759605" y="652515"/>
                <a:pt x="9654667" y="847577"/>
                <a:pt x="9697720" y="1003813"/>
              </a:cubicBezTo>
              <a:cubicBezTo>
                <a:pt x="9740773" y="1160049"/>
                <a:pt x="9657292" y="1403438"/>
                <a:pt x="9697720" y="1525015"/>
              </a:cubicBezTo>
              <a:cubicBezTo>
                <a:pt x="9738148" y="1646592"/>
                <a:pt x="9690040" y="1995842"/>
                <a:pt x="9697720" y="2412990"/>
              </a:cubicBezTo>
              <a:cubicBezTo>
                <a:pt x="9713503" y="2702836"/>
                <a:pt x="9488197" y="2894336"/>
                <a:pt x="9215110" y="2895600"/>
              </a:cubicBezTo>
              <a:cubicBezTo>
                <a:pt x="8896853" y="2924543"/>
                <a:pt x="8830191" y="2830548"/>
                <a:pt x="8458293" y="2895600"/>
              </a:cubicBezTo>
              <a:cubicBezTo>
                <a:pt x="8086395" y="2960652"/>
                <a:pt x="7993668" y="2834941"/>
                <a:pt x="7788802" y="2895600"/>
              </a:cubicBezTo>
              <a:cubicBezTo>
                <a:pt x="7583936" y="2956259"/>
                <a:pt x="7189206" y="2830320"/>
                <a:pt x="7031985" y="2895600"/>
              </a:cubicBezTo>
              <a:cubicBezTo>
                <a:pt x="6874764" y="2960880"/>
                <a:pt x="6547952" y="2887906"/>
                <a:pt x="6362493" y="2895600"/>
              </a:cubicBezTo>
              <a:cubicBezTo>
                <a:pt x="6177034" y="2903294"/>
                <a:pt x="5934823" y="2845408"/>
                <a:pt x="5605677" y="2895600"/>
              </a:cubicBezTo>
              <a:cubicBezTo>
                <a:pt x="5276531" y="2945792"/>
                <a:pt x="5260392" y="2869310"/>
                <a:pt x="5110835" y="2895600"/>
              </a:cubicBezTo>
              <a:cubicBezTo>
                <a:pt x="4961278" y="2921890"/>
                <a:pt x="4829554" y="2863611"/>
                <a:pt x="4703318" y="2895600"/>
              </a:cubicBezTo>
              <a:cubicBezTo>
                <a:pt x="4577082" y="2927589"/>
                <a:pt x="4452367" y="2842096"/>
                <a:pt x="4208477" y="2895600"/>
              </a:cubicBezTo>
              <a:cubicBezTo>
                <a:pt x="3964587" y="2949104"/>
                <a:pt x="3990247" y="2885178"/>
                <a:pt x="3888285" y="2895600"/>
              </a:cubicBezTo>
              <a:cubicBezTo>
                <a:pt x="3786323" y="2906022"/>
                <a:pt x="3619936" y="2855955"/>
                <a:pt x="3393443" y="2895600"/>
              </a:cubicBezTo>
              <a:cubicBezTo>
                <a:pt x="3166950" y="2935245"/>
                <a:pt x="3144276" y="2868059"/>
                <a:pt x="3073252" y="2895600"/>
              </a:cubicBezTo>
              <a:cubicBezTo>
                <a:pt x="3002228" y="2923141"/>
                <a:pt x="2905720" y="2887477"/>
                <a:pt x="2753060" y="2895600"/>
              </a:cubicBezTo>
              <a:cubicBezTo>
                <a:pt x="2600400" y="2903723"/>
                <a:pt x="2355944" y="2816212"/>
                <a:pt x="2083568" y="2895600"/>
              </a:cubicBezTo>
              <a:cubicBezTo>
                <a:pt x="1811192" y="2974988"/>
                <a:pt x="1772480" y="2890211"/>
                <a:pt x="1676052" y="2895600"/>
              </a:cubicBezTo>
              <a:cubicBezTo>
                <a:pt x="1579624" y="2900989"/>
                <a:pt x="931549" y="2763154"/>
                <a:pt x="482610" y="2895600"/>
              </a:cubicBezTo>
              <a:cubicBezTo>
                <a:pt x="220074" y="2903545"/>
                <a:pt x="-28491" y="2642687"/>
                <a:pt x="0" y="2412990"/>
              </a:cubicBezTo>
              <a:cubicBezTo>
                <a:pt x="-23472" y="2294841"/>
                <a:pt x="8243" y="2190527"/>
                <a:pt x="0" y="1969003"/>
              </a:cubicBezTo>
              <a:cubicBezTo>
                <a:pt x="-8243" y="1747479"/>
                <a:pt x="1524" y="1678676"/>
                <a:pt x="0" y="1525015"/>
              </a:cubicBezTo>
              <a:cubicBezTo>
                <a:pt x="-1524" y="1371354"/>
                <a:pt x="26012" y="1218273"/>
                <a:pt x="0" y="1023116"/>
              </a:cubicBezTo>
              <a:cubicBezTo>
                <a:pt x="-26012" y="827959"/>
                <a:pt x="60648" y="684614"/>
                <a:pt x="0" y="482610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25400</xdr:colOff>
      <xdr:row>29</xdr:row>
      <xdr:rowOff>66040</xdr:rowOff>
    </xdr:from>
    <xdr:to>
      <xdr:col>35</xdr:col>
      <xdr:colOff>381000</xdr:colOff>
      <xdr:row>65</xdr:row>
      <xdr:rowOff>218440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31C1E86C-13DE-4036-B565-934315D75AFF}"/>
            </a:ext>
          </a:extLst>
        </xdr:cNvPr>
        <xdr:cNvSpPr/>
      </xdr:nvSpPr>
      <xdr:spPr>
        <a:xfrm>
          <a:off x="14968220" y="7914640"/>
          <a:ext cx="7945120" cy="8892540"/>
        </a:xfrm>
        <a:custGeom>
          <a:avLst/>
          <a:gdLst>
            <a:gd name="connsiteX0" fmla="*/ 0 w 7945120"/>
            <a:gd name="connsiteY0" fmla="*/ 1324213 h 8892540"/>
            <a:gd name="connsiteX1" fmla="*/ 1324213 w 7945120"/>
            <a:gd name="connsiteY1" fmla="*/ 0 h 8892540"/>
            <a:gd name="connsiteX2" fmla="*/ 2018668 w 7945120"/>
            <a:gd name="connsiteY2" fmla="*/ 0 h 8892540"/>
            <a:gd name="connsiteX3" fmla="*/ 2448289 w 7945120"/>
            <a:gd name="connsiteY3" fmla="*/ 0 h 8892540"/>
            <a:gd name="connsiteX4" fmla="*/ 2877910 w 7945120"/>
            <a:gd name="connsiteY4" fmla="*/ 0 h 8892540"/>
            <a:gd name="connsiteX5" fmla="*/ 3307531 w 7945120"/>
            <a:gd name="connsiteY5" fmla="*/ 0 h 8892540"/>
            <a:gd name="connsiteX6" fmla="*/ 4001986 w 7945120"/>
            <a:gd name="connsiteY6" fmla="*/ 0 h 8892540"/>
            <a:gd name="connsiteX7" fmla="*/ 4590508 w 7945120"/>
            <a:gd name="connsiteY7" fmla="*/ 0 h 8892540"/>
            <a:gd name="connsiteX8" fmla="*/ 5179029 w 7945120"/>
            <a:gd name="connsiteY8" fmla="*/ 0 h 8892540"/>
            <a:gd name="connsiteX9" fmla="*/ 5608650 w 7945120"/>
            <a:gd name="connsiteY9" fmla="*/ 0 h 8892540"/>
            <a:gd name="connsiteX10" fmla="*/ 6620907 w 7945120"/>
            <a:gd name="connsiteY10" fmla="*/ 0 h 8892540"/>
            <a:gd name="connsiteX11" fmla="*/ 7945120 w 7945120"/>
            <a:gd name="connsiteY11" fmla="*/ 1324213 h 8892540"/>
            <a:gd name="connsiteX12" fmla="*/ 7945120 w 7945120"/>
            <a:gd name="connsiteY12" fmla="*/ 1766977 h 8892540"/>
            <a:gd name="connsiteX13" fmla="*/ 7945120 w 7945120"/>
            <a:gd name="connsiteY13" fmla="*/ 2147301 h 8892540"/>
            <a:gd name="connsiteX14" fmla="*/ 7945120 w 7945120"/>
            <a:gd name="connsiteY14" fmla="*/ 2590065 h 8892540"/>
            <a:gd name="connsiteX15" fmla="*/ 7945120 w 7945120"/>
            <a:gd name="connsiteY15" fmla="*/ 3282594 h 8892540"/>
            <a:gd name="connsiteX16" fmla="*/ 7945120 w 7945120"/>
            <a:gd name="connsiteY16" fmla="*/ 3662918 h 8892540"/>
            <a:gd name="connsiteX17" fmla="*/ 7945120 w 7945120"/>
            <a:gd name="connsiteY17" fmla="*/ 4168123 h 8892540"/>
            <a:gd name="connsiteX18" fmla="*/ 7945120 w 7945120"/>
            <a:gd name="connsiteY18" fmla="*/ 4673329 h 8892540"/>
            <a:gd name="connsiteX19" fmla="*/ 7945120 w 7945120"/>
            <a:gd name="connsiteY19" fmla="*/ 5240975 h 8892540"/>
            <a:gd name="connsiteX20" fmla="*/ 7945120 w 7945120"/>
            <a:gd name="connsiteY20" fmla="*/ 5808622 h 8892540"/>
            <a:gd name="connsiteX21" fmla="*/ 7945120 w 7945120"/>
            <a:gd name="connsiteY21" fmla="*/ 6501151 h 8892540"/>
            <a:gd name="connsiteX22" fmla="*/ 7945120 w 7945120"/>
            <a:gd name="connsiteY22" fmla="*/ 7568327 h 8892540"/>
            <a:gd name="connsiteX23" fmla="*/ 6620907 w 7945120"/>
            <a:gd name="connsiteY23" fmla="*/ 8892540 h 8892540"/>
            <a:gd name="connsiteX24" fmla="*/ 5926452 w 7945120"/>
            <a:gd name="connsiteY24" fmla="*/ 8892540 h 8892540"/>
            <a:gd name="connsiteX25" fmla="*/ 5284963 w 7945120"/>
            <a:gd name="connsiteY25" fmla="*/ 8892540 h 8892540"/>
            <a:gd name="connsiteX26" fmla="*/ 4590508 w 7945120"/>
            <a:gd name="connsiteY26" fmla="*/ 8892540 h 8892540"/>
            <a:gd name="connsiteX27" fmla="*/ 3949019 w 7945120"/>
            <a:gd name="connsiteY27" fmla="*/ 8892540 h 8892540"/>
            <a:gd name="connsiteX28" fmla="*/ 3254564 w 7945120"/>
            <a:gd name="connsiteY28" fmla="*/ 8892540 h 8892540"/>
            <a:gd name="connsiteX29" fmla="*/ 2719009 w 7945120"/>
            <a:gd name="connsiteY29" fmla="*/ 8892540 h 8892540"/>
            <a:gd name="connsiteX30" fmla="*/ 2236421 w 7945120"/>
            <a:gd name="connsiteY30" fmla="*/ 8892540 h 8892540"/>
            <a:gd name="connsiteX31" fmla="*/ 1324213 w 7945120"/>
            <a:gd name="connsiteY31" fmla="*/ 8892540 h 8892540"/>
            <a:gd name="connsiteX32" fmla="*/ 0 w 7945120"/>
            <a:gd name="connsiteY32" fmla="*/ 7568327 h 8892540"/>
            <a:gd name="connsiteX33" fmla="*/ 0 w 7945120"/>
            <a:gd name="connsiteY33" fmla="*/ 6938239 h 8892540"/>
            <a:gd name="connsiteX34" fmla="*/ 0 w 7945120"/>
            <a:gd name="connsiteY34" fmla="*/ 6557916 h 8892540"/>
            <a:gd name="connsiteX35" fmla="*/ 0 w 7945120"/>
            <a:gd name="connsiteY35" fmla="*/ 5927828 h 8892540"/>
            <a:gd name="connsiteX36" fmla="*/ 0 w 7945120"/>
            <a:gd name="connsiteY36" fmla="*/ 5485064 h 8892540"/>
            <a:gd name="connsiteX37" fmla="*/ 0 w 7945120"/>
            <a:gd name="connsiteY37" fmla="*/ 4792535 h 8892540"/>
            <a:gd name="connsiteX38" fmla="*/ 0 w 7945120"/>
            <a:gd name="connsiteY38" fmla="*/ 4349770 h 8892540"/>
            <a:gd name="connsiteX39" fmla="*/ 0 w 7945120"/>
            <a:gd name="connsiteY39" fmla="*/ 3657241 h 8892540"/>
            <a:gd name="connsiteX40" fmla="*/ 0 w 7945120"/>
            <a:gd name="connsiteY40" fmla="*/ 3089594 h 8892540"/>
            <a:gd name="connsiteX41" fmla="*/ 0 w 7945120"/>
            <a:gd name="connsiteY41" fmla="*/ 2646830 h 8892540"/>
            <a:gd name="connsiteX42" fmla="*/ 0 w 7945120"/>
            <a:gd name="connsiteY42" fmla="*/ 2016742 h 8892540"/>
            <a:gd name="connsiteX43" fmla="*/ 0 w 7945120"/>
            <a:gd name="connsiteY43" fmla="*/ 1324213 h 88925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7945120" h="8892540" extrusionOk="0">
              <a:moveTo>
                <a:pt x="0" y="1324213"/>
              </a:moveTo>
              <a:cubicBezTo>
                <a:pt x="-62327" y="566955"/>
                <a:pt x="583518" y="-160866"/>
                <a:pt x="1324213" y="0"/>
              </a:cubicBezTo>
              <a:cubicBezTo>
                <a:pt x="1633338" y="-22906"/>
                <a:pt x="1756767" y="14300"/>
                <a:pt x="2018668" y="0"/>
              </a:cubicBezTo>
              <a:cubicBezTo>
                <a:pt x="2280569" y="-14300"/>
                <a:pt x="2254855" y="39796"/>
                <a:pt x="2448289" y="0"/>
              </a:cubicBezTo>
              <a:cubicBezTo>
                <a:pt x="2641723" y="-39796"/>
                <a:pt x="2776232" y="38739"/>
                <a:pt x="2877910" y="0"/>
              </a:cubicBezTo>
              <a:cubicBezTo>
                <a:pt x="2979588" y="-38739"/>
                <a:pt x="3218830" y="34053"/>
                <a:pt x="3307531" y="0"/>
              </a:cubicBezTo>
              <a:cubicBezTo>
                <a:pt x="3396232" y="-34053"/>
                <a:pt x="3812990" y="55153"/>
                <a:pt x="4001986" y="0"/>
              </a:cubicBezTo>
              <a:cubicBezTo>
                <a:pt x="4190982" y="-55153"/>
                <a:pt x="4444469" y="14282"/>
                <a:pt x="4590508" y="0"/>
              </a:cubicBezTo>
              <a:cubicBezTo>
                <a:pt x="4736547" y="-14282"/>
                <a:pt x="4886996" y="12506"/>
                <a:pt x="5179029" y="0"/>
              </a:cubicBezTo>
              <a:cubicBezTo>
                <a:pt x="5471062" y="-12506"/>
                <a:pt x="5397022" y="43570"/>
                <a:pt x="5608650" y="0"/>
              </a:cubicBezTo>
              <a:cubicBezTo>
                <a:pt x="5820278" y="-43570"/>
                <a:pt x="6229812" y="69905"/>
                <a:pt x="6620907" y="0"/>
              </a:cubicBezTo>
              <a:cubicBezTo>
                <a:pt x="7275738" y="146408"/>
                <a:pt x="7963346" y="702515"/>
                <a:pt x="7945120" y="1324213"/>
              </a:cubicBezTo>
              <a:cubicBezTo>
                <a:pt x="7981556" y="1542828"/>
                <a:pt x="7923963" y="1583124"/>
                <a:pt x="7945120" y="1766977"/>
              </a:cubicBezTo>
              <a:cubicBezTo>
                <a:pt x="7966277" y="1950830"/>
                <a:pt x="7902534" y="2003949"/>
                <a:pt x="7945120" y="2147301"/>
              </a:cubicBezTo>
              <a:cubicBezTo>
                <a:pt x="7987706" y="2290653"/>
                <a:pt x="7909733" y="2488777"/>
                <a:pt x="7945120" y="2590065"/>
              </a:cubicBezTo>
              <a:cubicBezTo>
                <a:pt x="7980507" y="2691353"/>
                <a:pt x="7869579" y="3009386"/>
                <a:pt x="7945120" y="3282594"/>
              </a:cubicBezTo>
              <a:cubicBezTo>
                <a:pt x="8020661" y="3555802"/>
                <a:pt x="7937379" y="3524214"/>
                <a:pt x="7945120" y="3662918"/>
              </a:cubicBezTo>
              <a:cubicBezTo>
                <a:pt x="7952861" y="3801622"/>
                <a:pt x="7937107" y="4000285"/>
                <a:pt x="7945120" y="4168123"/>
              </a:cubicBezTo>
              <a:cubicBezTo>
                <a:pt x="7953133" y="4335961"/>
                <a:pt x="7933966" y="4458749"/>
                <a:pt x="7945120" y="4673329"/>
              </a:cubicBezTo>
              <a:cubicBezTo>
                <a:pt x="7956274" y="4887909"/>
                <a:pt x="7905539" y="4980117"/>
                <a:pt x="7945120" y="5240975"/>
              </a:cubicBezTo>
              <a:cubicBezTo>
                <a:pt x="7984701" y="5501833"/>
                <a:pt x="7912571" y="5561637"/>
                <a:pt x="7945120" y="5808622"/>
              </a:cubicBezTo>
              <a:cubicBezTo>
                <a:pt x="7977669" y="6055607"/>
                <a:pt x="7890044" y="6244259"/>
                <a:pt x="7945120" y="6501151"/>
              </a:cubicBezTo>
              <a:cubicBezTo>
                <a:pt x="8000196" y="6758043"/>
                <a:pt x="7868598" y="7173253"/>
                <a:pt x="7945120" y="7568327"/>
              </a:cubicBezTo>
              <a:cubicBezTo>
                <a:pt x="7994005" y="8371864"/>
                <a:pt x="7469483" y="8869921"/>
                <a:pt x="6620907" y="8892540"/>
              </a:cubicBezTo>
              <a:cubicBezTo>
                <a:pt x="6343251" y="8945831"/>
                <a:pt x="6187424" y="8879992"/>
                <a:pt x="5926452" y="8892540"/>
              </a:cubicBezTo>
              <a:cubicBezTo>
                <a:pt x="5665480" y="8905088"/>
                <a:pt x="5515610" y="8827127"/>
                <a:pt x="5284963" y="8892540"/>
              </a:cubicBezTo>
              <a:cubicBezTo>
                <a:pt x="5054316" y="8957953"/>
                <a:pt x="4903990" y="8825196"/>
                <a:pt x="4590508" y="8892540"/>
              </a:cubicBezTo>
              <a:cubicBezTo>
                <a:pt x="4277027" y="8959884"/>
                <a:pt x="4223344" y="8861231"/>
                <a:pt x="3949019" y="8892540"/>
              </a:cubicBezTo>
              <a:cubicBezTo>
                <a:pt x="3674694" y="8923849"/>
                <a:pt x="3395611" y="8851833"/>
                <a:pt x="3254564" y="8892540"/>
              </a:cubicBezTo>
              <a:cubicBezTo>
                <a:pt x="3113518" y="8933247"/>
                <a:pt x="2957076" y="8829964"/>
                <a:pt x="2719009" y="8892540"/>
              </a:cubicBezTo>
              <a:cubicBezTo>
                <a:pt x="2480943" y="8955116"/>
                <a:pt x="2429360" y="8884750"/>
                <a:pt x="2236421" y="8892540"/>
              </a:cubicBezTo>
              <a:cubicBezTo>
                <a:pt x="2043482" y="8900330"/>
                <a:pt x="1558688" y="8888603"/>
                <a:pt x="1324213" y="8892540"/>
              </a:cubicBezTo>
              <a:cubicBezTo>
                <a:pt x="458981" y="8968997"/>
                <a:pt x="34673" y="8195728"/>
                <a:pt x="0" y="7568327"/>
              </a:cubicBezTo>
              <a:cubicBezTo>
                <a:pt x="-13854" y="7408859"/>
                <a:pt x="22027" y="7224223"/>
                <a:pt x="0" y="6938239"/>
              </a:cubicBezTo>
              <a:cubicBezTo>
                <a:pt x="-22027" y="6652255"/>
                <a:pt x="34143" y="6687953"/>
                <a:pt x="0" y="6557916"/>
              </a:cubicBezTo>
              <a:cubicBezTo>
                <a:pt x="-34143" y="6427879"/>
                <a:pt x="6720" y="6175777"/>
                <a:pt x="0" y="5927828"/>
              </a:cubicBezTo>
              <a:cubicBezTo>
                <a:pt x="-6720" y="5679879"/>
                <a:pt x="49818" y="5641912"/>
                <a:pt x="0" y="5485064"/>
              </a:cubicBezTo>
              <a:cubicBezTo>
                <a:pt x="-49818" y="5328216"/>
                <a:pt x="31779" y="5021838"/>
                <a:pt x="0" y="4792535"/>
              </a:cubicBezTo>
              <a:cubicBezTo>
                <a:pt x="-31779" y="4563232"/>
                <a:pt x="35980" y="4563432"/>
                <a:pt x="0" y="4349770"/>
              </a:cubicBezTo>
              <a:cubicBezTo>
                <a:pt x="-35980" y="4136108"/>
                <a:pt x="17409" y="3888355"/>
                <a:pt x="0" y="3657241"/>
              </a:cubicBezTo>
              <a:cubicBezTo>
                <a:pt x="-17409" y="3426127"/>
                <a:pt x="13429" y="3364171"/>
                <a:pt x="0" y="3089594"/>
              </a:cubicBezTo>
              <a:cubicBezTo>
                <a:pt x="-13429" y="2815017"/>
                <a:pt x="25314" y="2866349"/>
                <a:pt x="0" y="2646830"/>
              </a:cubicBezTo>
              <a:cubicBezTo>
                <a:pt x="-25314" y="2427311"/>
                <a:pt x="28216" y="2214366"/>
                <a:pt x="0" y="2016742"/>
              </a:cubicBezTo>
              <a:cubicBezTo>
                <a:pt x="-28216" y="1819118"/>
                <a:pt x="80879" y="1545198"/>
                <a:pt x="0" y="132421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20</xdr:col>
      <xdr:colOff>537106</xdr:colOff>
      <xdr:row>67</xdr:row>
      <xdr:rowOff>218546</xdr:rowOff>
    </xdr:from>
    <xdr:to>
      <xdr:col>34</xdr:col>
      <xdr:colOff>344069</xdr:colOff>
      <xdr:row>85</xdr:row>
      <xdr:rowOff>101706</xdr:rowOff>
    </xdr:to>
    <xdr:sp macro="" textlink="">
      <xdr:nvSpPr>
        <xdr:cNvPr id="11" name="Rechthoek 10">
          <a:extLst>
            <a:ext uri="{FF2B5EF4-FFF2-40B4-BE49-F238E27FC236}">
              <a16:creationId xmlns:a16="http://schemas.microsoft.com/office/drawing/2014/main" id="{AA4F58BE-FEA6-47FE-8D74-55A442E18958}"/>
            </a:ext>
          </a:extLst>
        </xdr:cNvPr>
        <xdr:cNvSpPr/>
      </xdr:nvSpPr>
      <xdr:spPr>
        <a:xfrm rot="336433">
          <a:off x="13582546" y="17287346"/>
          <a:ext cx="8661403" cy="4775200"/>
        </a:xfrm>
        <a:custGeom>
          <a:avLst/>
          <a:gdLst>
            <a:gd name="connsiteX0" fmla="*/ 0 w 8661403"/>
            <a:gd name="connsiteY0" fmla="*/ 0 h 4775200"/>
            <a:gd name="connsiteX1" fmla="*/ 8661403 w 8661403"/>
            <a:gd name="connsiteY1" fmla="*/ 0 h 4775200"/>
            <a:gd name="connsiteX2" fmla="*/ 8661403 w 8661403"/>
            <a:gd name="connsiteY2" fmla="*/ 4775200 h 4775200"/>
            <a:gd name="connsiteX3" fmla="*/ 0 w 8661403"/>
            <a:gd name="connsiteY3" fmla="*/ 4775200 h 4775200"/>
            <a:gd name="connsiteX4" fmla="*/ 0 w 8661403"/>
            <a:gd name="connsiteY4" fmla="*/ 0 h 4775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661403" h="4775200" extrusionOk="0">
              <a:moveTo>
                <a:pt x="0" y="0"/>
              </a:moveTo>
              <a:cubicBezTo>
                <a:pt x="1482487" y="-74274"/>
                <a:pt x="7444506" y="-120669"/>
                <a:pt x="8661403" y="0"/>
              </a:cubicBezTo>
              <a:cubicBezTo>
                <a:pt x="8814502" y="1984089"/>
                <a:pt x="8509409" y="3970316"/>
                <a:pt x="8661403" y="4775200"/>
              </a:cubicBezTo>
              <a:cubicBezTo>
                <a:pt x="5004194" y="4898338"/>
                <a:pt x="2646284" y="4836185"/>
                <a:pt x="0" y="4775200"/>
              </a:cubicBezTo>
              <a:cubicBezTo>
                <a:pt x="-129013" y="2534299"/>
                <a:pt x="-29966" y="74949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520700</xdr:colOff>
      <xdr:row>30</xdr:row>
      <xdr:rowOff>114300</xdr:rowOff>
    </xdr:from>
    <xdr:ext cx="3304623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5D349A1E-6F90-46BC-A3FD-5647F0D1E5CA}"/>
            </a:ext>
          </a:extLst>
        </xdr:cNvPr>
        <xdr:cNvSpPr txBox="1"/>
      </xdr:nvSpPr>
      <xdr:spPr>
        <a:xfrm>
          <a:off x="15463520" y="819912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337819</xdr:colOff>
      <xdr:row>72</xdr:row>
      <xdr:rowOff>27938</xdr:rowOff>
    </xdr:from>
    <xdr:ext cx="2049728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537F1CEF-67C6-4237-9162-6B1A8C5D60A4}"/>
            </a:ext>
          </a:extLst>
        </xdr:cNvPr>
        <xdr:cNvSpPr txBox="1"/>
      </xdr:nvSpPr>
      <xdr:spPr>
        <a:xfrm>
          <a:off x="435355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21</xdr:col>
      <xdr:colOff>448134</xdr:colOff>
      <xdr:row>67</xdr:row>
      <xdr:rowOff>205738</xdr:rowOff>
    </xdr:from>
    <xdr:ext cx="388651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4C24C8B4-967B-4CCF-9F55-284E976ED497}"/>
            </a:ext>
          </a:extLst>
        </xdr:cNvPr>
        <xdr:cNvSpPr txBox="1"/>
      </xdr:nvSpPr>
      <xdr:spPr>
        <a:xfrm rot="339370">
          <a:off x="14126034" y="17274538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342900</xdr:colOff>
      <xdr:row>86</xdr:row>
      <xdr:rowOff>0</xdr:rowOff>
    </xdr:from>
    <xdr:ext cx="4394793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DE7202B1-61B7-44DE-9FFB-2F87C415E82C}"/>
            </a:ext>
          </a:extLst>
        </xdr:cNvPr>
        <xdr:cNvSpPr txBox="1"/>
      </xdr:nvSpPr>
      <xdr:spPr>
        <a:xfrm>
          <a:off x="435864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317500</xdr:colOff>
      <xdr:row>99</xdr:row>
      <xdr:rowOff>0</xdr:rowOff>
    </xdr:from>
    <xdr:ext cx="4137864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DEC9F337-51A9-4B3D-87D3-FE0EFE02E424}"/>
            </a:ext>
          </a:extLst>
        </xdr:cNvPr>
        <xdr:cNvSpPr txBox="1"/>
      </xdr:nvSpPr>
      <xdr:spPr>
        <a:xfrm>
          <a:off x="433324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440003</xdr:colOff>
      <xdr:row>101</xdr:row>
      <xdr:rowOff>203200</xdr:rowOff>
    </xdr:from>
    <xdr:ext cx="5055936" cy="1344599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5FCBEE41-27DF-4B83-A604-E9CD76F0737E}"/>
            </a:ext>
          </a:extLst>
        </xdr:cNvPr>
        <xdr:cNvSpPr txBox="1"/>
      </xdr:nvSpPr>
      <xdr:spPr>
        <a:xfrm rot="21279912">
          <a:off x="13485443" y="25943560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76200</xdr:colOff>
      <xdr:row>117</xdr:row>
      <xdr:rowOff>88900</xdr:rowOff>
    </xdr:from>
    <xdr:ext cx="6630661" cy="2596865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266E5980-FCE8-4E4C-9336-E8222AA01F39}"/>
            </a:ext>
          </a:extLst>
        </xdr:cNvPr>
        <xdr:cNvSpPr txBox="1"/>
      </xdr:nvSpPr>
      <xdr:spPr>
        <a:xfrm>
          <a:off x="13121640" y="2960878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20</xdr:col>
      <xdr:colOff>200016</xdr:colOff>
      <xdr:row>100</xdr:row>
      <xdr:rowOff>25708</xdr:rowOff>
    </xdr:from>
    <xdr:to>
      <xdr:col>35</xdr:col>
      <xdr:colOff>17184</xdr:colOff>
      <xdr:row>115</xdr:row>
      <xdr:rowOff>94288</xdr:rowOff>
    </xdr:to>
    <xdr:sp macro="" textlink="">
      <xdr:nvSpPr>
        <xdr:cNvPr id="19" name="Rechthoek 18">
          <a:extLst>
            <a:ext uri="{FF2B5EF4-FFF2-40B4-BE49-F238E27FC236}">
              <a16:creationId xmlns:a16="http://schemas.microsoft.com/office/drawing/2014/main" id="{AD9F4761-F1F0-40FC-9A9C-5FA6772084A2}"/>
            </a:ext>
          </a:extLst>
        </xdr:cNvPr>
        <xdr:cNvSpPr/>
      </xdr:nvSpPr>
      <xdr:spPr>
        <a:xfrm rot="21299729">
          <a:off x="13245456" y="25529848"/>
          <a:ext cx="9304068" cy="3611880"/>
        </a:xfrm>
        <a:custGeom>
          <a:avLst/>
          <a:gdLst>
            <a:gd name="connsiteX0" fmla="*/ 0 w 9304068"/>
            <a:gd name="connsiteY0" fmla="*/ 0 h 3611880"/>
            <a:gd name="connsiteX1" fmla="*/ 302382 w 9304068"/>
            <a:gd name="connsiteY1" fmla="*/ 0 h 3611880"/>
            <a:gd name="connsiteX2" fmla="*/ 604764 w 9304068"/>
            <a:gd name="connsiteY2" fmla="*/ 0 h 3611880"/>
            <a:gd name="connsiteX3" fmla="*/ 1000187 w 9304068"/>
            <a:gd name="connsiteY3" fmla="*/ 0 h 3611880"/>
            <a:gd name="connsiteX4" fmla="*/ 1302570 w 9304068"/>
            <a:gd name="connsiteY4" fmla="*/ 0 h 3611880"/>
            <a:gd name="connsiteX5" fmla="*/ 1884074 w 9304068"/>
            <a:gd name="connsiteY5" fmla="*/ 0 h 3611880"/>
            <a:gd name="connsiteX6" fmla="*/ 2186456 w 9304068"/>
            <a:gd name="connsiteY6" fmla="*/ 0 h 3611880"/>
            <a:gd name="connsiteX7" fmla="*/ 2581879 w 9304068"/>
            <a:gd name="connsiteY7" fmla="*/ 0 h 3611880"/>
            <a:gd name="connsiteX8" fmla="*/ 3163383 w 9304068"/>
            <a:gd name="connsiteY8" fmla="*/ 0 h 3611880"/>
            <a:gd name="connsiteX9" fmla="*/ 3558806 w 9304068"/>
            <a:gd name="connsiteY9" fmla="*/ 0 h 3611880"/>
            <a:gd name="connsiteX10" fmla="*/ 3861188 w 9304068"/>
            <a:gd name="connsiteY10" fmla="*/ 0 h 3611880"/>
            <a:gd name="connsiteX11" fmla="*/ 4535733 w 9304068"/>
            <a:gd name="connsiteY11" fmla="*/ 0 h 3611880"/>
            <a:gd name="connsiteX12" fmla="*/ 5210278 w 9304068"/>
            <a:gd name="connsiteY12" fmla="*/ 0 h 3611880"/>
            <a:gd name="connsiteX13" fmla="*/ 5698742 w 9304068"/>
            <a:gd name="connsiteY13" fmla="*/ 0 h 3611880"/>
            <a:gd name="connsiteX14" fmla="*/ 6466327 w 9304068"/>
            <a:gd name="connsiteY14" fmla="*/ 0 h 3611880"/>
            <a:gd name="connsiteX15" fmla="*/ 7047832 w 9304068"/>
            <a:gd name="connsiteY15" fmla="*/ 0 h 3611880"/>
            <a:gd name="connsiteX16" fmla="*/ 7443254 w 9304068"/>
            <a:gd name="connsiteY16" fmla="*/ 0 h 3611880"/>
            <a:gd name="connsiteX17" fmla="*/ 8024759 w 9304068"/>
            <a:gd name="connsiteY17" fmla="*/ 0 h 3611880"/>
            <a:gd name="connsiteX18" fmla="*/ 8792344 w 9304068"/>
            <a:gd name="connsiteY18" fmla="*/ 0 h 3611880"/>
            <a:gd name="connsiteX19" fmla="*/ 9304068 w 9304068"/>
            <a:gd name="connsiteY19" fmla="*/ 0 h 3611880"/>
            <a:gd name="connsiteX20" fmla="*/ 9304068 w 9304068"/>
            <a:gd name="connsiteY20" fmla="*/ 443745 h 3611880"/>
            <a:gd name="connsiteX21" fmla="*/ 9304068 w 9304068"/>
            <a:gd name="connsiteY21" fmla="*/ 887491 h 3611880"/>
            <a:gd name="connsiteX22" fmla="*/ 9304068 w 9304068"/>
            <a:gd name="connsiteY22" fmla="*/ 1295117 h 3611880"/>
            <a:gd name="connsiteX23" fmla="*/ 9304068 w 9304068"/>
            <a:gd name="connsiteY23" fmla="*/ 1883337 h 3611880"/>
            <a:gd name="connsiteX24" fmla="*/ 9304068 w 9304068"/>
            <a:gd name="connsiteY24" fmla="*/ 2435439 h 3611880"/>
            <a:gd name="connsiteX25" fmla="*/ 9304068 w 9304068"/>
            <a:gd name="connsiteY25" fmla="*/ 2987541 h 3611880"/>
            <a:gd name="connsiteX26" fmla="*/ 9304068 w 9304068"/>
            <a:gd name="connsiteY26" fmla="*/ 3611880 h 3611880"/>
            <a:gd name="connsiteX27" fmla="*/ 8908645 w 9304068"/>
            <a:gd name="connsiteY27" fmla="*/ 3611880 h 3611880"/>
            <a:gd name="connsiteX28" fmla="*/ 8420182 w 9304068"/>
            <a:gd name="connsiteY28" fmla="*/ 3611880 h 3611880"/>
            <a:gd name="connsiteX29" fmla="*/ 7931718 w 9304068"/>
            <a:gd name="connsiteY29" fmla="*/ 3611880 h 3611880"/>
            <a:gd name="connsiteX30" fmla="*/ 7629336 w 9304068"/>
            <a:gd name="connsiteY30" fmla="*/ 3611880 h 3611880"/>
            <a:gd name="connsiteX31" fmla="*/ 7233913 w 9304068"/>
            <a:gd name="connsiteY31" fmla="*/ 3611880 h 3611880"/>
            <a:gd name="connsiteX32" fmla="*/ 6838490 w 9304068"/>
            <a:gd name="connsiteY32" fmla="*/ 3611880 h 3611880"/>
            <a:gd name="connsiteX33" fmla="*/ 6443067 w 9304068"/>
            <a:gd name="connsiteY33" fmla="*/ 3611880 h 3611880"/>
            <a:gd name="connsiteX34" fmla="*/ 5675481 w 9304068"/>
            <a:gd name="connsiteY34" fmla="*/ 3611880 h 3611880"/>
            <a:gd name="connsiteX35" fmla="*/ 5373099 w 9304068"/>
            <a:gd name="connsiteY35" fmla="*/ 3611880 h 3611880"/>
            <a:gd name="connsiteX36" fmla="*/ 4605514 w 9304068"/>
            <a:gd name="connsiteY36" fmla="*/ 3611880 h 3611880"/>
            <a:gd name="connsiteX37" fmla="*/ 3837928 w 9304068"/>
            <a:gd name="connsiteY37" fmla="*/ 3611880 h 3611880"/>
            <a:gd name="connsiteX38" fmla="*/ 3070342 w 9304068"/>
            <a:gd name="connsiteY38" fmla="*/ 3611880 h 3611880"/>
            <a:gd name="connsiteX39" fmla="*/ 2767960 w 9304068"/>
            <a:gd name="connsiteY39" fmla="*/ 3611880 h 3611880"/>
            <a:gd name="connsiteX40" fmla="*/ 2000375 w 9304068"/>
            <a:gd name="connsiteY40" fmla="*/ 3611880 h 3611880"/>
            <a:gd name="connsiteX41" fmla="*/ 1511911 w 9304068"/>
            <a:gd name="connsiteY41" fmla="*/ 3611880 h 3611880"/>
            <a:gd name="connsiteX42" fmla="*/ 1023447 w 9304068"/>
            <a:gd name="connsiteY42" fmla="*/ 3611880 h 3611880"/>
            <a:gd name="connsiteX43" fmla="*/ 534984 w 9304068"/>
            <a:gd name="connsiteY43" fmla="*/ 3611880 h 3611880"/>
            <a:gd name="connsiteX44" fmla="*/ 0 w 9304068"/>
            <a:gd name="connsiteY44" fmla="*/ 3611880 h 3611880"/>
            <a:gd name="connsiteX45" fmla="*/ 0 w 9304068"/>
            <a:gd name="connsiteY45" fmla="*/ 3023660 h 3611880"/>
            <a:gd name="connsiteX46" fmla="*/ 0 w 9304068"/>
            <a:gd name="connsiteY46" fmla="*/ 2471558 h 3611880"/>
            <a:gd name="connsiteX47" fmla="*/ 0 w 9304068"/>
            <a:gd name="connsiteY47" fmla="*/ 1991694 h 3611880"/>
            <a:gd name="connsiteX48" fmla="*/ 0 w 9304068"/>
            <a:gd name="connsiteY48" fmla="*/ 1584067 h 3611880"/>
            <a:gd name="connsiteX49" fmla="*/ 0 w 9304068"/>
            <a:gd name="connsiteY49" fmla="*/ 1068085 h 3611880"/>
            <a:gd name="connsiteX50" fmla="*/ 0 w 9304068"/>
            <a:gd name="connsiteY50" fmla="*/ 552102 h 3611880"/>
            <a:gd name="connsiteX51" fmla="*/ 0 w 9304068"/>
            <a:gd name="connsiteY51" fmla="*/ 0 h 36118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</a:cxnLst>
          <a:rect l="l" t="t" r="r" b="b"/>
          <a:pathLst>
            <a:path w="9304068" h="3611880" extrusionOk="0">
              <a:moveTo>
                <a:pt x="0" y="0"/>
              </a:moveTo>
              <a:cubicBezTo>
                <a:pt x="71586" y="-17092"/>
                <a:pt x="154593" y="29023"/>
                <a:pt x="302382" y="0"/>
              </a:cubicBezTo>
              <a:cubicBezTo>
                <a:pt x="450171" y="-29023"/>
                <a:pt x="464550" y="21592"/>
                <a:pt x="604764" y="0"/>
              </a:cubicBezTo>
              <a:cubicBezTo>
                <a:pt x="744978" y="-21592"/>
                <a:pt x="894636" y="36893"/>
                <a:pt x="1000187" y="0"/>
              </a:cubicBezTo>
              <a:cubicBezTo>
                <a:pt x="1105738" y="-36893"/>
                <a:pt x="1239894" y="22279"/>
                <a:pt x="1302570" y="0"/>
              </a:cubicBezTo>
              <a:cubicBezTo>
                <a:pt x="1365246" y="-22279"/>
                <a:pt x="1701951" y="29953"/>
                <a:pt x="1884074" y="0"/>
              </a:cubicBezTo>
              <a:cubicBezTo>
                <a:pt x="2066197" y="-29953"/>
                <a:pt x="2094151" y="26483"/>
                <a:pt x="2186456" y="0"/>
              </a:cubicBezTo>
              <a:cubicBezTo>
                <a:pt x="2278761" y="-26483"/>
                <a:pt x="2417086" y="16319"/>
                <a:pt x="2581879" y="0"/>
              </a:cubicBezTo>
              <a:cubicBezTo>
                <a:pt x="2746672" y="-16319"/>
                <a:pt x="3020211" y="53237"/>
                <a:pt x="3163383" y="0"/>
              </a:cubicBezTo>
              <a:cubicBezTo>
                <a:pt x="3306555" y="-53237"/>
                <a:pt x="3476357" y="45382"/>
                <a:pt x="3558806" y="0"/>
              </a:cubicBezTo>
              <a:cubicBezTo>
                <a:pt x="3641255" y="-45382"/>
                <a:pt x="3733282" y="22386"/>
                <a:pt x="3861188" y="0"/>
              </a:cubicBezTo>
              <a:cubicBezTo>
                <a:pt x="3989094" y="-22386"/>
                <a:pt x="4278620" y="38791"/>
                <a:pt x="4535733" y="0"/>
              </a:cubicBezTo>
              <a:cubicBezTo>
                <a:pt x="4792846" y="-38791"/>
                <a:pt x="5052586" y="60655"/>
                <a:pt x="5210278" y="0"/>
              </a:cubicBezTo>
              <a:cubicBezTo>
                <a:pt x="5367971" y="-60655"/>
                <a:pt x="5581073" y="3051"/>
                <a:pt x="5698742" y="0"/>
              </a:cubicBezTo>
              <a:cubicBezTo>
                <a:pt x="5816411" y="-3051"/>
                <a:pt x="6166707" y="85690"/>
                <a:pt x="6466327" y="0"/>
              </a:cubicBezTo>
              <a:cubicBezTo>
                <a:pt x="6765947" y="-85690"/>
                <a:pt x="6869781" y="35187"/>
                <a:pt x="7047832" y="0"/>
              </a:cubicBezTo>
              <a:cubicBezTo>
                <a:pt x="7225883" y="-35187"/>
                <a:pt x="7262956" y="39544"/>
                <a:pt x="7443254" y="0"/>
              </a:cubicBezTo>
              <a:cubicBezTo>
                <a:pt x="7623552" y="-39544"/>
                <a:pt x="7873233" y="8664"/>
                <a:pt x="8024759" y="0"/>
              </a:cubicBezTo>
              <a:cubicBezTo>
                <a:pt x="8176285" y="-8664"/>
                <a:pt x="8607851" y="86608"/>
                <a:pt x="8792344" y="0"/>
              </a:cubicBezTo>
              <a:cubicBezTo>
                <a:pt x="8976837" y="-86608"/>
                <a:pt x="9181923" y="8368"/>
                <a:pt x="9304068" y="0"/>
              </a:cubicBezTo>
              <a:cubicBezTo>
                <a:pt x="9318936" y="172891"/>
                <a:pt x="9254177" y="232924"/>
                <a:pt x="9304068" y="443745"/>
              </a:cubicBezTo>
              <a:cubicBezTo>
                <a:pt x="9353959" y="654567"/>
                <a:pt x="9284153" y="757390"/>
                <a:pt x="9304068" y="887491"/>
              </a:cubicBezTo>
              <a:cubicBezTo>
                <a:pt x="9323983" y="1017592"/>
                <a:pt x="9286959" y="1116991"/>
                <a:pt x="9304068" y="1295117"/>
              </a:cubicBezTo>
              <a:cubicBezTo>
                <a:pt x="9321177" y="1473243"/>
                <a:pt x="9257595" y="1600373"/>
                <a:pt x="9304068" y="1883337"/>
              </a:cubicBezTo>
              <a:cubicBezTo>
                <a:pt x="9350541" y="2166301"/>
                <a:pt x="9289762" y="2318443"/>
                <a:pt x="9304068" y="2435439"/>
              </a:cubicBezTo>
              <a:cubicBezTo>
                <a:pt x="9318374" y="2552435"/>
                <a:pt x="9264093" y="2874989"/>
                <a:pt x="9304068" y="2987541"/>
              </a:cubicBezTo>
              <a:cubicBezTo>
                <a:pt x="9344043" y="3100093"/>
                <a:pt x="9238429" y="3309844"/>
                <a:pt x="9304068" y="3611880"/>
              </a:cubicBezTo>
              <a:cubicBezTo>
                <a:pt x="9192595" y="3619161"/>
                <a:pt x="9083997" y="3591419"/>
                <a:pt x="8908645" y="3611880"/>
              </a:cubicBezTo>
              <a:cubicBezTo>
                <a:pt x="8733293" y="3632341"/>
                <a:pt x="8588325" y="3558415"/>
                <a:pt x="8420182" y="3611880"/>
              </a:cubicBezTo>
              <a:cubicBezTo>
                <a:pt x="8252039" y="3665345"/>
                <a:pt x="8175796" y="3610836"/>
                <a:pt x="7931718" y="3611880"/>
              </a:cubicBezTo>
              <a:cubicBezTo>
                <a:pt x="7687640" y="3612924"/>
                <a:pt x="7743054" y="3585473"/>
                <a:pt x="7629336" y="3611880"/>
              </a:cubicBezTo>
              <a:cubicBezTo>
                <a:pt x="7515618" y="3638287"/>
                <a:pt x="7402361" y="3592696"/>
                <a:pt x="7233913" y="3611880"/>
              </a:cubicBezTo>
              <a:cubicBezTo>
                <a:pt x="7065465" y="3631064"/>
                <a:pt x="7011733" y="3590511"/>
                <a:pt x="6838490" y="3611880"/>
              </a:cubicBezTo>
              <a:cubicBezTo>
                <a:pt x="6665247" y="3633249"/>
                <a:pt x="6564611" y="3575099"/>
                <a:pt x="6443067" y="3611880"/>
              </a:cubicBezTo>
              <a:cubicBezTo>
                <a:pt x="6321523" y="3648661"/>
                <a:pt x="6008951" y="3592251"/>
                <a:pt x="5675481" y="3611880"/>
              </a:cubicBezTo>
              <a:cubicBezTo>
                <a:pt x="5342011" y="3631509"/>
                <a:pt x="5441329" y="3579506"/>
                <a:pt x="5373099" y="3611880"/>
              </a:cubicBezTo>
              <a:cubicBezTo>
                <a:pt x="5304869" y="3644254"/>
                <a:pt x="4832044" y="3590235"/>
                <a:pt x="4605514" y="3611880"/>
              </a:cubicBezTo>
              <a:cubicBezTo>
                <a:pt x="4378985" y="3633525"/>
                <a:pt x="4217411" y="3544219"/>
                <a:pt x="3837928" y="3611880"/>
              </a:cubicBezTo>
              <a:cubicBezTo>
                <a:pt x="3458445" y="3679541"/>
                <a:pt x="3271173" y="3598827"/>
                <a:pt x="3070342" y="3611880"/>
              </a:cubicBezTo>
              <a:cubicBezTo>
                <a:pt x="2869511" y="3624933"/>
                <a:pt x="2874232" y="3594716"/>
                <a:pt x="2767960" y="3611880"/>
              </a:cubicBezTo>
              <a:cubicBezTo>
                <a:pt x="2661688" y="3629044"/>
                <a:pt x="2219403" y="3584137"/>
                <a:pt x="2000375" y="3611880"/>
              </a:cubicBezTo>
              <a:cubicBezTo>
                <a:pt x="1781348" y="3639623"/>
                <a:pt x="1642827" y="3596304"/>
                <a:pt x="1511911" y="3611880"/>
              </a:cubicBezTo>
              <a:cubicBezTo>
                <a:pt x="1380995" y="3627456"/>
                <a:pt x="1183993" y="3605479"/>
                <a:pt x="1023447" y="3611880"/>
              </a:cubicBezTo>
              <a:cubicBezTo>
                <a:pt x="862901" y="3618281"/>
                <a:pt x="660108" y="3607173"/>
                <a:pt x="534984" y="3611880"/>
              </a:cubicBezTo>
              <a:cubicBezTo>
                <a:pt x="409860" y="3616587"/>
                <a:pt x="149732" y="3564777"/>
                <a:pt x="0" y="3611880"/>
              </a:cubicBezTo>
              <a:cubicBezTo>
                <a:pt x="-65921" y="3322325"/>
                <a:pt x="41343" y="3184413"/>
                <a:pt x="0" y="3023660"/>
              </a:cubicBezTo>
              <a:cubicBezTo>
                <a:pt x="-41343" y="2862907"/>
                <a:pt x="17511" y="2608386"/>
                <a:pt x="0" y="2471558"/>
              </a:cubicBezTo>
              <a:cubicBezTo>
                <a:pt x="-17511" y="2334730"/>
                <a:pt x="43456" y="2211060"/>
                <a:pt x="0" y="1991694"/>
              </a:cubicBezTo>
              <a:cubicBezTo>
                <a:pt x="-43456" y="1772328"/>
                <a:pt x="26303" y="1693220"/>
                <a:pt x="0" y="1584067"/>
              </a:cubicBezTo>
              <a:cubicBezTo>
                <a:pt x="-26303" y="1474914"/>
                <a:pt x="7990" y="1181394"/>
                <a:pt x="0" y="1068085"/>
              </a:cubicBezTo>
              <a:cubicBezTo>
                <a:pt x="-7990" y="954776"/>
                <a:pt x="11321" y="704577"/>
                <a:pt x="0" y="552102"/>
              </a:cubicBezTo>
              <a:cubicBezTo>
                <a:pt x="-11321" y="399627"/>
                <a:pt x="58683" y="11169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19</xdr:col>
      <xdr:colOff>177800</xdr:colOff>
      <xdr:row>85</xdr:row>
      <xdr:rowOff>101600</xdr:rowOff>
    </xdr:from>
    <xdr:ext cx="3588931" cy="1344599"/>
    <xdr:sp macro="" textlink="">
      <xdr:nvSpPr>
        <xdr:cNvPr id="20" name="Tekstvak 19">
          <a:extLst>
            <a:ext uri="{FF2B5EF4-FFF2-40B4-BE49-F238E27FC236}">
              <a16:creationId xmlns:a16="http://schemas.microsoft.com/office/drawing/2014/main" id="{EE6EABE4-EAF6-4A2E-88CA-AC38EE97EB77}"/>
            </a:ext>
          </a:extLst>
        </xdr:cNvPr>
        <xdr:cNvSpPr txBox="1"/>
      </xdr:nvSpPr>
      <xdr:spPr>
        <a:xfrm>
          <a:off x="12621260" y="2206244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BB4B64CC-E23F-B4A8-5A61-02A1A669D224}"/>
            </a:ext>
          </a:extLst>
        </xdr:cNvPr>
        <xdr:cNvSpPr/>
      </xdr:nvSpPr>
      <xdr:spPr>
        <a:xfrm>
          <a:off x="6587291" y="561474"/>
          <a:ext cx="1562098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28</xdr:col>
      <xdr:colOff>101600</xdr:colOff>
      <xdr:row>7</xdr:row>
      <xdr:rowOff>6350</xdr:rowOff>
    </xdr:from>
    <xdr:to>
      <xdr:col>30</xdr:col>
      <xdr:colOff>520700</xdr:colOff>
      <xdr:row>23</xdr:row>
      <xdr:rowOff>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FC695610-95D2-ECD9-5B5E-A7E2C0000053}"/>
            </a:ext>
          </a:extLst>
        </xdr:cNvPr>
        <xdr:cNvSpPr/>
      </xdr:nvSpPr>
      <xdr:spPr>
        <a:xfrm>
          <a:off x="10045700" y="1308100"/>
          <a:ext cx="1695450" cy="2159000"/>
        </a:xfrm>
        <a:prstGeom prst="roundRect">
          <a:avLst/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6837D6EA-BFD8-5C1C-B6E7-2B27DFF86F6A}"/>
            </a:ext>
          </a:extLst>
        </xdr:cNvPr>
        <xdr:cNvSpPr/>
      </xdr:nvSpPr>
      <xdr:spPr>
        <a:xfrm>
          <a:off x="463550" y="4584700"/>
          <a:ext cx="75565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1FE206CB-C22C-4BD3-A75F-50174A5DA351}"/>
            </a:ext>
          </a:extLst>
        </xdr:cNvPr>
        <xdr:cNvSpPr/>
      </xdr:nvSpPr>
      <xdr:spPr>
        <a:xfrm flipH="1">
          <a:off x="8221579" y="561474"/>
          <a:ext cx="1411706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B0C72258-D07B-4353-91EF-17CDBC15664A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5737C0DA-F734-4FD7-931B-15119D49346E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505CD05-D620-40F6-A687-A0277076A3C5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E7035F0-0DA1-407F-999A-2B97C27A83E8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26C33C54-2767-47B7-8BB0-6BAEAEED33DC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FB65C37F-EF2F-4B87-BBB8-DA64FB1DA42B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3F14B4F3-744B-4F5D-8CB3-885FD9F02990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2FD2CE2-9B0B-4F19-8DBF-538C8C169E75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96E049D6-04FF-4223-A22D-4C70CAC99EEE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AC8F294-A4A8-483E-9BFD-50447F50986D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BA69DE20-E78B-4597-B121-B0E78F8642F7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4228BF69-E6A0-423C-B00D-66A5C8B65964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152401</xdr:rowOff>
    </xdr:from>
    <xdr:to>
      <xdr:col>3</xdr:col>
      <xdr:colOff>7938</xdr:colOff>
      <xdr:row>2</xdr:row>
      <xdr:rowOff>38100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2D7B10B4-DCB1-4D8E-9631-B10B51C497C9}"/>
            </a:ext>
          </a:extLst>
        </xdr:cNvPr>
        <xdr:cNvSpPr txBox="1"/>
      </xdr:nvSpPr>
      <xdr:spPr>
        <a:xfrm>
          <a:off x="2112962" y="152401"/>
          <a:ext cx="2790826" cy="276224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C444FA5F-01D4-4B7E-A2B6-B9D923061D99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2FCAF27-6549-425E-B00C-74536EFF74D9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BEA4E286-EAC7-425F-9375-D70980FA9A27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5DEEBED1-37F5-4137-A6C6-286F6112A01C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59D23C36-7D9A-432C-8379-90431E00D466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1675A502-DEC8-49E2-A483-F7C41EF018CF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C3D86B7D-E119-4FB7-9D27-E0B4A8E63FBE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197F31E5-8461-4ACC-9B72-AC1629B27567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77EA41C-26D8-4E4F-AD8F-DFFC16FB9DFC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22CB60E9-6E0A-4603-9763-467D28D83EE3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8DD4211-E75C-4474-B5F2-E44AE690F948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136743FF-430B-40DE-B0B1-749312524AC8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E2A94526-A9C0-4343-A448-A17B1CF7256A}"/>
            </a:ext>
          </a:extLst>
        </xdr:cNvPr>
        <xdr:cNvSpPr txBox="1"/>
      </xdr:nvSpPr>
      <xdr:spPr>
        <a:xfrm>
          <a:off x="2112962" y="158749"/>
          <a:ext cx="2787016" cy="68770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D1ACC0DE-315E-4A8B-84C4-8E7727007D58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8F8DEFDD-0A06-44BC-9816-F0C8FE5F67E4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DCEB63BE-B839-4D2D-A0FD-AB4F9FF88FA4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10AFCAB-9CDA-4295-8B40-40FDCBCFD124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B7263539-AAD8-4B7A-A305-E6181FEFD6A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4ED424F9-02A1-4BC0-8F09-6832BBCAC33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5575ACBA-B8A8-4049-94B6-4A45D01D4D73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7F5D833-7879-4598-9B93-B3F20A66F5D9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18116C10-79F6-46E3-83DE-DA73001FC42F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16EB018-58B2-4392-92A8-C80CAD530DC1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13BFB9D-6AD5-4CD0-9B66-DF790C979F41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DE7E2CB4-0B23-47ED-A801-DC82CF110631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853BFA45-9721-47D9-B0AD-C59800751AD4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197F964-65B9-49A0-B1C6-A36EA4BFBFD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2FBE66B2-F3AD-4C64-BB16-6BBD31843233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39770C27-4B0C-4186-9EE3-E8DD8CE31455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FCD3E397-BB3E-49C5-9022-4C8FF0D31CA0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679758CD-710A-46F0-961D-A4CB928CA910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BD0B927A-F587-4F02-85DE-E86D3BD35091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34326A60-32C7-45E2-9FBE-77F5E3C84146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5F00D40-C52B-4837-8F63-8806909F43A9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7B3711A-D6BA-4492-A740-E7DD9EB71046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AF5668BD-0BE0-4DA8-80BE-A84D01038CBA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C402C1FB-0DA4-4566-B288-E4116A89779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547A68AB-9E98-4614-9197-02FAA8C175E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995E5839-FF00-47EF-AE72-2BD52712F604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AF1821D9-5493-4CBA-9A12-E6FE6BDEE28C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73060AE8-5B38-4033-A968-09B632E91547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1855E886-4A68-4856-888D-C72AC7D84D6B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D54FB2D1-8B89-49AF-9B31-BF2295583267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C5E730D1-D434-4F5A-AD4B-6CE3B5C9C102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B777BC0C-72C8-4026-8AF3-C95CE7C993B3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C4A65D19-F122-4E42-A6B3-BC58D8477BF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50A4AE28-F154-4EBA-8688-FFDD13E0535B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AD6BA3F5-550E-4511-A7E3-4B2D94CBEBBB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E418BF18-9317-4ABA-8212-6BECB6148227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30B06C76-2658-431F-97A1-1B33C31BD77D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908B5713-E7B1-42E7-953A-BE60028089F8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32</xdr:row>
      <xdr:rowOff>89647</xdr:rowOff>
    </xdr:from>
    <xdr:to>
      <xdr:col>5</xdr:col>
      <xdr:colOff>412377</xdr:colOff>
      <xdr:row>43</xdr:row>
      <xdr:rowOff>134471</xdr:rowOff>
    </xdr:to>
    <xdr:sp macro="" textlink="">
      <xdr:nvSpPr>
        <xdr:cNvPr id="3" name="Tekstballon: rechthoek met afgeronde hoeken 2">
          <a:extLst>
            <a:ext uri="{FF2B5EF4-FFF2-40B4-BE49-F238E27FC236}">
              <a16:creationId xmlns:a16="http://schemas.microsoft.com/office/drawing/2014/main" id="{6FB9F612-2175-4A8C-8ACF-7A03BBAB3C8C}"/>
            </a:ext>
          </a:extLst>
        </xdr:cNvPr>
        <xdr:cNvSpPr/>
      </xdr:nvSpPr>
      <xdr:spPr>
        <a:xfrm>
          <a:off x="381000" y="5558118"/>
          <a:ext cx="3070412" cy="1918447"/>
        </a:xfrm>
        <a:prstGeom prst="wedgeRoundRectCallout">
          <a:avLst>
            <a:gd name="adj1" fmla="val 22808"/>
            <a:gd name="adj2" fmla="val 43421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Noteer</a:t>
          </a:r>
          <a:r>
            <a:rPr lang="nl-NL" sz="1400" baseline="0"/>
            <a:t> </a:t>
          </a:r>
          <a:r>
            <a:rPr lang="nl-NL" sz="1400"/>
            <a:t>sowieso de scores van de groepen 3,</a:t>
          </a:r>
          <a:r>
            <a:rPr lang="nl-NL" sz="1400" baseline="0"/>
            <a:t> 4, 6 en 8.</a:t>
          </a:r>
        </a:p>
        <a:p>
          <a:pPr algn="l"/>
          <a:endParaRPr lang="nl-NL" sz="1400" baseline="0"/>
        </a:p>
        <a:p>
          <a:pPr algn="l"/>
          <a:r>
            <a:rPr lang="nl-NL" sz="1400" baseline="0"/>
            <a:t>De groepen 5 en 7 zijn een optie.</a:t>
          </a:r>
        </a:p>
        <a:p>
          <a:pPr algn="l"/>
          <a:r>
            <a:rPr lang="nl-NL" sz="1400" baseline="0"/>
            <a:t>Maar ze geven wel een mooi beeld van het totaalplaatje van de school.</a:t>
          </a:r>
        </a:p>
        <a:p>
          <a:pPr algn="l"/>
          <a:endParaRPr lang="nl-NL" sz="1400" baseline="0"/>
        </a:p>
        <a:p>
          <a:pPr algn="l"/>
          <a:endParaRPr lang="nl-NL" sz="1400"/>
        </a:p>
      </xdr:txBody>
    </xdr:sp>
    <xdr:clientData/>
  </xdr:twoCellAnchor>
  <xdr:twoCellAnchor>
    <xdr:from>
      <xdr:col>11</xdr:col>
      <xdr:colOff>232335</xdr:colOff>
      <xdr:row>1</xdr:row>
      <xdr:rowOff>36227</xdr:rowOff>
    </xdr:from>
    <xdr:to>
      <xdr:col>21</xdr:col>
      <xdr:colOff>276785</xdr:colOff>
      <xdr:row>17</xdr:row>
      <xdr:rowOff>44824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A6B7847-2545-4DB2-BFA3-0AF01DF7D815}"/>
            </a:ext>
          </a:extLst>
        </xdr:cNvPr>
        <xdr:cNvSpPr/>
      </xdr:nvSpPr>
      <xdr:spPr>
        <a:xfrm>
          <a:off x="6928970" y="224486"/>
          <a:ext cx="6140450" cy="2733867"/>
        </a:xfrm>
        <a:prstGeom prst="roundRect">
          <a:avLst/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/>
            <a:t>1. EERST:</a:t>
          </a:r>
          <a:r>
            <a:rPr lang="nl-NL" sz="1400" b="1" baseline="0"/>
            <a:t> </a:t>
          </a:r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l"/>
          <a:r>
            <a:rPr lang="nl-NL" sz="1400" baseline="0"/>
            <a:t>&gt;&gt; Kijk op het tabblad </a:t>
          </a:r>
          <a:r>
            <a:rPr lang="nl-NL" sz="1400" b="1" baseline="0"/>
            <a:t>TOTAAL</a:t>
          </a:r>
        </a:p>
        <a:p>
          <a:pPr algn="l"/>
          <a:r>
            <a:rPr lang="nl-NL" sz="1400" b="0" baseline="0"/>
            <a:t>&gt;&gt; Maak afspraken op schoolniveau  </a:t>
          </a:r>
        </a:p>
        <a:p>
          <a:pPr algn="l"/>
          <a:r>
            <a:rPr lang="nl-NL" sz="1400" b="0" baseline="0"/>
            <a:t>     op basis van een </a:t>
          </a:r>
          <a:r>
            <a:rPr lang="nl-NL" sz="1400" b="1" u="sng" baseline="0"/>
            <a:t>doorgaande lijn</a:t>
          </a:r>
          <a:r>
            <a:rPr lang="nl-NL" sz="1400" b="0" baseline="0"/>
            <a:t>.</a:t>
          </a:r>
        </a:p>
        <a:p>
          <a:pPr algn="l"/>
          <a:r>
            <a:rPr lang="nl-NL" sz="1400" b="0" baseline="0"/>
            <a:t>&gt;&gt; Noteer de aanpak op schoolniveau </a:t>
          </a:r>
        </a:p>
        <a:p>
          <a:pPr algn="l"/>
          <a:endParaRPr lang="nl-NL" sz="1400" b="1" baseline="0"/>
        </a:p>
        <a:p>
          <a:pPr algn="l"/>
          <a:r>
            <a:rPr lang="nl-NL" sz="1400" b="1" baseline="0"/>
            <a:t>2. VERVOLGENS: AANPAK OP GROEPSNIVEAU</a:t>
          </a:r>
        </a:p>
        <a:p>
          <a:pPr algn="l"/>
          <a:r>
            <a:rPr lang="nl-NL" sz="1400" b="0" baseline="0"/>
            <a:t>&gt;&gt; Basisaanpak &gt;&gt; lees het witte vak hiernaast.</a:t>
          </a:r>
          <a:endParaRPr lang="nl-NL" sz="1400" b="1" baseline="0"/>
        </a:p>
        <a:p>
          <a:pPr algn="l"/>
          <a:endParaRPr lang="nl-NL" sz="1400" b="0" baseline="0"/>
        </a:p>
        <a:p>
          <a:r>
            <a:rPr lang="nl-NL" sz="14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3. EVENTUEEL: AANPAK OP INDIVIDUEEL NIVEAU</a:t>
          </a:r>
          <a:endParaRPr lang="nl-NL" sz="1400">
            <a:effectLst/>
          </a:endParaRPr>
        </a:p>
        <a:p>
          <a:r>
            <a:rPr lang="nl-NL" sz="1400" b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&gt;&gt; Intensieve en verrijkte aanpak.</a:t>
          </a:r>
          <a:endParaRPr lang="nl-NL" sz="1400" b="1">
            <a:effectLst/>
          </a:endParaRPr>
        </a:p>
        <a:p>
          <a:pPr algn="l"/>
          <a:endParaRPr lang="nl-NL" sz="1400" b="0"/>
        </a:p>
      </xdr:txBody>
    </xdr:sp>
    <xdr:clientData/>
  </xdr:twoCellAnchor>
  <xdr:twoCellAnchor>
    <xdr:from>
      <xdr:col>16</xdr:col>
      <xdr:colOff>393700</xdr:colOff>
      <xdr:row>18</xdr:row>
      <xdr:rowOff>28755</xdr:rowOff>
    </xdr:from>
    <xdr:to>
      <xdr:col>21</xdr:col>
      <xdr:colOff>279400</xdr:colOff>
      <xdr:row>44</xdr:row>
      <xdr:rowOff>8964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29B6444-AAF4-48E7-B87F-D00F29106412}"/>
            </a:ext>
          </a:extLst>
        </xdr:cNvPr>
        <xdr:cNvSpPr/>
      </xdr:nvSpPr>
      <xdr:spPr>
        <a:xfrm>
          <a:off x="10138335" y="3112614"/>
          <a:ext cx="2933700" cy="4408774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WAT</a:t>
          </a:r>
          <a:r>
            <a:rPr lang="nl-NL" sz="1400" b="1" baseline="0">
              <a:solidFill>
                <a:srgbClr val="CC00FF"/>
              </a:solidFill>
            </a:rPr>
            <a:t> ZIE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DENK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DOE JE?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r>
            <a:rPr lang="nl-NL" sz="1400" b="1" baseline="0">
              <a:solidFill>
                <a:srgbClr val="CC00FF"/>
              </a:solidFill>
            </a:rPr>
            <a:t>NOTEER KORT WAT JE DOET: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JE PLAN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1. basisaanpak: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je middenmoot (minimaal 60%) waar je de lesinstructie op richt.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2. intensieve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die herhaalde instructie nodig hebben.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3. verrijkte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waarvoor je de baissstof gaat compacten - die extra uitdaging nodig hebben. 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</xdr:txBody>
    </xdr:sp>
    <xdr:clientData/>
  </xdr:twoCellAnchor>
  <xdr:twoCellAnchor>
    <xdr:from>
      <xdr:col>18</xdr:col>
      <xdr:colOff>46691</xdr:colOff>
      <xdr:row>9</xdr:row>
      <xdr:rowOff>52295</xdr:rowOff>
    </xdr:from>
    <xdr:to>
      <xdr:col>20</xdr:col>
      <xdr:colOff>592791</xdr:colOff>
      <xdr:row>15</xdr:row>
      <xdr:rowOff>138954</xdr:rowOff>
    </xdr:to>
    <xdr:sp macro="" textlink="">
      <xdr:nvSpPr>
        <xdr:cNvPr id="6" name="Rechthoek: afgeronde hoek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4D4DFF-A7B1-4892-A0B6-D05636AB619C}"/>
            </a:ext>
          </a:extLst>
        </xdr:cNvPr>
        <xdr:cNvSpPr/>
      </xdr:nvSpPr>
      <xdr:spPr>
        <a:xfrm>
          <a:off x="11010526" y="1603189"/>
          <a:ext cx="1765300" cy="110863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van de</a:t>
          </a:r>
          <a:endParaRPr lang="nl-NL" sz="1400"/>
        </a:p>
        <a:p>
          <a:pPr algn="ctr"/>
          <a:r>
            <a:rPr lang="nl-NL" sz="1400"/>
            <a:t>INDICATOREN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35859</xdr:colOff>
      <xdr:row>32</xdr:row>
      <xdr:rowOff>89646</xdr:rowOff>
    </xdr:from>
    <xdr:to>
      <xdr:col>11</xdr:col>
      <xdr:colOff>71718</xdr:colOff>
      <xdr:row>43</xdr:row>
      <xdr:rowOff>161365</xdr:rowOff>
    </xdr:to>
    <xdr:sp macro="" textlink="">
      <xdr:nvSpPr>
        <xdr:cNvPr id="7" name="Tekstballon: rechthoek met afgeronde hoeken 6">
          <a:extLst>
            <a:ext uri="{FF2B5EF4-FFF2-40B4-BE49-F238E27FC236}">
              <a16:creationId xmlns:a16="http://schemas.microsoft.com/office/drawing/2014/main" id="{69E22F82-EF5E-4495-AB78-47EEE9960B71}"/>
            </a:ext>
          </a:extLst>
        </xdr:cNvPr>
        <xdr:cNvSpPr/>
      </xdr:nvSpPr>
      <xdr:spPr>
        <a:xfrm>
          <a:off x="3684494" y="5558117"/>
          <a:ext cx="3083859" cy="1945342"/>
        </a:xfrm>
        <a:prstGeom prst="wedgeRoundRectCallout">
          <a:avLst>
            <a:gd name="adj1" fmla="val 38261"/>
            <a:gd name="adj2" fmla="val -32100"/>
            <a:gd name="adj3" fmla="val 16667"/>
          </a:avLst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 baseline="0">
              <a:solidFill>
                <a:srgbClr val="CC00FF"/>
              </a:solidFill>
            </a:rPr>
            <a:t>De HANDLEIDING: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De </a:t>
          </a:r>
          <a:r>
            <a:rPr lang="nl-NL" sz="1400" b="1" u="sng" baseline="0">
              <a:solidFill>
                <a:srgbClr val="CC00FF"/>
              </a:solidFill>
            </a:rPr>
            <a:t>opmerkingen</a:t>
          </a:r>
          <a:r>
            <a:rPr lang="nl-NL" sz="1400" b="1" baseline="0">
              <a:solidFill>
                <a:srgbClr val="CC00FF"/>
              </a:solidFill>
            </a:rPr>
            <a:t> boven elke </a:t>
          </a:r>
          <a:r>
            <a:rPr lang="nl-NL" sz="1400" b="1" u="sng" baseline="0">
              <a:solidFill>
                <a:srgbClr val="CC00FF"/>
              </a:solidFill>
            </a:rPr>
            <a:t>kolom</a:t>
          </a:r>
          <a:r>
            <a:rPr lang="nl-NL" sz="1400" b="1" baseline="0">
              <a:solidFill>
                <a:srgbClr val="CC00FF"/>
              </a:solidFill>
            </a:rPr>
            <a:t>  </a:t>
          </a:r>
        </a:p>
      </xdr:txBody>
    </xdr:sp>
    <xdr:clientData/>
  </xdr:twoCellAnchor>
  <xdr:twoCellAnchor>
    <xdr:from>
      <xdr:col>11</xdr:col>
      <xdr:colOff>233083</xdr:colOff>
      <xdr:row>18</xdr:row>
      <xdr:rowOff>32865</xdr:rowOff>
    </xdr:from>
    <xdr:to>
      <xdr:col>16</xdr:col>
      <xdr:colOff>234950</xdr:colOff>
      <xdr:row>43</xdr:row>
      <xdr:rowOff>143435</xdr:rowOff>
    </xdr:to>
    <xdr:sp macro="" textlink="">
      <xdr:nvSpPr>
        <xdr:cNvPr id="8" name="Tekstballon: rechthoek met afgeronde hoeken 7">
          <a:extLst>
            <a:ext uri="{FF2B5EF4-FFF2-40B4-BE49-F238E27FC236}">
              <a16:creationId xmlns:a16="http://schemas.microsoft.com/office/drawing/2014/main" id="{270633D3-B629-4631-8006-75820EA1E9D7}"/>
            </a:ext>
          </a:extLst>
        </xdr:cNvPr>
        <xdr:cNvSpPr/>
      </xdr:nvSpPr>
      <xdr:spPr>
        <a:xfrm>
          <a:off x="6929718" y="3116724"/>
          <a:ext cx="3049867" cy="4368805"/>
        </a:xfrm>
        <a:prstGeom prst="wedgeRoundRectCallout">
          <a:avLst>
            <a:gd name="adj1" fmla="val -33070"/>
            <a:gd name="adj2" fmla="val 12276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aseline="0"/>
            <a:t>Is het kopje van een pagina groen gekleurd vul dan sowieso de kolom in (rode kopjes = een optie).</a:t>
          </a:r>
        </a:p>
        <a:p>
          <a:pPr algn="l"/>
          <a:endParaRPr lang="nl-NL" sz="1400" baseline="0"/>
        </a:p>
        <a:p>
          <a:pPr algn="l"/>
          <a:r>
            <a:rPr lang="nl-NL" sz="1400" b="1" baseline="0"/>
            <a:t>NOTEER OP TABBLAD TOTAAL:</a:t>
          </a:r>
        </a:p>
        <a:p>
          <a:pPr algn="l"/>
          <a:r>
            <a:rPr lang="nl-NL" sz="1400" b="1" baseline="0"/>
            <a:t>1. TEVREDENHEIDSSCORE:</a:t>
          </a:r>
        </a:p>
        <a:p>
          <a:pPr algn="l"/>
          <a:r>
            <a:rPr lang="nl-NL" sz="1400" baseline="0"/>
            <a:t>een inschatting van het percen-tage leerlingen waarvan de scores minimaal overeenkomen met de aanleg van de leerling.</a:t>
          </a:r>
        </a:p>
        <a:p>
          <a:pPr algn="l"/>
          <a:endParaRPr lang="nl-NL" sz="1400" baseline="0"/>
        </a:p>
        <a:p>
          <a:pPr algn="l"/>
          <a:r>
            <a:rPr lang="nl-NL" sz="1400" b="1"/>
            <a:t>2.</a:t>
          </a:r>
          <a:r>
            <a:rPr lang="nl-NL" sz="1400" b="1" baseline="0"/>
            <a:t> </a:t>
          </a:r>
          <a:r>
            <a:rPr lang="nl-NL" sz="1400" b="1"/>
            <a:t>SIGNAALSCORE </a:t>
          </a:r>
          <a:r>
            <a:rPr lang="nl-NL" sz="1400"/>
            <a:t>(Schoolweging): </a:t>
          </a:r>
          <a:endParaRPr lang="nl-NL" sz="1400" baseline="0"/>
        </a:p>
        <a:p>
          <a:pPr algn="l"/>
          <a:r>
            <a:rPr lang="nl-NL" sz="1400" baseline="0"/>
            <a:t>een optie. Scores zie je terug in de overzichten per leerling (de OP's) = de rode Signaal-lijn.</a:t>
          </a:r>
          <a:endParaRPr lang="nl-NL" sz="1400"/>
        </a:p>
      </xdr:txBody>
    </xdr:sp>
    <xdr:clientData/>
  </xdr:twoCellAnchor>
  <xdr:oneCellAnchor>
    <xdr:from>
      <xdr:col>7</xdr:col>
      <xdr:colOff>330201</xdr:colOff>
      <xdr:row>19</xdr:row>
      <xdr:rowOff>113553</xdr:rowOff>
    </xdr:from>
    <xdr:ext cx="885216" cy="1207248"/>
    <xdr:pic>
      <xdr:nvPicPr>
        <xdr:cNvPr id="9" name="Afbeelding 8">
          <a:extLst>
            <a:ext uri="{FF2B5EF4-FFF2-40B4-BE49-F238E27FC236}">
              <a16:creationId xmlns:a16="http://schemas.microsoft.com/office/drawing/2014/main" id="{8A41D9BF-E47B-46C0-BE12-AE916FD37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8436" y="3367741"/>
          <a:ext cx="885216" cy="120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21</xdr:col>
      <xdr:colOff>457200</xdr:colOff>
      <xdr:row>1</xdr:row>
      <xdr:rowOff>44822</xdr:rowOff>
    </xdr:from>
    <xdr:to>
      <xdr:col>27</xdr:col>
      <xdr:colOff>152400</xdr:colOff>
      <xdr:row>43</xdr:row>
      <xdr:rowOff>152400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96202EFD-4619-4055-8150-8345F1C1CD82}"/>
            </a:ext>
          </a:extLst>
        </xdr:cNvPr>
        <xdr:cNvSpPr/>
      </xdr:nvSpPr>
      <xdr:spPr>
        <a:xfrm>
          <a:off x="13249835" y="233081"/>
          <a:ext cx="3352800" cy="7261413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ORGANISATIE BASISAANPAK</a:t>
          </a:r>
        </a:p>
        <a:p>
          <a:pPr algn="l"/>
          <a:endParaRPr lang="nl-NL" sz="1400" b="1">
            <a:solidFill>
              <a:srgbClr val="CC00FF"/>
            </a:solidFill>
          </a:endParaRPr>
        </a:p>
        <a:p>
          <a:pPr algn="l"/>
          <a:r>
            <a:rPr lang="nl-NL" sz="1400" b="0">
              <a:solidFill>
                <a:srgbClr val="CC00FF"/>
              </a:solidFill>
            </a:rPr>
            <a:t>Resultaten</a:t>
          </a:r>
          <a:r>
            <a:rPr lang="nl-NL" sz="1400" b="0" baseline="0">
              <a:solidFill>
                <a:srgbClr val="CC00FF"/>
              </a:solidFill>
            </a:rPr>
            <a:t> scoren </a:t>
          </a:r>
        </a:p>
        <a:p>
          <a:pPr algn="l"/>
          <a:r>
            <a:rPr lang="nl-NL" sz="2800" b="1" baseline="0">
              <a:solidFill>
                <a:srgbClr val="CC00FF"/>
              </a:solidFill>
            </a:rPr>
            <a:t>op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doorgaan met de gekozen aanpak.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boven</a:t>
          </a:r>
          <a:r>
            <a:rPr lang="nl-NL" sz="1400" b="1" baseline="0">
              <a:solidFill>
                <a:srgbClr val="CC00FF"/>
              </a:solidFill>
            </a:rPr>
            <a:t> de tevredenheidsscore: 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naast de basisinstructie vraagt de aanpak om een  hoger niveau.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onder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kies voor basisinstructie en investeer extra in instructie. Verlaag het instructieniveau NIET, maar ga intensiveren = er meer tijd in stoppen. (denk aan: motivatie / bewegend leren / afwisselende activiteiten).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>
            <a:solidFill>
              <a:srgbClr val="CC00FF"/>
            </a:solidFill>
          </a:endParaRPr>
        </a:p>
      </xdr:txBody>
    </xdr:sp>
    <xdr:clientData/>
  </xdr:twoCellAnchor>
  <xdr:twoCellAnchor>
    <xdr:from>
      <xdr:col>22</xdr:col>
      <xdr:colOff>1</xdr:colOff>
      <xdr:row>28</xdr:row>
      <xdr:rowOff>35859</xdr:rowOff>
    </xdr:from>
    <xdr:to>
      <xdr:col>27</xdr:col>
      <xdr:colOff>1</xdr:colOff>
      <xdr:row>43</xdr:row>
      <xdr:rowOff>62753</xdr:rowOff>
    </xdr:to>
    <xdr:sp macro="" textlink="">
      <xdr:nvSpPr>
        <xdr:cNvPr id="11" name="Rechthoek: afgeronde hoek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BB1977-C5A8-485F-92D3-6E2789264166}"/>
            </a:ext>
          </a:extLst>
        </xdr:cNvPr>
        <xdr:cNvSpPr/>
      </xdr:nvSpPr>
      <xdr:spPr>
        <a:xfrm>
          <a:off x="13402236" y="4823012"/>
          <a:ext cx="3048000" cy="2581835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nl-NL" sz="1400" b="1"/>
            <a:t>De</a:t>
          </a:r>
          <a:r>
            <a:rPr lang="nl-NL" sz="1400" b="1" baseline="0"/>
            <a:t> LEERKRACHT maakt het PLAN</a:t>
          </a:r>
          <a:r>
            <a:rPr lang="nl-NL" sz="1400" baseline="0"/>
            <a:t>:</a:t>
          </a:r>
        </a:p>
        <a:p>
          <a:pPr algn="l"/>
          <a:r>
            <a:rPr lang="nl-NL" sz="1400" baseline="0"/>
            <a:t>De knoppen die zichtbaar blijven:</a:t>
          </a:r>
        </a:p>
        <a:p>
          <a:pPr algn="l"/>
          <a:r>
            <a:rPr lang="nl-NL" sz="1400" b="1" baseline="0"/>
            <a:t>1. intro (rode knop)</a:t>
          </a:r>
        </a:p>
        <a:p>
          <a:pPr algn="l"/>
          <a:r>
            <a:rPr lang="nl-NL" sz="1400" b="1" baseline="0"/>
            <a:t>2. totaal (groene knop)</a:t>
          </a:r>
        </a:p>
        <a:p>
          <a:pPr algn="l"/>
          <a:r>
            <a:rPr lang="nl-NL" sz="1400" b="1" baseline="0"/>
            <a:t>3. doorgaande lijn (rode knop)</a:t>
          </a:r>
        </a:p>
        <a:p>
          <a:pPr algn="l"/>
          <a:r>
            <a:rPr lang="nl-NL" sz="1400" b="1" baseline="0"/>
            <a:t>4. scores van jouw groep</a:t>
          </a:r>
        </a:p>
        <a:p>
          <a:pPr algn="l"/>
          <a:r>
            <a:rPr lang="nl-NL" sz="1400" b="1" baseline="0"/>
            <a:t>5. OP van jouw groep</a:t>
          </a:r>
        </a:p>
        <a:p>
          <a:pPr algn="l"/>
          <a:r>
            <a:rPr lang="nl-NL" sz="1400" b="1" baseline="0"/>
            <a:t>6. basisaanpak / intensief / verrijkt</a:t>
          </a:r>
        </a:p>
        <a:p>
          <a:pPr algn="ctr"/>
          <a:r>
            <a:rPr lang="nl-NL" sz="1400" baseline="0">
              <a:solidFill>
                <a:schemeClr val="accent4">
                  <a:lumMod val="60000"/>
                  <a:lumOff val="40000"/>
                </a:schemeClr>
              </a:solidFill>
            </a:rPr>
            <a:t>De rest verberg je. Hoe?   </a:t>
          </a:r>
        </a:p>
        <a:p>
          <a:pPr algn="ctr"/>
          <a:r>
            <a:rPr lang="nl-NL" sz="1400" b="1" u="sng" baseline="0">
              <a:solidFill>
                <a:schemeClr val="accent4">
                  <a:lumMod val="60000"/>
                  <a:lumOff val="40000"/>
                </a:schemeClr>
              </a:solidFill>
            </a:rPr>
            <a:t>Klik op deze knop </a:t>
          </a:r>
          <a:endParaRPr lang="nl-NL" sz="14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18</xdr:col>
      <xdr:colOff>35111</xdr:colOff>
      <xdr:row>1</xdr:row>
      <xdr:rowOff>143803</xdr:rowOff>
    </xdr:from>
    <xdr:to>
      <xdr:col>20</xdr:col>
      <xdr:colOff>581211</xdr:colOff>
      <xdr:row>8</xdr:row>
      <xdr:rowOff>60133</xdr:rowOff>
    </xdr:to>
    <xdr:sp macro="" textlink="">
      <xdr:nvSpPr>
        <xdr:cNvPr id="12" name="Rechthoek: afgeronde hoeken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D9D35B2-EA13-4874-910B-E69D60CFDB1B}"/>
            </a:ext>
          </a:extLst>
        </xdr:cNvPr>
        <xdr:cNvSpPr/>
      </xdr:nvSpPr>
      <xdr:spPr>
        <a:xfrm>
          <a:off x="10998946" y="332062"/>
          <a:ext cx="1765300" cy="1108636"/>
        </a:xfrm>
        <a:prstGeom prst="roundRect">
          <a:avLst/>
        </a:prstGeom>
        <a:solidFill>
          <a:schemeClr val="bg1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>
              <a:solidFill>
                <a:srgbClr val="CC00FF"/>
              </a:solidFill>
            </a:rPr>
            <a:t>AANPAK</a:t>
          </a:r>
          <a:r>
            <a:rPr lang="nl-NL" sz="1400" baseline="0">
              <a:solidFill>
                <a:srgbClr val="CC00FF"/>
              </a:solidFill>
            </a:rPr>
            <a:t> OP SCHOOLNIVEAU</a:t>
          </a:r>
          <a:endParaRPr lang="nl-NL" sz="1400">
            <a:solidFill>
              <a:srgbClr val="CC00FF"/>
            </a:solidFill>
          </a:endParaRPr>
        </a:p>
        <a:p>
          <a:pPr algn="ctr"/>
          <a:r>
            <a:rPr lang="nl-NL" sz="1400" b="1" u="sng">
              <a:solidFill>
                <a:srgbClr val="CC00FF"/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170330</xdr:colOff>
      <xdr:row>36</xdr:row>
      <xdr:rowOff>80682</xdr:rowOff>
    </xdr:from>
    <xdr:to>
      <xdr:col>10</xdr:col>
      <xdr:colOff>475130</xdr:colOff>
      <xdr:row>42</xdr:row>
      <xdr:rowOff>167341</xdr:rowOff>
    </xdr:to>
    <xdr:sp macro="" textlink="">
      <xdr:nvSpPr>
        <xdr:cNvPr id="14" name="Rechthoek: afgeronde hoeken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9CC398B-842B-4AE0-93A1-53DECD773286}"/>
            </a:ext>
          </a:extLst>
        </xdr:cNvPr>
        <xdr:cNvSpPr/>
      </xdr:nvSpPr>
      <xdr:spPr>
        <a:xfrm>
          <a:off x="3818965" y="6230470"/>
          <a:ext cx="2743200" cy="110863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En</a:t>
          </a:r>
          <a:r>
            <a:rPr lang="nl-NL" sz="1400" baseline="0"/>
            <a:t> als je geen ABCDE of 12345 scores hebt? (bijv. IEP)</a:t>
          </a:r>
        </a:p>
        <a:p>
          <a:pPr algn="ctr"/>
          <a:r>
            <a:rPr lang="nl-NL" sz="1400" baseline="0">
              <a:solidFill>
                <a:schemeClr val="accent4">
                  <a:lumMod val="60000"/>
                  <a:lumOff val="40000"/>
                </a:schemeClr>
              </a:solidFill>
            </a:rPr>
            <a:t>Noteer dan het </a:t>
          </a:r>
          <a:r>
            <a:rPr lang="nl-NL" sz="1400" b="1" u="none" baseline="0">
              <a:solidFill>
                <a:schemeClr val="accent4">
                  <a:lumMod val="60000"/>
                  <a:lumOff val="40000"/>
                </a:schemeClr>
              </a:solidFill>
            </a:rPr>
            <a:t>LEERRENDEMENT</a:t>
          </a:r>
        </a:p>
        <a:p>
          <a:pPr algn="ctr"/>
          <a:r>
            <a:rPr lang="nl-NL" sz="1400" b="1" u="sng" baseline="0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  <a:endParaRPr lang="nl-NL" sz="14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oneCellAnchor>
    <xdr:from>
      <xdr:col>0</xdr:col>
      <xdr:colOff>422459</xdr:colOff>
      <xdr:row>1</xdr:row>
      <xdr:rowOff>36978</xdr:rowOff>
    </xdr:from>
    <xdr:ext cx="6372787" cy="5154647"/>
    <xdr:pic>
      <xdr:nvPicPr>
        <xdr:cNvPr id="13" name="Afbeelding 12">
          <a:extLst>
            <a:ext uri="{FF2B5EF4-FFF2-40B4-BE49-F238E27FC236}">
              <a16:creationId xmlns:a16="http://schemas.microsoft.com/office/drawing/2014/main" id="{3B2C24C0-C85A-412F-BDF0-F9FBCDE8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2459" y="227478"/>
          <a:ext cx="6372787" cy="5154647"/>
        </a:xfrm>
        <a:prstGeom prst="rect">
          <a:avLst/>
        </a:prstGeom>
        <a:scene3d>
          <a:camera prst="orthographicFront"/>
          <a:lightRig rig="threePt" dir="t"/>
        </a:scene3d>
        <a:sp3d>
          <a:bevelT/>
        </a:sp3d>
      </xdr:spPr>
    </xdr:pic>
    <xdr:clientData/>
  </xdr:oneCellAnchor>
  <xdr:oneCellAnchor>
    <xdr:from>
      <xdr:col>7</xdr:col>
      <xdr:colOff>330201</xdr:colOff>
      <xdr:row>19</xdr:row>
      <xdr:rowOff>113553</xdr:rowOff>
    </xdr:from>
    <xdr:ext cx="885216" cy="1207248"/>
    <xdr:pic>
      <xdr:nvPicPr>
        <xdr:cNvPr id="15" name="Afbeelding 14">
          <a:extLst>
            <a:ext uri="{FF2B5EF4-FFF2-40B4-BE49-F238E27FC236}">
              <a16:creationId xmlns:a16="http://schemas.microsoft.com/office/drawing/2014/main" id="{C402BEC7-F4BF-4C48-8874-7364852FF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9781" y="3321573"/>
          <a:ext cx="885216" cy="120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98612</xdr:colOff>
      <xdr:row>8</xdr:row>
      <xdr:rowOff>161365</xdr:rowOff>
    </xdr:from>
    <xdr:to>
      <xdr:col>10</xdr:col>
      <xdr:colOff>188259</xdr:colOff>
      <xdr:row>13</xdr:row>
      <xdr:rowOff>161364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ED5CAF9A-C93C-4FEE-BFB7-2E8AC093C105}"/>
            </a:ext>
          </a:extLst>
        </xdr:cNvPr>
        <xdr:cNvSpPr txBox="1"/>
      </xdr:nvSpPr>
      <xdr:spPr>
        <a:xfrm rot="20453331">
          <a:off x="700592" y="1525345"/>
          <a:ext cx="5576047" cy="83819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4400" b="1">
              <a:solidFill>
                <a:srgbClr val="CC00FF"/>
              </a:solidFill>
            </a:rPr>
            <a:t>Naam</a:t>
          </a:r>
          <a:r>
            <a:rPr lang="nl-NL" sz="4400" b="1" baseline="0">
              <a:solidFill>
                <a:srgbClr val="CC00FF"/>
              </a:solidFill>
            </a:rPr>
            <a:t> van de school</a:t>
          </a:r>
          <a:endParaRPr lang="nl-NL" sz="4400" b="1">
            <a:solidFill>
              <a:srgbClr val="CC00FF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1127CAC-168D-427C-A042-288555A8EBB5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A7B8BF-D9A6-4098-8B70-E922662CE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C0EDE20C-E4C5-49FC-8BAF-6B009075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B8364CA5-BA1D-4959-811C-CC685550E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B9E234AC-78B4-4241-B183-082EE85612EF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3B92311-E6F3-4F9A-94A7-D4FF4C6087B4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F258481-5850-4494-B304-B9F7C0434A69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84859FF2-9CB1-4A8A-A853-2D7F30CDB80E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73E71641-7FFF-477D-BF48-A16F9ACC379D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C830C249-D207-4A4A-9FB8-DE315E40FA85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BCA6D097-0F84-4111-B700-C31439069C68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13DEF055-EBCF-4492-8211-241C9DB46CD6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EB4667F0-A241-4EF4-B14F-4CF0E14EF36A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C560AA8-2681-4C32-940F-126F7755612E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3192F9E9-BDA9-4F85-AE45-B61A9650093C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05DA869-8466-4097-A761-6DCF8EE40317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16B20B47-2E80-4582-9425-2CC6FB452776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D44638D3-E433-4A72-A429-AD14DCD3BEDF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A30CEC76-8308-4B3D-AD5F-19D409B1F4E9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E743A5F9-9C83-4BE5-BD01-6DFE99411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10582</xdr:colOff>
      <xdr:row>2</xdr:row>
      <xdr:rowOff>625475</xdr:rowOff>
    </xdr:from>
    <xdr:to>
      <xdr:col>35</xdr:col>
      <xdr:colOff>607060</xdr:colOff>
      <xdr:row>23</xdr:row>
      <xdr:rowOff>60960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5F9F2310-7CCC-4D00-A846-855DB76E7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579119</xdr:colOff>
      <xdr:row>26</xdr:row>
      <xdr:rowOff>58418</xdr:rowOff>
    </xdr:from>
    <xdr:to>
      <xdr:col>22</xdr:col>
      <xdr:colOff>106680</xdr:colOff>
      <xdr:row>70</xdr:row>
      <xdr:rowOff>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59DA9E9-3C03-439A-BF8B-A1C1D6EBB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2879" y="7236458"/>
          <a:ext cx="10424161" cy="10815322"/>
        </a:xfrm>
        <a:prstGeom prst="rect">
          <a:avLst/>
        </a:prstGeom>
      </xdr:spPr>
    </xdr:pic>
    <xdr:clientData/>
  </xdr:twoCellAnchor>
  <xdr:twoCellAnchor>
    <xdr:from>
      <xdr:col>4</xdr:col>
      <xdr:colOff>241300</xdr:colOff>
      <xdr:row>25</xdr:row>
      <xdr:rowOff>12700</xdr:rowOff>
    </xdr:from>
    <xdr:to>
      <xdr:col>35</xdr:col>
      <xdr:colOff>419100</xdr:colOff>
      <xdr:row>127</xdr:row>
      <xdr:rowOff>63500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3A60472E-0D23-4B66-A924-801DA301061B}"/>
            </a:ext>
          </a:extLst>
        </xdr:cNvPr>
        <xdr:cNvSpPr/>
      </xdr:nvSpPr>
      <xdr:spPr>
        <a:xfrm>
          <a:off x="3655060" y="6954520"/>
          <a:ext cx="19296380" cy="2499106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45720</xdr:colOff>
      <xdr:row>71</xdr:row>
      <xdr:rowOff>137160</xdr:rowOff>
    </xdr:from>
    <xdr:to>
      <xdr:col>20</xdr:col>
      <xdr:colOff>114300</xdr:colOff>
      <xdr:row>82</xdr:row>
      <xdr:rowOff>228600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38E535F9-D39B-43A5-90A0-A614254204E7}"/>
            </a:ext>
          </a:extLst>
        </xdr:cNvPr>
        <xdr:cNvSpPr/>
      </xdr:nvSpPr>
      <xdr:spPr>
        <a:xfrm>
          <a:off x="4061460" y="18516600"/>
          <a:ext cx="9098280" cy="2964180"/>
        </a:xfrm>
        <a:custGeom>
          <a:avLst/>
          <a:gdLst>
            <a:gd name="connsiteX0" fmla="*/ 0 w 9098280"/>
            <a:gd name="connsiteY0" fmla="*/ 494040 h 2964180"/>
            <a:gd name="connsiteX1" fmla="*/ 494040 w 9098280"/>
            <a:gd name="connsiteY1" fmla="*/ 0 h 2964180"/>
            <a:gd name="connsiteX2" fmla="*/ 830034 w 9098280"/>
            <a:gd name="connsiteY2" fmla="*/ 0 h 2964180"/>
            <a:gd name="connsiteX3" fmla="*/ 1490436 w 9098280"/>
            <a:gd name="connsiteY3" fmla="*/ 0 h 2964180"/>
            <a:gd name="connsiteX4" fmla="*/ 2069736 w 9098280"/>
            <a:gd name="connsiteY4" fmla="*/ 0 h 2964180"/>
            <a:gd name="connsiteX5" fmla="*/ 2811240 w 9098280"/>
            <a:gd name="connsiteY5" fmla="*/ 0 h 2964180"/>
            <a:gd name="connsiteX6" fmla="*/ 3552744 w 9098280"/>
            <a:gd name="connsiteY6" fmla="*/ 0 h 2964180"/>
            <a:gd name="connsiteX7" fmla="*/ 4213146 w 9098280"/>
            <a:gd name="connsiteY7" fmla="*/ 0 h 2964180"/>
            <a:gd name="connsiteX8" fmla="*/ 4711344 w 9098280"/>
            <a:gd name="connsiteY8" fmla="*/ 0 h 2964180"/>
            <a:gd name="connsiteX9" fmla="*/ 5128440 w 9098280"/>
            <a:gd name="connsiteY9" fmla="*/ 0 h 2964180"/>
            <a:gd name="connsiteX10" fmla="*/ 5707740 w 9098280"/>
            <a:gd name="connsiteY10" fmla="*/ 0 h 2964180"/>
            <a:gd name="connsiteX11" fmla="*/ 6205938 w 9098280"/>
            <a:gd name="connsiteY11" fmla="*/ 0 h 2964180"/>
            <a:gd name="connsiteX12" fmla="*/ 6785238 w 9098280"/>
            <a:gd name="connsiteY12" fmla="*/ 0 h 2964180"/>
            <a:gd name="connsiteX13" fmla="*/ 7121232 w 9098280"/>
            <a:gd name="connsiteY13" fmla="*/ 0 h 2964180"/>
            <a:gd name="connsiteX14" fmla="*/ 7457226 w 9098280"/>
            <a:gd name="connsiteY14" fmla="*/ 0 h 2964180"/>
            <a:gd name="connsiteX15" fmla="*/ 8604240 w 9098280"/>
            <a:gd name="connsiteY15" fmla="*/ 0 h 2964180"/>
            <a:gd name="connsiteX16" fmla="*/ 9098280 w 9098280"/>
            <a:gd name="connsiteY16" fmla="*/ 494040 h 2964180"/>
            <a:gd name="connsiteX17" fmla="*/ 9098280 w 9098280"/>
            <a:gd name="connsiteY17" fmla="*/ 968304 h 2964180"/>
            <a:gd name="connsiteX18" fmla="*/ 9098280 w 9098280"/>
            <a:gd name="connsiteY18" fmla="*/ 1403046 h 2964180"/>
            <a:gd name="connsiteX19" fmla="*/ 9098280 w 9098280"/>
            <a:gd name="connsiteY19" fmla="*/ 1916832 h 2964180"/>
            <a:gd name="connsiteX20" fmla="*/ 9098280 w 9098280"/>
            <a:gd name="connsiteY20" fmla="*/ 2470140 h 2964180"/>
            <a:gd name="connsiteX21" fmla="*/ 8604240 w 9098280"/>
            <a:gd name="connsiteY21" fmla="*/ 2964180 h 2964180"/>
            <a:gd name="connsiteX22" fmla="*/ 8024940 w 9098280"/>
            <a:gd name="connsiteY22" fmla="*/ 2964180 h 2964180"/>
            <a:gd name="connsiteX23" fmla="*/ 7526742 w 9098280"/>
            <a:gd name="connsiteY23" fmla="*/ 2964180 h 2964180"/>
            <a:gd name="connsiteX24" fmla="*/ 6866340 w 9098280"/>
            <a:gd name="connsiteY24" fmla="*/ 2964180 h 2964180"/>
            <a:gd name="connsiteX25" fmla="*/ 6530346 w 9098280"/>
            <a:gd name="connsiteY25" fmla="*/ 2964180 h 2964180"/>
            <a:gd name="connsiteX26" fmla="*/ 6113250 w 9098280"/>
            <a:gd name="connsiteY26" fmla="*/ 2964180 h 2964180"/>
            <a:gd name="connsiteX27" fmla="*/ 5533950 w 9098280"/>
            <a:gd name="connsiteY27" fmla="*/ 2964180 h 2964180"/>
            <a:gd name="connsiteX28" fmla="*/ 5197956 w 9098280"/>
            <a:gd name="connsiteY28" fmla="*/ 2964180 h 2964180"/>
            <a:gd name="connsiteX29" fmla="*/ 4618656 w 9098280"/>
            <a:gd name="connsiteY29" fmla="*/ 2964180 h 2964180"/>
            <a:gd name="connsiteX30" fmla="*/ 4282662 w 9098280"/>
            <a:gd name="connsiteY30" fmla="*/ 2964180 h 2964180"/>
            <a:gd name="connsiteX31" fmla="*/ 3703362 w 9098280"/>
            <a:gd name="connsiteY31" fmla="*/ 2964180 h 2964180"/>
            <a:gd name="connsiteX32" fmla="*/ 3124062 w 9098280"/>
            <a:gd name="connsiteY32" fmla="*/ 2964180 h 2964180"/>
            <a:gd name="connsiteX33" fmla="*/ 2463660 w 9098280"/>
            <a:gd name="connsiteY33" fmla="*/ 2964180 h 2964180"/>
            <a:gd name="connsiteX34" fmla="*/ 1965462 w 9098280"/>
            <a:gd name="connsiteY34" fmla="*/ 2964180 h 2964180"/>
            <a:gd name="connsiteX35" fmla="*/ 1386162 w 9098280"/>
            <a:gd name="connsiteY35" fmla="*/ 2964180 h 2964180"/>
            <a:gd name="connsiteX36" fmla="*/ 494040 w 9098280"/>
            <a:gd name="connsiteY36" fmla="*/ 2964180 h 2964180"/>
            <a:gd name="connsiteX37" fmla="*/ 0 w 9098280"/>
            <a:gd name="connsiteY37" fmla="*/ 2470140 h 2964180"/>
            <a:gd name="connsiteX38" fmla="*/ 0 w 9098280"/>
            <a:gd name="connsiteY38" fmla="*/ 1936593 h 2964180"/>
            <a:gd name="connsiteX39" fmla="*/ 0 w 9098280"/>
            <a:gd name="connsiteY39" fmla="*/ 1482090 h 2964180"/>
            <a:gd name="connsiteX40" fmla="*/ 0 w 9098280"/>
            <a:gd name="connsiteY40" fmla="*/ 948543 h 2964180"/>
            <a:gd name="connsiteX41" fmla="*/ 0 w 9098280"/>
            <a:gd name="connsiteY41" fmla="*/ 494040 h 29641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9098280" h="2964180" extrusionOk="0">
              <a:moveTo>
                <a:pt x="0" y="494040"/>
              </a:moveTo>
              <a:cubicBezTo>
                <a:pt x="-15572" y="246899"/>
                <a:pt x="233568" y="3310"/>
                <a:pt x="494040" y="0"/>
              </a:cubicBezTo>
              <a:cubicBezTo>
                <a:pt x="648012" y="-37700"/>
                <a:pt x="749026" y="17104"/>
                <a:pt x="830034" y="0"/>
              </a:cubicBezTo>
              <a:cubicBezTo>
                <a:pt x="911042" y="-17104"/>
                <a:pt x="1310650" y="73497"/>
                <a:pt x="1490436" y="0"/>
              </a:cubicBezTo>
              <a:cubicBezTo>
                <a:pt x="1670222" y="-73497"/>
                <a:pt x="1829532" y="2428"/>
                <a:pt x="2069736" y="0"/>
              </a:cubicBezTo>
              <a:cubicBezTo>
                <a:pt x="2309940" y="-2428"/>
                <a:pt x="2558344" y="12568"/>
                <a:pt x="2811240" y="0"/>
              </a:cubicBezTo>
              <a:cubicBezTo>
                <a:pt x="3064136" y="-12568"/>
                <a:pt x="3206554" y="10999"/>
                <a:pt x="3552744" y="0"/>
              </a:cubicBezTo>
              <a:cubicBezTo>
                <a:pt x="3898934" y="-10999"/>
                <a:pt x="4062345" y="9417"/>
                <a:pt x="4213146" y="0"/>
              </a:cubicBezTo>
              <a:cubicBezTo>
                <a:pt x="4363947" y="-9417"/>
                <a:pt x="4590638" y="40928"/>
                <a:pt x="4711344" y="0"/>
              </a:cubicBezTo>
              <a:cubicBezTo>
                <a:pt x="4832050" y="-40928"/>
                <a:pt x="5010641" y="11885"/>
                <a:pt x="5128440" y="0"/>
              </a:cubicBezTo>
              <a:cubicBezTo>
                <a:pt x="5246239" y="-11885"/>
                <a:pt x="5501327" y="25919"/>
                <a:pt x="5707740" y="0"/>
              </a:cubicBezTo>
              <a:cubicBezTo>
                <a:pt x="5914153" y="-25919"/>
                <a:pt x="5974144" y="24190"/>
                <a:pt x="6205938" y="0"/>
              </a:cubicBezTo>
              <a:cubicBezTo>
                <a:pt x="6437732" y="-24190"/>
                <a:pt x="6571758" y="41013"/>
                <a:pt x="6785238" y="0"/>
              </a:cubicBezTo>
              <a:cubicBezTo>
                <a:pt x="6998718" y="-41013"/>
                <a:pt x="7042120" y="38503"/>
                <a:pt x="7121232" y="0"/>
              </a:cubicBezTo>
              <a:cubicBezTo>
                <a:pt x="7200344" y="-38503"/>
                <a:pt x="7359263" y="9883"/>
                <a:pt x="7457226" y="0"/>
              </a:cubicBezTo>
              <a:cubicBezTo>
                <a:pt x="7555189" y="-9883"/>
                <a:pt x="8070169" y="1239"/>
                <a:pt x="8604240" y="0"/>
              </a:cubicBezTo>
              <a:cubicBezTo>
                <a:pt x="8889487" y="-77039"/>
                <a:pt x="9103526" y="199706"/>
                <a:pt x="9098280" y="494040"/>
              </a:cubicBezTo>
              <a:cubicBezTo>
                <a:pt x="9128815" y="703813"/>
                <a:pt x="9084927" y="736490"/>
                <a:pt x="9098280" y="968304"/>
              </a:cubicBezTo>
              <a:cubicBezTo>
                <a:pt x="9111633" y="1200118"/>
                <a:pt x="9067705" y="1268167"/>
                <a:pt x="9098280" y="1403046"/>
              </a:cubicBezTo>
              <a:cubicBezTo>
                <a:pt x="9128855" y="1537925"/>
                <a:pt x="9095969" y="1745482"/>
                <a:pt x="9098280" y="1916832"/>
              </a:cubicBezTo>
              <a:cubicBezTo>
                <a:pt x="9100591" y="2088182"/>
                <a:pt x="9053510" y="2319091"/>
                <a:pt x="9098280" y="2470140"/>
              </a:cubicBezTo>
              <a:cubicBezTo>
                <a:pt x="9114317" y="2742184"/>
                <a:pt x="8902030" y="2996360"/>
                <a:pt x="8604240" y="2964180"/>
              </a:cubicBezTo>
              <a:cubicBezTo>
                <a:pt x="8355021" y="2971687"/>
                <a:pt x="8261395" y="2910140"/>
                <a:pt x="8024940" y="2964180"/>
              </a:cubicBezTo>
              <a:cubicBezTo>
                <a:pt x="7788485" y="3018220"/>
                <a:pt x="7650889" y="2921876"/>
                <a:pt x="7526742" y="2964180"/>
              </a:cubicBezTo>
              <a:cubicBezTo>
                <a:pt x="7402595" y="3006484"/>
                <a:pt x="7023485" y="2910641"/>
                <a:pt x="6866340" y="2964180"/>
              </a:cubicBezTo>
              <a:cubicBezTo>
                <a:pt x="6709195" y="3017719"/>
                <a:pt x="6683031" y="2942926"/>
                <a:pt x="6530346" y="2964180"/>
              </a:cubicBezTo>
              <a:cubicBezTo>
                <a:pt x="6377661" y="2985434"/>
                <a:pt x="6274533" y="2940124"/>
                <a:pt x="6113250" y="2964180"/>
              </a:cubicBezTo>
              <a:cubicBezTo>
                <a:pt x="5951967" y="2988236"/>
                <a:pt x="5813133" y="2936764"/>
                <a:pt x="5533950" y="2964180"/>
              </a:cubicBezTo>
              <a:cubicBezTo>
                <a:pt x="5254767" y="2991596"/>
                <a:pt x="5317992" y="2960845"/>
                <a:pt x="5197956" y="2964180"/>
              </a:cubicBezTo>
              <a:cubicBezTo>
                <a:pt x="5077920" y="2967515"/>
                <a:pt x="4821704" y="2956386"/>
                <a:pt x="4618656" y="2964180"/>
              </a:cubicBezTo>
              <a:cubicBezTo>
                <a:pt x="4415608" y="2971974"/>
                <a:pt x="4427818" y="2956428"/>
                <a:pt x="4282662" y="2964180"/>
              </a:cubicBezTo>
              <a:cubicBezTo>
                <a:pt x="4137506" y="2971932"/>
                <a:pt x="3863751" y="2948649"/>
                <a:pt x="3703362" y="2964180"/>
              </a:cubicBezTo>
              <a:cubicBezTo>
                <a:pt x="3542973" y="2979711"/>
                <a:pt x="3291569" y="2932831"/>
                <a:pt x="3124062" y="2964180"/>
              </a:cubicBezTo>
              <a:cubicBezTo>
                <a:pt x="2956555" y="2995529"/>
                <a:pt x="2693420" y="2901863"/>
                <a:pt x="2463660" y="2964180"/>
              </a:cubicBezTo>
              <a:cubicBezTo>
                <a:pt x="2233900" y="3026497"/>
                <a:pt x="2078878" y="2919100"/>
                <a:pt x="1965462" y="2964180"/>
              </a:cubicBezTo>
              <a:cubicBezTo>
                <a:pt x="1852046" y="3009260"/>
                <a:pt x="1586685" y="2957580"/>
                <a:pt x="1386162" y="2964180"/>
              </a:cubicBezTo>
              <a:cubicBezTo>
                <a:pt x="1185639" y="2970780"/>
                <a:pt x="849865" y="2858288"/>
                <a:pt x="494040" y="2964180"/>
              </a:cubicBezTo>
              <a:cubicBezTo>
                <a:pt x="218024" y="2937921"/>
                <a:pt x="18894" y="2781705"/>
                <a:pt x="0" y="2470140"/>
              </a:cubicBezTo>
              <a:cubicBezTo>
                <a:pt x="-49518" y="2324816"/>
                <a:pt x="6303" y="2146727"/>
                <a:pt x="0" y="1936593"/>
              </a:cubicBezTo>
              <a:cubicBezTo>
                <a:pt x="-6303" y="1726459"/>
                <a:pt x="3086" y="1606990"/>
                <a:pt x="0" y="1482090"/>
              </a:cubicBezTo>
              <a:cubicBezTo>
                <a:pt x="-3086" y="1357190"/>
                <a:pt x="22889" y="1079709"/>
                <a:pt x="0" y="948543"/>
              </a:cubicBezTo>
              <a:cubicBezTo>
                <a:pt x="-22889" y="817377"/>
                <a:pt x="26472" y="672317"/>
                <a:pt x="0" y="49404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60960</xdr:colOff>
      <xdr:row>85</xdr:row>
      <xdr:rowOff>45720</xdr:rowOff>
    </xdr:from>
    <xdr:to>
      <xdr:col>18</xdr:col>
      <xdr:colOff>0</xdr:colOff>
      <xdr:row>97</xdr:row>
      <xdr:rowOff>76200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A15AE0C8-2F72-4F01-8147-ADA19C23D4D3}"/>
            </a:ext>
          </a:extLst>
        </xdr:cNvPr>
        <xdr:cNvSpPr/>
      </xdr:nvSpPr>
      <xdr:spPr>
        <a:xfrm>
          <a:off x="4076700" y="22006560"/>
          <a:ext cx="7764780" cy="2865120"/>
        </a:xfrm>
        <a:custGeom>
          <a:avLst/>
          <a:gdLst>
            <a:gd name="connsiteX0" fmla="*/ 0 w 7764780"/>
            <a:gd name="connsiteY0" fmla="*/ 477530 h 2865120"/>
            <a:gd name="connsiteX1" fmla="*/ 477530 w 7764780"/>
            <a:gd name="connsiteY1" fmla="*/ 0 h 2865120"/>
            <a:gd name="connsiteX2" fmla="*/ 840715 w 7764780"/>
            <a:gd name="connsiteY2" fmla="*/ 0 h 2865120"/>
            <a:gd name="connsiteX3" fmla="*/ 1476289 w 7764780"/>
            <a:gd name="connsiteY3" fmla="*/ 0 h 2865120"/>
            <a:gd name="connsiteX4" fmla="*/ 2043766 w 7764780"/>
            <a:gd name="connsiteY4" fmla="*/ 0 h 2865120"/>
            <a:gd name="connsiteX5" fmla="*/ 2747437 w 7764780"/>
            <a:gd name="connsiteY5" fmla="*/ 0 h 2865120"/>
            <a:gd name="connsiteX6" fmla="*/ 3451108 w 7764780"/>
            <a:gd name="connsiteY6" fmla="*/ 0 h 2865120"/>
            <a:gd name="connsiteX7" fmla="*/ 4086682 w 7764780"/>
            <a:gd name="connsiteY7" fmla="*/ 0 h 2865120"/>
            <a:gd name="connsiteX8" fmla="*/ 4586061 w 7764780"/>
            <a:gd name="connsiteY8" fmla="*/ 0 h 2865120"/>
            <a:gd name="connsiteX9" fmla="*/ 5017343 w 7764780"/>
            <a:gd name="connsiteY9" fmla="*/ 0 h 2865120"/>
            <a:gd name="connsiteX10" fmla="*/ 5584820 w 7764780"/>
            <a:gd name="connsiteY10" fmla="*/ 0 h 2865120"/>
            <a:gd name="connsiteX11" fmla="*/ 6084199 w 7764780"/>
            <a:gd name="connsiteY11" fmla="*/ 0 h 2865120"/>
            <a:gd name="connsiteX12" fmla="*/ 6651676 w 7764780"/>
            <a:gd name="connsiteY12" fmla="*/ 0 h 2865120"/>
            <a:gd name="connsiteX13" fmla="*/ 7287250 w 7764780"/>
            <a:gd name="connsiteY13" fmla="*/ 0 h 2865120"/>
            <a:gd name="connsiteX14" fmla="*/ 7764780 w 7764780"/>
            <a:gd name="connsiteY14" fmla="*/ 477530 h 2865120"/>
            <a:gd name="connsiteX15" fmla="*/ 7764780 w 7764780"/>
            <a:gd name="connsiteY15" fmla="*/ 916844 h 2865120"/>
            <a:gd name="connsiteX16" fmla="*/ 7764780 w 7764780"/>
            <a:gd name="connsiteY16" fmla="*/ 1394359 h 2865120"/>
            <a:gd name="connsiteX17" fmla="*/ 7764780 w 7764780"/>
            <a:gd name="connsiteY17" fmla="*/ 1814572 h 2865120"/>
            <a:gd name="connsiteX18" fmla="*/ 7764780 w 7764780"/>
            <a:gd name="connsiteY18" fmla="*/ 2387590 h 2865120"/>
            <a:gd name="connsiteX19" fmla="*/ 7287250 w 7764780"/>
            <a:gd name="connsiteY19" fmla="*/ 2865120 h 2865120"/>
            <a:gd name="connsiteX20" fmla="*/ 6855968 w 7764780"/>
            <a:gd name="connsiteY20" fmla="*/ 2865120 h 2865120"/>
            <a:gd name="connsiteX21" fmla="*/ 6492783 w 7764780"/>
            <a:gd name="connsiteY21" fmla="*/ 2865120 h 2865120"/>
            <a:gd name="connsiteX22" fmla="*/ 5789112 w 7764780"/>
            <a:gd name="connsiteY22" fmla="*/ 2865120 h 2865120"/>
            <a:gd name="connsiteX23" fmla="*/ 5289732 w 7764780"/>
            <a:gd name="connsiteY23" fmla="*/ 2865120 h 2865120"/>
            <a:gd name="connsiteX24" fmla="*/ 4654158 w 7764780"/>
            <a:gd name="connsiteY24" fmla="*/ 2865120 h 2865120"/>
            <a:gd name="connsiteX25" fmla="*/ 4290973 w 7764780"/>
            <a:gd name="connsiteY25" fmla="*/ 2865120 h 2865120"/>
            <a:gd name="connsiteX26" fmla="*/ 3859691 w 7764780"/>
            <a:gd name="connsiteY26" fmla="*/ 2865120 h 2865120"/>
            <a:gd name="connsiteX27" fmla="*/ 3292214 w 7764780"/>
            <a:gd name="connsiteY27" fmla="*/ 2865120 h 2865120"/>
            <a:gd name="connsiteX28" fmla="*/ 2929029 w 7764780"/>
            <a:gd name="connsiteY28" fmla="*/ 2865120 h 2865120"/>
            <a:gd name="connsiteX29" fmla="*/ 2361553 w 7764780"/>
            <a:gd name="connsiteY29" fmla="*/ 2865120 h 2865120"/>
            <a:gd name="connsiteX30" fmla="*/ 1998367 w 7764780"/>
            <a:gd name="connsiteY30" fmla="*/ 2865120 h 2865120"/>
            <a:gd name="connsiteX31" fmla="*/ 1430891 w 7764780"/>
            <a:gd name="connsiteY31" fmla="*/ 2865120 h 2865120"/>
            <a:gd name="connsiteX32" fmla="*/ 477530 w 7764780"/>
            <a:gd name="connsiteY32" fmla="*/ 2865120 h 2865120"/>
            <a:gd name="connsiteX33" fmla="*/ 0 w 7764780"/>
            <a:gd name="connsiteY33" fmla="*/ 2387590 h 2865120"/>
            <a:gd name="connsiteX34" fmla="*/ 0 w 7764780"/>
            <a:gd name="connsiteY34" fmla="*/ 1871874 h 2865120"/>
            <a:gd name="connsiteX35" fmla="*/ 0 w 7764780"/>
            <a:gd name="connsiteY35" fmla="*/ 1413459 h 2865120"/>
            <a:gd name="connsiteX36" fmla="*/ 0 w 7764780"/>
            <a:gd name="connsiteY36" fmla="*/ 974146 h 2865120"/>
            <a:gd name="connsiteX37" fmla="*/ 0 w 7764780"/>
            <a:gd name="connsiteY37" fmla="*/ 477530 h 28651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</a:cxnLst>
          <a:rect l="l" t="t" r="r" b="b"/>
          <a:pathLst>
            <a:path w="7764780" h="2865120" extrusionOk="0">
              <a:moveTo>
                <a:pt x="0" y="477530"/>
              </a:moveTo>
              <a:cubicBezTo>
                <a:pt x="-38215" y="276893"/>
                <a:pt x="269308" y="14842"/>
                <a:pt x="477530" y="0"/>
              </a:cubicBezTo>
              <a:cubicBezTo>
                <a:pt x="658114" y="-17592"/>
                <a:pt x="716825" y="13194"/>
                <a:pt x="840715" y="0"/>
              </a:cubicBezTo>
              <a:cubicBezTo>
                <a:pt x="964606" y="-13194"/>
                <a:pt x="1330952" y="32428"/>
                <a:pt x="1476289" y="0"/>
              </a:cubicBezTo>
              <a:cubicBezTo>
                <a:pt x="1621626" y="-32428"/>
                <a:pt x="1807616" y="14281"/>
                <a:pt x="2043766" y="0"/>
              </a:cubicBezTo>
              <a:cubicBezTo>
                <a:pt x="2279916" y="-14281"/>
                <a:pt x="2529460" y="10408"/>
                <a:pt x="2747437" y="0"/>
              </a:cubicBezTo>
              <a:cubicBezTo>
                <a:pt x="2965414" y="-10408"/>
                <a:pt x="3239884" y="74969"/>
                <a:pt x="3451108" y="0"/>
              </a:cubicBezTo>
              <a:cubicBezTo>
                <a:pt x="3662332" y="-74969"/>
                <a:pt x="3778581" y="22213"/>
                <a:pt x="4086682" y="0"/>
              </a:cubicBezTo>
              <a:cubicBezTo>
                <a:pt x="4394783" y="-22213"/>
                <a:pt x="4414390" y="46967"/>
                <a:pt x="4586061" y="0"/>
              </a:cubicBezTo>
              <a:cubicBezTo>
                <a:pt x="4757732" y="-46967"/>
                <a:pt x="4815854" y="14319"/>
                <a:pt x="5017343" y="0"/>
              </a:cubicBezTo>
              <a:cubicBezTo>
                <a:pt x="5218832" y="-14319"/>
                <a:pt x="5392974" y="63718"/>
                <a:pt x="5584820" y="0"/>
              </a:cubicBezTo>
              <a:cubicBezTo>
                <a:pt x="5776666" y="-63718"/>
                <a:pt x="5943436" y="15936"/>
                <a:pt x="6084199" y="0"/>
              </a:cubicBezTo>
              <a:cubicBezTo>
                <a:pt x="6224962" y="-15936"/>
                <a:pt x="6498270" y="5327"/>
                <a:pt x="6651676" y="0"/>
              </a:cubicBezTo>
              <a:cubicBezTo>
                <a:pt x="6805082" y="-5327"/>
                <a:pt x="7157342" y="27552"/>
                <a:pt x="7287250" y="0"/>
              </a:cubicBezTo>
              <a:cubicBezTo>
                <a:pt x="7552208" y="31637"/>
                <a:pt x="7788690" y="287884"/>
                <a:pt x="7764780" y="477530"/>
              </a:cubicBezTo>
              <a:cubicBezTo>
                <a:pt x="7808553" y="665882"/>
                <a:pt x="7758981" y="698128"/>
                <a:pt x="7764780" y="916844"/>
              </a:cubicBezTo>
              <a:cubicBezTo>
                <a:pt x="7770579" y="1135560"/>
                <a:pt x="7751186" y="1277580"/>
                <a:pt x="7764780" y="1394359"/>
              </a:cubicBezTo>
              <a:cubicBezTo>
                <a:pt x="7778374" y="1511139"/>
                <a:pt x="7743925" y="1606147"/>
                <a:pt x="7764780" y="1814572"/>
              </a:cubicBezTo>
              <a:cubicBezTo>
                <a:pt x="7785635" y="2022997"/>
                <a:pt x="7757957" y="2270428"/>
                <a:pt x="7764780" y="2387590"/>
              </a:cubicBezTo>
              <a:cubicBezTo>
                <a:pt x="7758240" y="2649659"/>
                <a:pt x="7571336" y="2813489"/>
                <a:pt x="7287250" y="2865120"/>
              </a:cubicBezTo>
              <a:cubicBezTo>
                <a:pt x="7078364" y="2902780"/>
                <a:pt x="6991724" y="2850623"/>
                <a:pt x="6855968" y="2865120"/>
              </a:cubicBezTo>
              <a:cubicBezTo>
                <a:pt x="6720212" y="2879617"/>
                <a:pt x="6641427" y="2827617"/>
                <a:pt x="6492783" y="2865120"/>
              </a:cubicBezTo>
              <a:cubicBezTo>
                <a:pt x="6344139" y="2902623"/>
                <a:pt x="6082742" y="2844496"/>
                <a:pt x="5789112" y="2865120"/>
              </a:cubicBezTo>
              <a:cubicBezTo>
                <a:pt x="5495482" y="2885744"/>
                <a:pt x="5438242" y="2838548"/>
                <a:pt x="5289732" y="2865120"/>
              </a:cubicBezTo>
              <a:cubicBezTo>
                <a:pt x="5141222" y="2891692"/>
                <a:pt x="4913396" y="2814813"/>
                <a:pt x="4654158" y="2865120"/>
              </a:cubicBezTo>
              <a:cubicBezTo>
                <a:pt x="4394920" y="2915427"/>
                <a:pt x="4466137" y="2825157"/>
                <a:pt x="4290973" y="2865120"/>
              </a:cubicBezTo>
              <a:cubicBezTo>
                <a:pt x="4115809" y="2905083"/>
                <a:pt x="3965591" y="2833562"/>
                <a:pt x="3859691" y="2865120"/>
              </a:cubicBezTo>
              <a:cubicBezTo>
                <a:pt x="3753791" y="2896678"/>
                <a:pt x="3512676" y="2800411"/>
                <a:pt x="3292214" y="2865120"/>
              </a:cubicBezTo>
              <a:cubicBezTo>
                <a:pt x="3071752" y="2929829"/>
                <a:pt x="3040022" y="2854990"/>
                <a:pt x="2929029" y="2865120"/>
              </a:cubicBezTo>
              <a:cubicBezTo>
                <a:pt x="2818036" y="2875250"/>
                <a:pt x="2493083" y="2854172"/>
                <a:pt x="2361553" y="2865120"/>
              </a:cubicBezTo>
              <a:cubicBezTo>
                <a:pt x="2230023" y="2876068"/>
                <a:pt x="2166138" y="2864749"/>
                <a:pt x="1998367" y="2865120"/>
              </a:cubicBezTo>
              <a:cubicBezTo>
                <a:pt x="1830596" y="2865491"/>
                <a:pt x="1606094" y="2854653"/>
                <a:pt x="1430891" y="2865120"/>
              </a:cubicBezTo>
              <a:cubicBezTo>
                <a:pt x="1255688" y="2875587"/>
                <a:pt x="864765" y="2839162"/>
                <a:pt x="477530" y="2865120"/>
              </a:cubicBezTo>
              <a:cubicBezTo>
                <a:pt x="198055" y="2870383"/>
                <a:pt x="7344" y="2665087"/>
                <a:pt x="0" y="2387590"/>
              </a:cubicBezTo>
              <a:cubicBezTo>
                <a:pt x="-20831" y="2151927"/>
                <a:pt x="43327" y="1981635"/>
                <a:pt x="0" y="1871874"/>
              </a:cubicBezTo>
              <a:cubicBezTo>
                <a:pt x="-43327" y="1762113"/>
                <a:pt x="27309" y="1529317"/>
                <a:pt x="0" y="1413459"/>
              </a:cubicBezTo>
              <a:cubicBezTo>
                <a:pt x="-27309" y="1297602"/>
                <a:pt x="10751" y="1143659"/>
                <a:pt x="0" y="974146"/>
              </a:cubicBezTo>
              <a:cubicBezTo>
                <a:pt x="-10751" y="804633"/>
                <a:pt x="10928" y="724377"/>
                <a:pt x="0" y="47753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91440</xdr:colOff>
      <xdr:row>98</xdr:row>
      <xdr:rowOff>91440</xdr:rowOff>
    </xdr:from>
    <xdr:to>
      <xdr:col>18</xdr:col>
      <xdr:colOff>558800</xdr:colOff>
      <xdr:row>126</xdr:row>
      <xdr:rowOff>45720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22DD4579-DEA4-4101-8C75-801B36F592D5}"/>
            </a:ext>
          </a:extLst>
        </xdr:cNvPr>
        <xdr:cNvSpPr/>
      </xdr:nvSpPr>
      <xdr:spPr>
        <a:xfrm>
          <a:off x="4107180" y="25123140"/>
          <a:ext cx="8293100" cy="6568440"/>
        </a:xfrm>
        <a:custGeom>
          <a:avLst/>
          <a:gdLst>
            <a:gd name="connsiteX0" fmla="*/ 0 w 8293100"/>
            <a:gd name="connsiteY0" fmla="*/ 0 h 6568440"/>
            <a:gd name="connsiteX1" fmla="*/ 343571 w 8293100"/>
            <a:gd name="connsiteY1" fmla="*/ 0 h 6568440"/>
            <a:gd name="connsiteX2" fmla="*/ 687143 w 8293100"/>
            <a:gd name="connsiteY2" fmla="*/ 0 h 6568440"/>
            <a:gd name="connsiteX3" fmla="*/ 1279507 w 8293100"/>
            <a:gd name="connsiteY3" fmla="*/ 0 h 6568440"/>
            <a:gd name="connsiteX4" fmla="*/ 2037733 w 8293100"/>
            <a:gd name="connsiteY4" fmla="*/ 0 h 6568440"/>
            <a:gd name="connsiteX5" fmla="*/ 2547166 w 8293100"/>
            <a:gd name="connsiteY5" fmla="*/ 0 h 6568440"/>
            <a:gd name="connsiteX6" fmla="*/ 3139531 w 8293100"/>
            <a:gd name="connsiteY6" fmla="*/ 0 h 6568440"/>
            <a:gd name="connsiteX7" fmla="*/ 3648964 w 8293100"/>
            <a:gd name="connsiteY7" fmla="*/ 0 h 6568440"/>
            <a:gd name="connsiteX8" fmla="*/ 4324259 w 8293100"/>
            <a:gd name="connsiteY8" fmla="*/ 0 h 6568440"/>
            <a:gd name="connsiteX9" fmla="*/ 4750762 w 8293100"/>
            <a:gd name="connsiteY9" fmla="*/ 0 h 6568440"/>
            <a:gd name="connsiteX10" fmla="*/ 5426057 w 8293100"/>
            <a:gd name="connsiteY10" fmla="*/ 0 h 6568440"/>
            <a:gd name="connsiteX11" fmla="*/ 5935490 w 8293100"/>
            <a:gd name="connsiteY11" fmla="*/ 0 h 6568440"/>
            <a:gd name="connsiteX12" fmla="*/ 6361992 w 8293100"/>
            <a:gd name="connsiteY12" fmla="*/ 0 h 6568440"/>
            <a:gd name="connsiteX13" fmla="*/ 6871426 w 8293100"/>
            <a:gd name="connsiteY13" fmla="*/ 0 h 6568440"/>
            <a:gd name="connsiteX14" fmla="*/ 7380859 w 8293100"/>
            <a:gd name="connsiteY14" fmla="*/ 0 h 6568440"/>
            <a:gd name="connsiteX15" fmla="*/ 8293100 w 8293100"/>
            <a:gd name="connsiteY15" fmla="*/ 0 h 6568440"/>
            <a:gd name="connsiteX16" fmla="*/ 8293100 w 8293100"/>
            <a:gd name="connsiteY16" fmla="*/ 400078 h 6568440"/>
            <a:gd name="connsiteX17" fmla="*/ 8293100 w 8293100"/>
            <a:gd name="connsiteY17" fmla="*/ 1062893 h 6568440"/>
            <a:gd name="connsiteX18" fmla="*/ 8293100 w 8293100"/>
            <a:gd name="connsiteY18" fmla="*/ 1725708 h 6568440"/>
            <a:gd name="connsiteX19" fmla="*/ 8293100 w 8293100"/>
            <a:gd name="connsiteY19" fmla="*/ 2388524 h 6568440"/>
            <a:gd name="connsiteX20" fmla="*/ 8293100 w 8293100"/>
            <a:gd name="connsiteY20" fmla="*/ 3117023 h 6568440"/>
            <a:gd name="connsiteX21" fmla="*/ 8293100 w 8293100"/>
            <a:gd name="connsiteY21" fmla="*/ 3845523 h 6568440"/>
            <a:gd name="connsiteX22" fmla="*/ 8293100 w 8293100"/>
            <a:gd name="connsiteY22" fmla="*/ 4442654 h 6568440"/>
            <a:gd name="connsiteX23" fmla="*/ 8293100 w 8293100"/>
            <a:gd name="connsiteY23" fmla="*/ 5105469 h 6568440"/>
            <a:gd name="connsiteX24" fmla="*/ 8293100 w 8293100"/>
            <a:gd name="connsiteY24" fmla="*/ 5768285 h 6568440"/>
            <a:gd name="connsiteX25" fmla="*/ 8293100 w 8293100"/>
            <a:gd name="connsiteY25" fmla="*/ 6568440 h 6568440"/>
            <a:gd name="connsiteX26" fmla="*/ 7700736 w 8293100"/>
            <a:gd name="connsiteY26" fmla="*/ 6568440 h 6568440"/>
            <a:gd name="connsiteX27" fmla="*/ 7274233 w 8293100"/>
            <a:gd name="connsiteY27" fmla="*/ 6568440 h 6568440"/>
            <a:gd name="connsiteX28" fmla="*/ 6681869 w 8293100"/>
            <a:gd name="connsiteY28" fmla="*/ 6568440 h 6568440"/>
            <a:gd name="connsiteX29" fmla="*/ 5923643 w 8293100"/>
            <a:gd name="connsiteY29" fmla="*/ 6568440 h 6568440"/>
            <a:gd name="connsiteX30" fmla="*/ 5580072 w 8293100"/>
            <a:gd name="connsiteY30" fmla="*/ 6568440 h 6568440"/>
            <a:gd name="connsiteX31" fmla="*/ 5153569 w 8293100"/>
            <a:gd name="connsiteY31" fmla="*/ 6568440 h 6568440"/>
            <a:gd name="connsiteX32" fmla="*/ 4727067 w 8293100"/>
            <a:gd name="connsiteY32" fmla="*/ 6568440 h 6568440"/>
            <a:gd name="connsiteX33" fmla="*/ 4300565 w 8293100"/>
            <a:gd name="connsiteY33" fmla="*/ 6568440 h 6568440"/>
            <a:gd name="connsiteX34" fmla="*/ 3708200 w 8293100"/>
            <a:gd name="connsiteY34" fmla="*/ 6568440 h 6568440"/>
            <a:gd name="connsiteX35" fmla="*/ 3115836 w 8293100"/>
            <a:gd name="connsiteY35" fmla="*/ 6568440 h 6568440"/>
            <a:gd name="connsiteX36" fmla="*/ 2772265 w 8293100"/>
            <a:gd name="connsiteY36" fmla="*/ 6568440 h 6568440"/>
            <a:gd name="connsiteX37" fmla="*/ 2179901 w 8293100"/>
            <a:gd name="connsiteY37" fmla="*/ 6568440 h 6568440"/>
            <a:gd name="connsiteX38" fmla="*/ 1421674 w 8293100"/>
            <a:gd name="connsiteY38" fmla="*/ 6568440 h 6568440"/>
            <a:gd name="connsiteX39" fmla="*/ 912241 w 8293100"/>
            <a:gd name="connsiteY39" fmla="*/ 6568440 h 6568440"/>
            <a:gd name="connsiteX40" fmla="*/ 0 w 8293100"/>
            <a:gd name="connsiteY40" fmla="*/ 6568440 h 6568440"/>
            <a:gd name="connsiteX41" fmla="*/ 0 w 8293100"/>
            <a:gd name="connsiteY41" fmla="*/ 5905625 h 6568440"/>
            <a:gd name="connsiteX42" fmla="*/ 0 w 8293100"/>
            <a:gd name="connsiteY42" fmla="*/ 5308494 h 6568440"/>
            <a:gd name="connsiteX43" fmla="*/ 0 w 8293100"/>
            <a:gd name="connsiteY43" fmla="*/ 4908416 h 6568440"/>
            <a:gd name="connsiteX44" fmla="*/ 0 w 8293100"/>
            <a:gd name="connsiteY44" fmla="*/ 4442654 h 6568440"/>
            <a:gd name="connsiteX45" fmla="*/ 0 w 8293100"/>
            <a:gd name="connsiteY45" fmla="*/ 4042576 h 6568440"/>
            <a:gd name="connsiteX46" fmla="*/ 0 w 8293100"/>
            <a:gd name="connsiteY46" fmla="*/ 3642499 h 6568440"/>
            <a:gd name="connsiteX47" fmla="*/ 0 w 8293100"/>
            <a:gd name="connsiteY47" fmla="*/ 3176736 h 6568440"/>
            <a:gd name="connsiteX48" fmla="*/ 0 w 8293100"/>
            <a:gd name="connsiteY48" fmla="*/ 2710974 h 6568440"/>
            <a:gd name="connsiteX49" fmla="*/ 0 w 8293100"/>
            <a:gd name="connsiteY49" fmla="*/ 2245212 h 6568440"/>
            <a:gd name="connsiteX50" fmla="*/ 0 w 8293100"/>
            <a:gd name="connsiteY50" fmla="*/ 1845135 h 6568440"/>
            <a:gd name="connsiteX51" fmla="*/ 0 w 8293100"/>
            <a:gd name="connsiteY51" fmla="*/ 1313688 h 6568440"/>
            <a:gd name="connsiteX52" fmla="*/ 0 w 8293100"/>
            <a:gd name="connsiteY52" fmla="*/ 913610 h 6568440"/>
            <a:gd name="connsiteX53" fmla="*/ 0 w 8293100"/>
            <a:gd name="connsiteY53" fmla="*/ 0 h 65684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</a:cxnLst>
          <a:rect l="l" t="t" r="r" b="b"/>
          <a:pathLst>
            <a:path w="8293100" h="6568440" extrusionOk="0">
              <a:moveTo>
                <a:pt x="0" y="0"/>
              </a:moveTo>
              <a:cubicBezTo>
                <a:pt x="107347" y="-32430"/>
                <a:pt x="209026" y="9951"/>
                <a:pt x="343571" y="0"/>
              </a:cubicBezTo>
              <a:cubicBezTo>
                <a:pt x="478116" y="-9951"/>
                <a:pt x="579615" y="17655"/>
                <a:pt x="687143" y="0"/>
              </a:cubicBezTo>
              <a:cubicBezTo>
                <a:pt x="794671" y="-17655"/>
                <a:pt x="1130525" y="17174"/>
                <a:pt x="1279507" y="0"/>
              </a:cubicBezTo>
              <a:cubicBezTo>
                <a:pt x="1428489" y="-17174"/>
                <a:pt x="1880676" y="88518"/>
                <a:pt x="2037733" y="0"/>
              </a:cubicBezTo>
              <a:cubicBezTo>
                <a:pt x="2194790" y="-88518"/>
                <a:pt x="2435140" y="23242"/>
                <a:pt x="2547166" y="0"/>
              </a:cubicBezTo>
              <a:cubicBezTo>
                <a:pt x="2659192" y="-23242"/>
                <a:pt x="2857599" y="60848"/>
                <a:pt x="3139531" y="0"/>
              </a:cubicBezTo>
              <a:cubicBezTo>
                <a:pt x="3421463" y="-60848"/>
                <a:pt x="3457569" y="31366"/>
                <a:pt x="3648964" y="0"/>
              </a:cubicBezTo>
              <a:cubicBezTo>
                <a:pt x="3840359" y="-31366"/>
                <a:pt x="4013274" y="26561"/>
                <a:pt x="4324259" y="0"/>
              </a:cubicBezTo>
              <a:cubicBezTo>
                <a:pt x="4635245" y="-26561"/>
                <a:pt x="4588872" y="15374"/>
                <a:pt x="4750762" y="0"/>
              </a:cubicBezTo>
              <a:cubicBezTo>
                <a:pt x="4912652" y="-15374"/>
                <a:pt x="5284689" y="28547"/>
                <a:pt x="5426057" y="0"/>
              </a:cubicBezTo>
              <a:cubicBezTo>
                <a:pt x="5567426" y="-28547"/>
                <a:pt x="5803230" y="3281"/>
                <a:pt x="5935490" y="0"/>
              </a:cubicBezTo>
              <a:cubicBezTo>
                <a:pt x="6067750" y="-3281"/>
                <a:pt x="6241892" y="44248"/>
                <a:pt x="6361992" y="0"/>
              </a:cubicBezTo>
              <a:cubicBezTo>
                <a:pt x="6482092" y="-44248"/>
                <a:pt x="6667247" y="45142"/>
                <a:pt x="6871426" y="0"/>
              </a:cubicBezTo>
              <a:cubicBezTo>
                <a:pt x="7075605" y="-45142"/>
                <a:pt x="7213059" y="26322"/>
                <a:pt x="7380859" y="0"/>
              </a:cubicBezTo>
              <a:cubicBezTo>
                <a:pt x="7548659" y="-26322"/>
                <a:pt x="7873762" y="12007"/>
                <a:pt x="8293100" y="0"/>
              </a:cubicBezTo>
              <a:cubicBezTo>
                <a:pt x="8318410" y="130244"/>
                <a:pt x="8258134" y="243605"/>
                <a:pt x="8293100" y="400078"/>
              </a:cubicBezTo>
              <a:cubicBezTo>
                <a:pt x="8328066" y="556551"/>
                <a:pt x="8242714" y="784442"/>
                <a:pt x="8293100" y="1062893"/>
              </a:cubicBezTo>
              <a:cubicBezTo>
                <a:pt x="8343486" y="1341345"/>
                <a:pt x="8263753" y="1473773"/>
                <a:pt x="8293100" y="1725708"/>
              </a:cubicBezTo>
              <a:cubicBezTo>
                <a:pt x="8322447" y="1977644"/>
                <a:pt x="8224141" y="2199807"/>
                <a:pt x="8293100" y="2388524"/>
              </a:cubicBezTo>
              <a:cubicBezTo>
                <a:pt x="8362059" y="2577241"/>
                <a:pt x="8285483" y="2896884"/>
                <a:pt x="8293100" y="3117023"/>
              </a:cubicBezTo>
              <a:cubicBezTo>
                <a:pt x="8300717" y="3337162"/>
                <a:pt x="8234909" y="3555841"/>
                <a:pt x="8293100" y="3845523"/>
              </a:cubicBezTo>
              <a:cubicBezTo>
                <a:pt x="8351291" y="4135205"/>
                <a:pt x="8288292" y="4223894"/>
                <a:pt x="8293100" y="4442654"/>
              </a:cubicBezTo>
              <a:cubicBezTo>
                <a:pt x="8297908" y="4661414"/>
                <a:pt x="8240154" y="4797706"/>
                <a:pt x="8293100" y="5105469"/>
              </a:cubicBezTo>
              <a:cubicBezTo>
                <a:pt x="8346046" y="5413232"/>
                <a:pt x="8230128" y="5597972"/>
                <a:pt x="8293100" y="5768285"/>
              </a:cubicBezTo>
              <a:cubicBezTo>
                <a:pt x="8356072" y="5938598"/>
                <a:pt x="8234640" y="6376165"/>
                <a:pt x="8293100" y="6568440"/>
              </a:cubicBezTo>
              <a:cubicBezTo>
                <a:pt x="8027107" y="6635691"/>
                <a:pt x="7859814" y="6531684"/>
                <a:pt x="7700736" y="6568440"/>
              </a:cubicBezTo>
              <a:cubicBezTo>
                <a:pt x="7541658" y="6605196"/>
                <a:pt x="7444077" y="6522675"/>
                <a:pt x="7274233" y="6568440"/>
              </a:cubicBezTo>
              <a:cubicBezTo>
                <a:pt x="7104389" y="6614205"/>
                <a:pt x="6935143" y="6504773"/>
                <a:pt x="6681869" y="6568440"/>
              </a:cubicBezTo>
              <a:cubicBezTo>
                <a:pt x="6428595" y="6632107"/>
                <a:pt x="6227490" y="6539069"/>
                <a:pt x="5923643" y="6568440"/>
              </a:cubicBezTo>
              <a:cubicBezTo>
                <a:pt x="5619796" y="6597811"/>
                <a:pt x="5674035" y="6534960"/>
                <a:pt x="5580072" y="6568440"/>
              </a:cubicBezTo>
              <a:cubicBezTo>
                <a:pt x="5486109" y="6601920"/>
                <a:pt x="5355175" y="6566166"/>
                <a:pt x="5153569" y="6568440"/>
              </a:cubicBezTo>
              <a:cubicBezTo>
                <a:pt x="4951963" y="6570714"/>
                <a:pt x="4815512" y="6522323"/>
                <a:pt x="4727067" y="6568440"/>
              </a:cubicBezTo>
              <a:cubicBezTo>
                <a:pt x="4638622" y="6614557"/>
                <a:pt x="4443236" y="6531294"/>
                <a:pt x="4300565" y="6568440"/>
              </a:cubicBezTo>
              <a:cubicBezTo>
                <a:pt x="4157894" y="6605586"/>
                <a:pt x="3865886" y="6498114"/>
                <a:pt x="3708200" y="6568440"/>
              </a:cubicBezTo>
              <a:cubicBezTo>
                <a:pt x="3550515" y="6638766"/>
                <a:pt x="3273378" y="6566305"/>
                <a:pt x="3115836" y="6568440"/>
              </a:cubicBezTo>
              <a:cubicBezTo>
                <a:pt x="2958294" y="6570575"/>
                <a:pt x="2862137" y="6531314"/>
                <a:pt x="2772265" y="6568440"/>
              </a:cubicBezTo>
              <a:cubicBezTo>
                <a:pt x="2682393" y="6605566"/>
                <a:pt x="2445358" y="6505845"/>
                <a:pt x="2179901" y="6568440"/>
              </a:cubicBezTo>
              <a:cubicBezTo>
                <a:pt x="1914444" y="6631035"/>
                <a:pt x="1761803" y="6538478"/>
                <a:pt x="1421674" y="6568440"/>
              </a:cubicBezTo>
              <a:cubicBezTo>
                <a:pt x="1081545" y="6598402"/>
                <a:pt x="1153766" y="6545048"/>
                <a:pt x="912241" y="6568440"/>
              </a:cubicBezTo>
              <a:cubicBezTo>
                <a:pt x="670716" y="6591832"/>
                <a:pt x="210435" y="6471258"/>
                <a:pt x="0" y="6568440"/>
              </a:cubicBezTo>
              <a:cubicBezTo>
                <a:pt x="-14192" y="6304540"/>
                <a:pt x="6270" y="6193352"/>
                <a:pt x="0" y="5905625"/>
              </a:cubicBezTo>
              <a:cubicBezTo>
                <a:pt x="-6270" y="5617899"/>
                <a:pt x="56634" y="5534001"/>
                <a:pt x="0" y="5308494"/>
              </a:cubicBezTo>
              <a:cubicBezTo>
                <a:pt x="-56634" y="5082987"/>
                <a:pt x="45112" y="4988967"/>
                <a:pt x="0" y="4908416"/>
              </a:cubicBezTo>
              <a:cubicBezTo>
                <a:pt x="-45112" y="4827865"/>
                <a:pt x="40288" y="4648882"/>
                <a:pt x="0" y="4442654"/>
              </a:cubicBezTo>
              <a:cubicBezTo>
                <a:pt x="-40288" y="4236426"/>
                <a:pt x="18046" y="4198602"/>
                <a:pt x="0" y="4042576"/>
              </a:cubicBezTo>
              <a:cubicBezTo>
                <a:pt x="-18046" y="3886550"/>
                <a:pt x="21554" y="3802887"/>
                <a:pt x="0" y="3642499"/>
              </a:cubicBezTo>
              <a:cubicBezTo>
                <a:pt x="-21554" y="3482111"/>
                <a:pt x="37212" y="3324073"/>
                <a:pt x="0" y="3176736"/>
              </a:cubicBezTo>
              <a:cubicBezTo>
                <a:pt x="-37212" y="3029399"/>
                <a:pt x="11483" y="2876285"/>
                <a:pt x="0" y="2710974"/>
              </a:cubicBezTo>
              <a:cubicBezTo>
                <a:pt x="-11483" y="2545663"/>
                <a:pt x="33377" y="2394829"/>
                <a:pt x="0" y="2245212"/>
              </a:cubicBezTo>
              <a:cubicBezTo>
                <a:pt x="-33377" y="2095595"/>
                <a:pt x="20632" y="1928502"/>
                <a:pt x="0" y="1845135"/>
              </a:cubicBezTo>
              <a:cubicBezTo>
                <a:pt x="-20632" y="1761768"/>
                <a:pt x="49043" y="1489667"/>
                <a:pt x="0" y="1313688"/>
              </a:cubicBezTo>
              <a:cubicBezTo>
                <a:pt x="-49043" y="1137709"/>
                <a:pt x="11448" y="1061563"/>
                <a:pt x="0" y="913610"/>
              </a:cubicBezTo>
              <a:cubicBezTo>
                <a:pt x="-11448" y="765657"/>
                <a:pt x="74841" y="416376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18</xdr:col>
      <xdr:colOff>317500</xdr:colOff>
      <xdr:row>84</xdr:row>
      <xdr:rowOff>228600</xdr:rowOff>
    </xdr:from>
    <xdr:to>
      <xdr:col>32</xdr:col>
      <xdr:colOff>447040</xdr:colOff>
      <xdr:row>98</xdr:row>
      <xdr:rowOff>63500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5281E447-535D-474E-A62D-7550D177100C}"/>
            </a:ext>
          </a:extLst>
        </xdr:cNvPr>
        <xdr:cNvSpPr/>
      </xdr:nvSpPr>
      <xdr:spPr>
        <a:xfrm>
          <a:off x="12158980" y="21953220"/>
          <a:ext cx="8923020" cy="3141980"/>
        </a:xfrm>
        <a:custGeom>
          <a:avLst/>
          <a:gdLst>
            <a:gd name="connsiteX0" fmla="*/ 0 w 8923020"/>
            <a:gd name="connsiteY0" fmla="*/ 523674 h 3141980"/>
            <a:gd name="connsiteX1" fmla="*/ 523674 w 8923020"/>
            <a:gd name="connsiteY1" fmla="*/ 0 h 3141980"/>
            <a:gd name="connsiteX2" fmla="*/ 849952 w 8923020"/>
            <a:gd name="connsiteY2" fmla="*/ 0 h 3141980"/>
            <a:gd name="connsiteX3" fmla="*/ 1491257 w 8923020"/>
            <a:gd name="connsiteY3" fmla="*/ 0 h 3141980"/>
            <a:gd name="connsiteX4" fmla="*/ 2053805 w 8923020"/>
            <a:gd name="connsiteY4" fmla="*/ 0 h 3141980"/>
            <a:gd name="connsiteX5" fmla="*/ 2773866 w 8923020"/>
            <a:gd name="connsiteY5" fmla="*/ 0 h 3141980"/>
            <a:gd name="connsiteX6" fmla="*/ 3493927 w 8923020"/>
            <a:gd name="connsiteY6" fmla="*/ 0 h 3141980"/>
            <a:gd name="connsiteX7" fmla="*/ 4135232 w 8923020"/>
            <a:gd name="connsiteY7" fmla="*/ 0 h 3141980"/>
            <a:gd name="connsiteX8" fmla="*/ 4619023 w 8923020"/>
            <a:gd name="connsiteY8" fmla="*/ 0 h 3141980"/>
            <a:gd name="connsiteX9" fmla="*/ 5024058 w 8923020"/>
            <a:gd name="connsiteY9" fmla="*/ 0 h 3141980"/>
            <a:gd name="connsiteX10" fmla="*/ 5586606 w 8923020"/>
            <a:gd name="connsiteY10" fmla="*/ 0 h 3141980"/>
            <a:gd name="connsiteX11" fmla="*/ 6070397 w 8923020"/>
            <a:gd name="connsiteY11" fmla="*/ 0 h 3141980"/>
            <a:gd name="connsiteX12" fmla="*/ 6632945 w 8923020"/>
            <a:gd name="connsiteY12" fmla="*/ 0 h 3141980"/>
            <a:gd name="connsiteX13" fmla="*/ 6959223 w 8923020"/>
            <a:gd name="connsiteY13" fmla="*/ 0 h 3141980"/>
            <a:gd name="connsiteX14" fmla="*/ 7285501 w 8923020"/>
            <a:gd name="connsiteY14" fmla="*/ 0 h 3141980"/>
            <a:gd name="connsiteX15" fmla="*/ 8399346 w 8923020"/>
            <a:gd name="connsiteY15" fmla="*/ 0 h 3141980"/>
            <a:gd name="connsiteX16" fmla="*/ 8923020 w 8923020"/>
            <a:gd name="connsiteY16" fmla="*/ 523674 h 3141980"/>
            <a:gd name="connsiteX17" fmla="*/ 8923020 w 8923020"/>
            <a:gd name="connsiteY17" fmla="*/ 1026386 h 3141980"/>
            <a:gd name="connsiteX18" fmla="*/ 8923020 w 8923020"/>
            <a:gd name="connsiteY18" fmla="*/ 1487205 h 3141980"/>
            <a:gd name="connsiteX19" fmla="*/ 8923020 w 8923020"/>
            <a:gd name="connsiteY19" fmla="*/ 2031809 h 3141980"/>
            <a:gd name="connsiteX20" fmla="*/ 8923020 w 8923020"/>
            <a:gd name="connsiteY20" fmla="*/ 2618306 h 3141980"/>
            <a:gd name="connsiteX21" fmla="*/ 8399346 w 8923020"/>
            <a:gd name="connsiteY21" fmla="*/ 3141980 h 3141980"/>
            <a:gd name="connsiteX22" fmla="*/ 7836798 w 8923020"/>
            <a:gd name="connsiteY22" fmla="*/ 3141980 h 3141980"/>
            <a:gd name="connsiteX23" fmla="*/ 7353007 w 8923020"/>
            <a:gd name="connsiteY23" fmla="*/ 3141980 h 3141980"/>
            <a:gd name="connsiteX24" fmla="*/ 6711702 w 8923020"/>
            <a:gd name="connsiteY24" fmla="*/ 3141980 h 3141980"/>
            <a:gd name="connsiteX25" fmla="*/ 6385424 w 8923020"/>
            <a:gd name="connsiteY25" fmla="*/ 3141980 h 3141980"/>
            <a:gd name="connsiteX26" fmla="*/ 5980390 w 8923020"/>
            <a:gd name="connsiteY26" fmla="*/ 3141980 h 3141980"/>
            <a:gd name="connsiteX27" fmla="*/ 5417842 w 8923020"/>
            <a:gd name="connsiteY27" fmla="*/ 3141980 h 3141980"/>
            <a:gd name="connsiteX28" fmla="*/ 5091564 w 8923020"/>
            <a:gd name="connsiteY28" fmla="*/ 3141980 h 3141980"/>
            <a:gd name="connsiteX29" fmla="*/ 4529016 w 8923020"/>
            <a:gd name="connsiteY29" fmla="*/ 3141980 h 3141980"/>
            <a:gd name="connsiteX30" fmla="*/ 4202738 w 8923020"/>
            <a:gd name="connsiteY30" fmla="*/ 3141980 h 3141980"/>
            <a:gd name="connsiteX31" fmla="*/ 3640190 w 8923020"/>
            <a:gd name="connsiteY31" fmla="*/ 3141980 h 3141980"/>
            <a:gd name="connsiteX32" fmla="*/ 3077642 w 8923020"/>
            <a:gd name="connsiteY32" fmla="*/ 3141980 h 3141980"/>
            <a:gd name="connsiteX33" fmla="*/ 2436337 w 8923020"/>
            <a:gd name="connsiteY33" fmla="*/ 3141980 h 3141980"/>
            <a:gd name="connsiteX34" fmla="*/ 1952546 w 8923020"/>
            <a:gd name="connsiteY34" fmla="*/ 3141980 h 3141980"/>
            <a:gd name="connsiteX35" fmla="*/ 1389998 w 8923020"/>
            <a:gd name="connsiteY35" fmla="*/ 3141980 h 3141980"/>
            <a:gd name="connsiteX36" fmla="*/ 523674 w 8923020"/>
            <a:gd name="connsiteY36" fmla="*/ 3141980 h 3141980"/>
            <a:gd name="connsiteX37" fmla="*/ 0 w 8923020"/>
            <a:gd name="connsiteY37" fmla="*/ 2618306 h 3141980"/>
            <a:gd name="connsiteX38" fmla="*/ 0 w 8923020"/>
            <a:gd name="connsiteY38" fmla="*/ 2052755 h 3141980"/>
            <a:gd name="connsiteX39" fmla="*/ 0 w 8923020"/>
            <a:gd name="connsiteY39" fmla="*/ 1570990 h 3141980"/>
            <a:gd name="connsiteX40" fmla="*/ 0 w 8923020"/>
            <a:gd name="connsiteY40" fmla="*/ 1005439 h 3141980"/>
            <a:gd name="connsiteX41" fmla="*/ 0 w 8923020"/>
            <a:gd name="connsiteY41" fmla="*/ 523674 h 31419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8923020" h="3141980" extrusionOk="0">
              <a:moveTo>
                <a:pt x="0" y="523674"/>
              </a:moveTo>
              <a:cubicBezTo>
                <a:pt x="-27724" y="280231"/>
                <a:pt x="314472" y="21394"/>
                <a:pt x="523674" y="0"/>
              </a:cubicBezTo>
              <a:cubicBezTo>
                <a:pt x="606077" y="-14140"/>
                <a:pt x="735859" y="37134"/>
                <a:pt x="849952" y="0"/>
              </a:cubicBezTo>
              <a:cubicBezTo>
                <a:pt x="964045" y="-37134"/>
                <a:pt x="1334938" y="52688"/>
                <a:pt x="1491257" y="0"/>
              </a:cubicBezTo>
              <a:cubicBezTo>
                <a:pt x="1647577" y="-52688"/>
                <a:pt x="1849170" y="61262"/>
                <a:pt x="2053805" y="0"/>
              </a:cubicBezTo>
              <a:cubicBezTo>
                <a:pt x="2258440" y="-61262"/>
                <a:pt x="2537041" y="19910"/>
                <a:pt x="2773866" y="0"/>
              </a:cubicBezTo>
              <a:cubicBezTo>
                <a:pt x="3010691" y="-19910"/>
                <a:pt x="3134847" y="44648"/>
                <a:pt x="3493927" y="0"/>
              </a:cubicBezTo>
              <a:cubicBezTo>
                <a:pt x="3853007" y="-44648"/>
                <a:pt x="3986925" y="6985"/>
                <a:pt x="4135232" y="0"/>
              </a:cubicBezTo>
              <a:cubicBezTo>
                <a:pt x="4283540" y="-6985"/>
                <a:pt x="4470150" y="41203"/>
                <a:pt x="4619023" y="0"/>
              </a:cubicBezTo>
              <a:cubicBezTo>
                <a:pt x="4767896" y="-41203"/>
                <a:pt x="4839188" y="29010"/>
                <a:pt x="5024058" y="0"/>
              </a:cubicBezTo>
              <a:cubicBezTo>
                <a:pt x="5208929" y="-29010"/>
                <a:pt x="5307855" y="60326"/>
                <a:pt x="5586606" y="0"/>
              </a:cubicBezTo>
              <a:cubicBezTo>
                <a:pt x="5865357" y="-60326"/>
                <a:pt x="5926768" y="3585"/>
                <a:pt x="6070397" y="0"/>
              </a:cubicBezTo>
              <a:cubicBezTo>
                <a:pt x="6214026" y="-3585"/>
                <a:pt x="6497391" y="9048"/>
                <a:pt x="6632945" y="0"/>
              </a:cubicBezTo>
              <a:cubicBezTo>
                <a:pt x="6768499" y="-9048"/>
                <a:pt x="6810746" y="22087"/>
                <a:pt x="6959223" y="0"/>
              </a:cubicBezTo>
              <a:cubicBezTo>
                <a:pt x="7107700" y="-22087"/>
                <a:pt x="7137035" y="29614"/>
                <a:pt x="7285501" y="0"/>
              </a:cubicBezTo>
              <a:cubicBezTo>
                <a:pt x="7433967" y="-29614"/>
                <a:pt x="8152199" y="83652"/>
                <a:pt x="8399346" y="0"/>
              </a:cubicBezTo>
              <a:cubicBezTo>
                <a:pt x="8695616" y="-43833"/>
                <a:pt x="8937129" y="176675"/>
                <a:pt x="8923020" y="523674"/>
              </a:cubicBezTo>
              <a:cubicBezTo>
                <a:pt x="8953905" y="709179"/>
                <a:pt x="8870274" y="852177"/>
                <a:pt x="8923020" y="1026386"/>
              </a:cubicBezTo>
              <a:cubicBezTo>
                <a:pt x="8975766" y="1200595"/>
                <a:pt x="8921664" y="1311383"/>
                <a:pt x="8923020" y="1487205"/>
              </a:cubicBezTo>
              <a:cubicBezTo>
                <a:pt x="8924376" y="1663027"/>
                <a:pt x="8905327" y="1838763"/>
                <a:pt x="8923020" y="2031809"/>
              </a:cubicBezTo>
              <a:cubicBezTo>
                <a:pt x="8940713" y="2224855"/>
                <a:pt x="8873473" y="2361051"/>
                <a:pt x="8923020" y="2618306"/>
              </a:cubicBezTo>
              <a:cubicBezTo>
                <a:pt x="8960952" y="2905614"/>
                <a:pt x="8716311" y="3177784"/>
                <a:pt x="8399346" y="3141980"/>
              </a:cubicBezTo>
              <a:cubicBezTo>
                <a:pt x="8194609" y="3149945"/>
                <a:pt x="8028776" y="3077778"/>
                <a:pt x="7836798" y="3141980"/>
              </a:cubicBezTo>
              <a:cubicBezTo>
                <a:pt x="7644820" y="3206182"/>
                <a:pt x="7568350" y="3108982"/>
                <a:pt x="7353007" y="3141980"/>
              </a:cubicBezTo>
              <a:cubicBezTo>
                <a:pt x="7137664" y="3174978"/>
                <a:pt x="6963123" y="3092998"/>
                <a:pt x="6711702" y="3141980"/>
              </a:cubicBezTo>
              <a:cubicBezTo>
                <a:pt x="6460281" y="3190962"/>
                <a:pt x="6491837" y="3114987"/>
                <a:pt x="6385424" y="3141980"/>
              </a:cubicBezTo>
              <a:cubicBezTo>
                <a:pt x="6279011" y="3168973"/>
                <a:pt x="6100212" y="3139964"/>
                <a:pt x="5980390" y="3141980"/>
              </a:cubicBezTo>
              <a:cubicBezTo>
                <a:pt x="5860568" y="3143996"/>
                <a:pt x="5678732" y="3084389"/>
                <a:pt x="5417842" y="3141980"/>
              </a:cubicBezTo>
              <a:cubicBezTo>
                <a:pt x="5156952" y="3199571"/>
                <a:pt x="5227809" y="3140698"/>
                <a:pt x="5091564" y="3141980"/>
              </a:cubicBezTo>
              <a:cubicBezTo>
                <a:pt x="4955319" y="3143262"/>
                <a:pt x="4757083" y="3131186"/>
                <a:pt x="4529016" y="3141980"/>
              </a:cubicBezTo>
              <a:cubicBezTo>
                <a:pt x="4300949" y="3152774"/>
                <a:pt x="4299249" y="3111808"/>
                <a:pt x="4202738" y="3141980"/>
              </a:cubicBezTo>
              <a:cubicBezTo>
                <a:pt x="4106227" y="3172152"/>
                <a:pt x="3881330" y="3082605"/>
                <a:pt x="3640190" y="3141980"/>
              </a:cubicBezTo>
              <a:cubicBezTo>
                <a:pt x="3399050" y="3201355"/>
                <a:pt x="3311848" y="3108065"/>
                <a:pt x="3077642" y="3141980"/>
              </a:cubicBezTo>
              <a:cubicBezTo>
                <a:pt x="2843436" y="3175895"/>
                <a:pt x="2625142" y="3103920"/>
                <a:pt x="2436337" y="3141980"/>
              </a:cubicBezTo>
              <a:cubicBezTo>
                <a:pt x="2247532" y="3180040"/>
                <a:pt x="2147209" y="3098809"/>
                <a:pt x="1952546" y="3141980"/>
              </a:cubicBezTo>
              <a:cubicBezTo>
                <a:pt x="1757883" y="3185151"/>
                <a:pt x="1502909" y="3138143"/>
                <a:pt x="1389998" y="3141980"/>
              </a:cubicBezTo>
              <a:cubicBezTo>
                <a:pt x="1277087" y="3145817"/>
                <a:pt x="823424" y="3108235"/>
                <a:pt x="523674" y="3141980"/>
              </a:cubicBezTo>
              <a:cubicBezTo>
                <a:pt x="228824" y="3095247"/>
                <a:pt x="9681" y="2927359"/>
                <a:pt x="0" y="2618306"/>
              </a:cubicBezTo>
              <a:cubicBezTo>
                <a:pt x="-5216" y="2503173"/>
                <a:pt x="633" y="2219862"/>
                <a:pt x="0" y="2052755"/>
              </a:cubicBezTo>
              <a:cubicBezTo>
                <a:pt x="-633" y="1885648"/>
                <a:pt x="31156" y="1787386"/>
                <a:pt x="0" y="1570990"/>
              </a:cubicBezTo>
              <a:cubicBezTo>
                <a:pt x="-31156" y="1354595"/>
                <a:pt x="53900" y="1194654"/>
                <a:pt x="0" y="1005439"/>
              </a:cubicBezTo>
              <a:cubicBezTo>
                <a:pt x="-53900" y="816224"/>
                <a:pt x="37435" y="666722"/>
                <a:pt x="0" y="52367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19</xdr:col>
      <xdr:colOff>381000</xdr:colOff>
      <xdr:row>116</xdr:row>
      <xdr:rowOff>177800</xdr:rowOff>
    </xdr:from>
    <xdr:to>
      <xdr:col>34</xdr:col>
      <xdr:colOff>622300</xdr:colOff>
      <xdr:row>128</xdr:row>
      <xdr:rowOff>238760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D4083456-023C-4979-AA61-8DCB7B64C398}"/>
            </a:ext>
          </a:extLst>
        </xdr:cNvPr>
        <xdr:cNvSpPr/>
      </xdr:nvSpPr>
      <xdr:spPr>
        <a:xfrm>
          <a:off x="12824460" y="29461460"/>
          <a:ext cx="9697720" cy="2895600"/>
        </a:xfrm>
        <a:custGeom>
          <a:avLst/>
          <a:gdLst>
            <a:gd name="connsiteX0" fmla="*/ 0 w 9697720"/>
            <a:gd name="connsiteY0" fmla="*/ 482610 h 2895600"/>
            <a:gd name="connsiteX1" fmla="*/ 482610 w 9697720"/>
            <a:gd name="connsiteY1" fmla="*/ 0 h 2895600"/>
            <a:gd name="connsiteX2" fmla="*/ 1239427 w 9697720"/>
            <a:gd name="connsiteY2" fmla="*/ 0 h 2895600"/>
            <a:gd name="connsiteX3" fmla="*/ 1559618 w 9697720"/>
            <a:gd name="connsiteY3" fmla="*/ 0 h 2895600"/>
            <a:gd name="connsiteX4" fmla="*/ 1879810 w 9697720"/>
            <a:gd name="connsiteY4" fmla="*/ 0 h 2895600"/>
            <a:gd name="connsiteX5" fmla="*/ 2200002 w 9697720"/>
            <a:gd name="connsiteY5" fmla="*/ 0 h 2895600"/>
            <a:gd name="connsiteX6" fmla="*/ 2956818 w 9697720"/>
            <a:gd name="connsiteY6" fmla="*/ 0 h 2895600"/>
            <a:gd name="connsiteX7" fmla="*/ 3538985 w 9697720"/>
            <a:gd name="connsiteY7" fmla="*/ 0 h 2895600"/>
            <a:gd name="connsiteX8" fmla="*/ 4121152 w 9697720"/>
            <a:gd name="connsiteY8" fmla="*/ 0 h 2895600"/>
            <a:gd name="connsiteX9" fmla="*/ 4441343 w 9697720"/>
            <a:gd name="connsiteY9" fmla="*/ 0 h 2895600"/>
            <a:gd name="connsiteX10" fmla="*/ 5110835 w 9697720"/>
            <a:gd name="connsiteY10" fmla="*/ 0 h 2895600"/>
            <a:gd name="connsiteX11" fmla="*/ 5780327 w 9697720"/>
            <a:gd name="connsiteY11" fmla="*/ 0 h 2895600"/>
            <a:gd name="connsiteX12" fmla="*/ 6275168 w 9697720"/>
            <a:gd name="connsiteY12" fmla="*/ 0 h 2895600"/>
            <a:gd name="connsiteX13" fmla="*/ 6595360 w 9697720"/>
            <a:gd name="connsiteY13" fmla="*/ 0 h 2895600"/>
            <a:gd name="connsiteX14" fmla="*/ 6915552 w 9697720"/>
            <a:gd name="connsiteY14" fmla="*/ 0 h 2895600"/>
            <a:gd name="connsiteX15" fmla="*/ 7323068 w 9697720"/>
            <a:gd name="connsiteY15" fmla="*/ 0 h 2895600"/>
            <a:gd name="connsiteX16" fmla="*/ 8079885 w 9697720"/>
            <a:gd name="connsiteY16" fmla="*/ 0 h 2895600"/>
            <a:gd name="connsiteX17" fmla="*/ 8400077 w 9697720"/>
            <a:gd name="connsiteY17" fmla="*/ 0 h 2895600"/>
            <a:gd name="connsiteX18" fmla="*/ 9215110 w 9697720"/>
            <a:gd name="connsiteY18" fmla="*/ 0 h 2895600"/>
            <a:gd name="connsiteX19" fmla="*/ 9697720 w 9697720"/>
            <a:gd name="connsiteY19" fmla="*/ 482610 h 2895600"/>
            <a:gd name="connsiteX20" fmla="*/ 9697720 w 9697720"/>
            <a:gd name="connsiteY20" fmla="*/ 1003813 h 2895600"/>
            <a:gd name="connsiteX21" fmla="*/ 9697720 w 9697720"/>
            <a:gd name="connsiteY21" fmla="*/ 1525015 h 2895600"/>
            <a:gd name="connsiteX22" fmla="*/ 9697720 w 9697720"/>
            <a:gd name="connsiteY22" fmla="*/ 2412990 h 2895600"/>
            <a:gd name="connsiteX23" fmla="*/ 9215110 w 9697720"/>
            <a:gd name="connsiteY23" fmla="*/ 2895600 h 2895600"/>
            <a:gd name="connsiteX24" fmla="*/ 8458293 w 9697720"/>
            <a:gd name="connsiteY24" fmla="*/ 2895600 h 2895600"/>
            <a:gd name="connsiteX25" fmla="*/ 7788802 w 9697720"/>
            <a:gd name="connsiteY25" fmla="*/ 2895600 h 2895600"/>
            <a:gd name="connsiteX26" fmla="*/ 7031985 w 9697720"/>
            <a:gd name="connsiteY26" fmla="*/ 2895600 h 2895600"/>
            <a:gd name="connsiteX27" fmla="*/ 6362493 w 9697720"/>
            <a:gd name="connsiteY27" fmla="*/ 2895600 h 2895600"/>
            <a:gd name="connsiteX28" fmla="*/ 5605677 w 9697720"/>
            <a:gd name="connsiteY28" fmla="*/ 2895600 h 2895600"/>
            <a:gd name="connsiteX29" fmla="*/ 5110835 w 9697720"/>
            <a:gd name="connsiteY29" fmla="*/ 2895600 h 2895600"/>
            <a:gd name="connsiteX30" fmla="*/ 4703318 w 9697720"/>
            <a:gd name="connsiteY30" fmla="*/ 2895600 h 2895600"/>
            <a:gd name="connsiteX31" fmla="*/ 4208477 w 9697720"/>
            <a:gd name="connsiteY31" fmla="*/ 2895600 h 2895600"/>
            <a:gd name="connsiteX32" fmla="*/ 3888285 w 9697720"/>
            <a:gd name="connsiteY32" fmla="*/ 2895600 h 2895600"/>
            <a:gd name="connsiteX33" fmla="*/ 3393443 w 9697720"/>
            <a:gd name="connsiteY33" fmla="*/ 2895600 h 2895600"/>
            <a:gd name="connsiteX34" fmla="*/ 3073252 w 9697720"/>
            <a:gd name="connsiteY34" fmla="*/ 2895600 h 2895600"/>
            <a:gd name="connsiteX35" fmla="*/ 2753060 w 9697720"/>
            <a:gd name="connsiteY35" fmla="*/ 2895600 h 2895600"/>
            <a:gd name="connsiteX36" fmla="*/ 2083568 w 9697720"/>
            <a:gd name="connsiteY36" fmla="*/ 2895600 h 2895600"/>
            <a:gd name="connsiteX37" fmla="*/ 1676052 w 9697720"/>
            <a:gd name="connsiteY37" fmla="*/ 2895600 h 2895600"/>
            <a:gd name="connsiteX38" fmla="*/ 482610 w 9697720"/>
            <a:gd name="connsiteY38" fmla="*/ 2895600 h 2895600"/>
            <a:gd name="connsiteX39" fmla="*/ 0 w 9697720"/>
            <a:gd name="connsiteY39" fmla="*/ 2412990 h 2895600"/>
            <a:gd name="connsiteX40" fmla="*/ 0 w 9697720"/>
            <a:gd name="connsiteY40" fmla="*/ 1969003 h 2895600"/>
            <a:gd name="connsiteX41" fmla="*/ 0 w 9697720"/>
            <a:gd name="connsiteY41" fmla="*/ 1525015 h 2895600"/>
            <a:gd name="connsiteX42" fmla="*/ 0 w 9697720"/>
            <a:gd name="connsiteY42" fmla="*/ 1023116 h 2895600"/>
            <a:gd name="connsiteX43" fmla="*/ 0 w 9697720"/>
            <a:gd name="connsiteY43" fmla="*/ 482610 h 2895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9697720" h="2895600" extrusionOk="0">
              <a:moveTo>
                <a:pt x="0" y="482610"/>
              </a:moveTo>
              <a:cubicBezTo>
                <a:pt x="-21779" y="207016"/>
                <a:pt x="213281" y="-48012"/>
                <a:pt x="482610" y="0"/>
              </a:cubicBezTo>
              <a:cubicBezTo>
                <a:pt x="713748" y="-46300"/>
                <a:pt x="932717" y="49654"/>
                <a:pt x="1239427" y="0"/>
              </a:cubicBezTo>
              <a:cubicBezTo>
                <a:pt x="1546137" y="-49654"/>
                <a:pt x="1421798" y="16984"/>
                <a:pt x="1559618" y="0"/>
              </a:cubicBezTo>
              <a:cubicBezTo>
                <a:pt x="1697438" y="-16984"/>
                <a:pt x="1811851" y="31345"/>
                <a:pt x="1879810" y="0"/>
              </a:cubicBezTo>
              <a:cubicBezTo>
                <a:pt x="1947769" y="-31345"/>
                <a:pt x="2113811" y="34162"/>
                <a:pt x="2200002" y="0"/>
              </a:cubicBezTo>
              <a:cubicBezTo>
                <a:pt x="2286193" y="-34162"/>
                <a:pt x="2753807" y="37646"/>
                <a:pt x="2956818" y="0"/>
              </a:cubicBezTo>
              <a:cubicBezTo>
                <a:pt x="3159829" y="-37646"/>
                <a:pt x="3296104" y="9272"/>
                <a:pt x="3538985" y="0"/>
              </a:cubicBezTo>
              <a:cubicBezTo>
                <a:pt x="3781866" y="-9272"/>
                <a:pt x="3974357" y="52216"/>
                <a:pt x="4121152" y="0"/>
              </a:cubicBezTo>
              <a:cubicBezTo>
                <a:pt x="4267947" y="-52216"/>
                <a:pt x="4333863" y="23784"/>
                <a:pt x="4441343" y="0"/>
              </a:cubicBezTo>
              <a:cubicBezTo>
                <a:pt x="4548823" y="-23784"/>
                <a:pt x="4843908" y="14119"/>
                <a:pt x="5110835" y="0"/>
              </a:cubicBezTo>
              <a:cubicBezTo>
                <a:pt x="5377762" y="-14119"/>
                <a:pt x="5451293" y="47788"/>
                <a:pt x="5780327" y="0"/>
              </a:cubicBezTo>
              <a:cubicBezTo>
                <a:pt x="6109361" y="-47788"/>
                <a:pt x="6168923" y="30942"/>
                <a:pt x="6275168" y="0"/>
              </a:cubicBezTo>
              <a:cubicBezTo>
                <a:pt x="6381413" y="-30942"/>
                <a:pt x="6528207" y="30391"/>
                <a:pt x="6595360" y="0"/>
              </a:cubicBezTo>
              <a:cubicBezTo>
                <a:pt x="6662513" y="-30391"/>
                <a:pt x="6764151" y="32674"/>
                <a:pt x="6915552" y="0"/>
              </a:cubicBezTo>
              <a:cubicBezTo>
                <a:pt x="7066953" y="-32674"/>
                <a:pt x="7175757" y="37188"/>
                <a:pt x="7323068" y="0"/>
              </a:cubicBezTo>
              <a:cubicBezTo>
                <a:pt x="7470379" y="-37188"/>
                <a:pt x="7909480" y="89794"/>
                <a:pt x="8079885" y="0"/>
              </a:cubicBezTo>
              <a:cubicBezTo>
                <a:pt x="8250290" y="-89794"/>
                <a:pt x="8312641" y="19695"/>
                <a:pt x="8400077" y="0"/>
              </a:cubicBezTo>
              <a:cubicBezTo>
                <a:pt x="8487513" y="-19695"/>
                <a:pt x="9018263" y="61265"/>
                <a:pt x="9215110" y="0"/>
              </a:cubicBezTo>
              <a:cubicBezTo>
                <a:pt x="9458731" y="68099"/>
                <a:pt x="9669890" y="252400"/>
                <a:pt x="9697720" y="482610"/>
              </a:cubicBezTo>
              <a:cubicBezTo>
                <a:pt x="9759605" y="652515"/>
                <a:pt x="9654667" y="847577"/>
                <a:pt x="9697720" y="1003813"/>
              </a:cubicBezTo>
              <a:cubicBezTo>
                <a:pt x="9740773" y="1160049"/>
                <a:pt x="9657292" y="1403438"/>
                <a:pt x="9697720" y="1525015"/>
              </a:cubicBezTo>
              <a:cubicBezTo>
                <a:pt x="9738148" y="1646592"/>
                <a:pt x="9690040" y="1995842"/>
                <a:pt x="9697720" y="2412990"/>
              </a:cubicBezTo>
              <a:cubicBezTo>
                <a:pt x="9713503" y="2702836"/>
                <a:pt x="9488197" y="2894336"/>
                <a:pt x="9215110" y="2895600"/>
              </a:cubicBezTo>
              <a:cubicBezTo>
                <a:pt x="8896853" y="2924543"/>
                <a:pt x="8830191" y="2830548"/>
                <a:pt x="8458293" y="2895600"/>
              </a:cubicBezTo>
              <a:cubicBezTo>
                <a:pt x="8086395" y="2960652"/>
                <a:pt x="7993668" y="2834941"/>
                <a:pt x="7788802" y="2895600"/>
              </a:cubicBezTo>
              <a:cubicBezTo>
                <a:pt x="7583936" y="2956259"/>
                <a:pt x="7189206" y="2830320"/>
                <a:pt x="7031985" y="2895600"/>
              </a:cubicBezTo>
              <a:cubicBezTo>
                <a:pt x="6874764" y="2960880"/>
                <a:pt x="6547952" y="2887906"/>
                <a:pt x="6362493" y="2895600"/>
              </a:cubicBezTo>
              <a:cubicBezTo>
                <a:pt x="6177034" y="2903294"/>
                <a:pt x="5934823" y="2845408"/>
                <a:pt x="5605677" y="2895600"/>
              </a:cubicBezTo>
              <a:cubicBezTo>
                <a:pt x="5276531" y="2945792"/>
                <a:pt x="5260392" y="2869310"/>
                <a:pt x="5110835" y="2895600"/>
              </a:cubicBezTo>
              <a:cubicBezTo>
                <a:pt x="4961278" y="2921890"/>
                <a:pt x="4829554" y="2863611"/>
                <a:pt x="4703318" y="2895600"/>
              </a:cubicBezTo>
              <a:cubicBezTo>
                <a:pt x="4577082" y="2927589"/>
                <a:pt x="4452367" y="2842096"/>
                <a:pt x="4208477" y="2895600"/>
              </a:cubicBezTo>
              <a:cubicBezTo>
                <a:pt x="3964587" y="2949104"/>
                <a:pt x="3990247" y="2885178"/>
                <a:pt x="3888285" y="2895600"/>
              </a:cubicBezTo>
              <a:cubicBezTo>
                <a:pt x="3786323" y="2906022"/>
                <a:pt x="3619936" y="2855955"/>
                <a:pt x="3393443" y="2895600"/>
              </a:cubicBezTo>
              <a:cubicBezTo>
                <a:pt x="3166950" y="2935245"/>
                <a:pt x="3144276" y="2868059"/>
                <a:pt x="3073252" y="2895600"/>
              </a:cubicBezTo>
              <a:cubicBezTo>
                <a:pt x="3002228" y="2923141"/>
                <a:pt x="2905720" y="2887477"/>
                <a:pt x="2753060" y="2895600"/>
              </a:cubicBezTo>
              <a:cubicBezTo>
                <a:pt x="2600400" y="2903723"/>
                <a:pt x="2355944" y="2816212"/>
                <a:pt x="2083568" y="2895600"/>
              </a:cubicBezTo>
              <a:cubicBezTo>
                <a:pt x="1811192" y="2974988"/>
                <a:pt x="1772480" y="2890211"/>
                <a:pt x="1676052" y="2895600"/>
              </a:cubicBezTo>
              <a:cubicBezTo>
                <a:pt x="1579624" y="2900989"/>
                <a:pt x="931549" y="2763154"/>
                <a:pt x="482610" y="2895600"/>
              </a:cubicBezTo>
              <a:cubicBezTo>
                <a:pt x="220074" y="2903545"/>
                <a:pt x="-28491" y="2642687"/>
                <a:pt x="0" y="2412990"/>
              </a:cubicBezTo>
              <a:cubicBezTo>
                <a:pt x="-23472" y="2294841"/>
                <a:pt x="8243" y="2190527"/>
                <a:pt x="0" y="1969003"/>
              </a:cubicBezTo>
              <a:cubicBezTo>
                <a:pt x="-8243" y="1747479"/>
                <a:pt x="1524" y="1678676"/>
                <a:pt x="0" y="1525015"/>
              </a:cubicBezTo>
              <a:cubicBezTo>
                <a:pt x="-1524" y="1371354"/>
                <a:pt x="26012" y="1218273"/>
                <a:pt x="0" y="1023116"/>
              </a:cubicBezTo>
              <a:cubicBezTo>
                <a:pt x="-26012" y="827959"/>
                <a:pt x="60648" y="684614"/>
                <a:pt x="0" y="482610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25400</xdr:colOff>
      <xdr:row>29</xdr:row>
      <xdr:rowOff>66040</xdr:rowOff>
    </xdr:from>
    <xdr:to>
      <xdr:col>35</xdr:col>
      <xdr:colOff>381000</xdr:colOff>
      <xdr:row>65</xdr:row>
      <xdr:rowOff>218440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F918A1B2-5AD7-4A47-917A-9495F7A3B60E}"/>
            </a:ext>
          </a:extLst>
        </xdr:cNvPr>
        <xdr:cNvSpPr/>
      </xdr:nvSpPr>
      <xdr:spPr>
        <a:xfrm>
          <a:off x="14968220" y="7914640"/>
          <a:ext cx="7945120" cy="8892540"/>
        </a:xfrm>
        <a:custGeom>
          <a:avLst/>
          <a:gdLst>
            <a:gd name="connsiteX0" fmla="*/ 0 w 7945120"/>
            <a:gd name="connsiteY0" fmla="*/ 1324213 h 8892540"/>
            <a:gd name="connsiteX1" fmla="*/ 1324213 w 7945120"/>
            <a:gd name="connsiteY1" fmla="*/ 0 h 8892540"/>
            <a:gd name="connsiteX2" fmla="*/ 2018668 w 7945120"/>
            <a:gd name="connsiteY2" fmla="*/ 0 h 8892540"/>
            <a:gd name="connsiteX3" fmla="*/ 2448289 w 7945120"/>
            <a:gd name="connsiteY3" fmla="*/ 0 h 8892540"/>
            <a:gd name="connsiteX4" fmla="*/ 2877910 w 7945120"/>
            <a:gd name="connsiteY4" fmla="*/ 0 h 8892540"/>
            <a:gd name="connsiteX5" fmla="*/ 3307531 w 7945120"/>
            <a:gd name="connsiteY5" fmla="*/ 0 h 8892540"/>
            <a:gd name="connsiteX6" fmla="*/ 4001986 w 7945120"/>
            <a:gd name="connsiteY6" fmla="*/ 0 h 8892540"/>
            <a:gd name="connsiteX7" fmla="*/ 4590508 w 7945120"/>
            <a:gd name="connsiteY7" fmla="*/ 0 h 8892540"/>
            <a:gd name="connsiteX8" fmla="*/ 5179029 w 7945120"/>
            <a:gd name="connsiteY8" fmla="*/ 0 h 8892540"/>
            <a:gd name="connsiteX9" fmla="*/ 5608650 w 7945120"/>
            <a:gd name="connsiteY9" fmla="*/ 0 h 8892540"/>
            <a:gd name="connsiteX10" fmla="*/ 6620907 w 7945120"/>
            <a:gd name="connsiteY10" fmla="*/ 0 h 8892540"/>
            <a:gd name="connsiteX11" fmla="*/ 7945120 w 7945120"/>
            <a:gd name="connsiteY11" fmla="*/ 1324213 h 8892540"/>
            <a:gd name="connsiteX12" fmla="*/ 7945120 w 7945120"/>
            <a:gd name="connsiteY12" fmla="*/ 1766977 h 8892540"/>
            <a:gd name="connsiteX13" fmla="*/ 7945120 w 7945120"/>
            <a:gd name="connsiteY13" fmla="*/ 2147301 h 8892540"/>
            <a:gd name="connsiteX14" fmla="*/ 7945120 w 7945120"/>
            <a:gd name="connsiteY14" fmla="*/ 2590065 h 8892540"/>
            <a:gd name="connsiteX15" fmla="*/ 7945120 w 7945120"/>
            <a:gd name="connsiteY15" fmla="*/ 3282594 h 8892540"/>
            <a:gd name="connsiteX16" fmla="*/ 7945120 w 7945120"/>
            <a:gd name="connsiteY16" fmla="*/ 3662918 h 8892540"/>
            <a:gd name="connsiteX17" fmla="*/ 7945120 w 7945120"/>
            <a:gd name="connsiteY17" fmla="*/ 4168123 h 8892540"/>
            <a:gd name="connsiteX18" fmla="*/ 7945120 w 7945120"/>
            <a:gd name="connsiteY18" fmla="*/ 4673329 h 8892540"/>
            <a:gd name="connsiteX19" fmla="*/ 7945120 w 7945120"/>
            <a:gd name="connsiteY19" fmla="*/ 5240975 h 8892540"/>
            <a:gd name="connsiteX20" fmla="*/ 7945120 w 7945120"/>
            <a:gd name="connsiteY20" fmla="*/ 5808622 h 8892540"/>
            <a:gd name="connsiteX21" fmla="*/ 7945120 w 7945120"/>
            <a:gd name="connsiteY21" fmla="*/ 6501151 h 8892540"/>
            <a:gd name="connsiteX22" fmla="*/ 7945120 w 7945120"/>
            <a:gd name="connsiteY22" fmla="*/ 7568327 h 8892540"/>
            <a:gd name="connsiteX23" fmla="*/ 6620907 w 7945120"/>
            <a:gd name="connsiteY23" fmla="*/ 8892540 h 8892540"/>
            <a:gd name="connsiteX24" fmla="*/ 5926452 w 7945120"/>
            <a:gd name="connsiteY24" fmla="*/ 8892540 h 8892540"/>
            <a:gd name="connsiteX25" fmla="*/ 5284963 w 7945120"/>
            <a:gd name="connsiteY25" fmla="*/ 8892540 h 8892540"/>
            <a:gd name="connsiteX26" fmla="*/ 4590508 w 7945120"/>
            <a:gd name="connsiteY26" fmla="*/ 8892540 h 8892540"/>
            <a:gd name="connsiteX27" fmla="*/ 3949019 w 7945120"/>
            <a:gd name="connsiteY27" fmla="*/ 8892540 h 8892540"/>
            <a:gd name="connsiteX28" fmla="*/ 3254564 w 7945120"/>
            <a:gd name="connsiteY28" fmla="*/ 8892540 h 8892540"/>
            <a:gd name="connsiteX29" fmla="*/ 2719009 w 7945120"/>
            <a:gd name="connsiteY29" fmla="*/ 8892540 h 8892540"/>
            <a:gd name="connsiteX30" fmla="*/ 2236421 w 7945120"/>
            <a:gd name="connsiteY30" fmla="*/ 8892540 h 8892540"/>
            <a:gd name="connsiteX31" fmla="*/ 1324213 w 7945120"/>
            <a:gd name="connsiteY31" fmla="*/ 8892540 h 8892540"/>
            <a:gd name="connsiteX32" fmla="*/ 0 w 7945120"/>
            <a:gd name="connsiteY32" fmla="*/ 7568327 h 8892540"/>
            <a:gd name="connsiteX33" fmla="*/ 0 w 7945120"/>
            <a:gd name="connsiteY33" fmla="*/ 6938239 h 8892540"/>
            <a:gd name="connsiteX34" fmla="*/ 0 w 7945120"/>
            <a:gd name="connsiteY34" fmla="*/ 6557916 h 8892540"/>
            <a:gd name="connsiteX35" fmla="*/ 0 w 7945120"/>
            <a:gd name="connsiteY35" fmla="*/ 5927828 h 8892540"/>
            <a:gd name="connsiteX36" fmla="*/ 0 w 7945120"/>
            <a:gd name="connsiteY36" fmla="*/ 5485064 h 8892540"/>
            <a:gd name="connsiteX37" fmla="*/ 0 w 7945120"/>
            <a:gd name="connsiteY37" fmla="*/ 4792535 h 8892540"/>
            <a:gd name="connsiteX38" fmla="*/ 0 w 7945120"/>
            <a:gd name="connsiteY38" fmla="*/ 4349770 h 8892540"/>
            <a:gd name="connsiteX39" fmla="*/ 0 w 7945120"/>
            <a:gd name="connsiteY39" fmla="*/ 3657241 h 8892540"/>
            <a:gd name="connsiteX40" fmla="*/ 0 w 7945120"/>
            <a:gd name="connsiteY40" fmla="*/ 3089594 h 8892540"/>
            <a:gd name="connsiteX41" fmla="*/ 0 w 7945120"/>
            <a:gd name="connsiteY41" fmla="*/ 2646830 h 8892540"/>
            <a:gd name="connsiteX42" fmla="*/ 0 w 7945120"/>
            <a:gd name="connsiteY42" fmla="*/ 2016742 h 8892540"/>
            <a:gd name="connsiteX43" fmla="*/ 0 w 7945120"/>
            <a:gd name="connsiteY43" fmla="*/ 1324213 h 88925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7945120" h="8892540" extrusionOk="0">
              <a:moveTo>
                <a:pt x="0" y="1324213"/>
              </a:moveTo>
              <a:cubicBezTo>
                <a:pt x="-62327" y="566955"/>
                <a:pt x="583518" y="-160866"/>
                <a:pt x="1324213" y="0"/>
              </a:cubicBezTo>
              <a:cubicBezTo>
                <a:pt x="1633338" y="-22906"/>
                <a:pt x="1756767" y="14300"/>
                <a:pt x="2018668" y="0"/>
              </a:cubicBezTo>
              <a:cubicBezTo>
                <a:pt x="2280569" y="-14300"/>
                <a:pt x="2254855" y="39796"/>
                <a:pt x="2448289" y="0"/>
              </a:cubicBezTo>
              <a:cubicBezTo>
                <a:pt x="2641723" y="-39796"/>
                <a:pt x="2776232" y="38739"/>
                <a:pt x="2877910" y="0"/>
              </a:cubicBezTo>
              <a:cubicBezTo>
                <a:pt x="2979588" y="-38739"/>
                <a:pt x="3218830" y="34053"/>
                <a:pt x="3307531" y="0"/>
              </a:cubicBezTo>
              <a:cubicBezTo>
                <a:pt x="3396232" y="-34053"/>
                <a:pt x="3812990" y="55153"/>
                <a:pt x="4001986" y="0"/>
              </a:cubicBezTo>
              <a:cubicBezTo>
                <a:pt x="4190982" y="-55153"/>
                <a:pt x="4444469" y="14282"/>
                <a:pt x="4590508" y="0"/>
              </a:cubicBezTo>
              <a:cubicBezTo>
                <a:pt x="4736547" y="-14282"/>
                <a:pt x="4886996" y="12506"/>
                <a:pt x="5179029" y="0"/>
              </a:cubicBezTo>
              <a:cubicBezTo>
                <a:pt x="5471062" y="-12506"/>
                <a:pt x="5397022" y="43570"/>
                <a:pt x="5608650" y="0"/>
              </a:cubicBezTo>
              <a:cubicBezTo>
                <a:pt x="5820278" y="-43570"/>
                <a:pt x="6229812" y="69905"/>
                <a:pt x="6620907" y="0"/>
              </a:cubicBezTo>
              <a:cubicBezTo>
                <a:pt x="7275738" y="146408"/>
                <a:pt x="7963346" y="702515"/>
                <a:pt x="7945120" y="1324213"/>
              </a:cubicBezTo>
              <a:cubicBezTo>
                <a:pt x="7981556" y="1542828"/>
                <a:pt x="7923963" y="1583124"/>
                <a:pt x="7945120" y="1766977"/>
              </a:cubicBezTo>
              <a:cubicBezTo>
                <a:pt x="7966277" y="1950830"/>
                <a:pt x="7902534" y="2003949"/>
                <a:pt x="7945120" y="2147301"/>
              </a:cubicBezTo>
              <a:cubicBezTo>
                <a:pt x="7987706" y="2290653"/>
                <a:pt x="7909733" y="2488777"/>
                <a:pt x="7945120" y="2590065"/>
              </a:cubicBezTo>
              <a:cubicBezTo>
                <a:pt x="7980507" y="2691353"/>
                <a:pt x="7869579" y="3009386"/>
                <a:pt x="7945120" y="3282594"/>
              </a:cubicBezTo>
              <a:cubicBezTo>
                <a:pt x="8020661" y="3555802"/>
                <a:pt x="7937379" y="3524214"/>
                <a:pt x="7945120" y="3662918"/>
              </a:cubicBezTo>
              <a:cubicBezTo>
                <a:pt x="7952861" y="3801622"/>
                <a:pt x="7937107" y="4000285"/>
                <a:pt x="7945120" y="4168123"/>
              </a:cubicBezTo>
              <a:cubicBezTo>
                <a:pt x="7953133" y="4335961"/>
                <a:pt x="7933966" y="4458749"/>
                <a:pt x="7945120" y="4673329"/>
              </a:cubicBezTo>
              <a:cubicBezTo>
                <a:pt x="7956274" y="4887909"/>
                <a:pt x="7905539" y="4980117"/>
                <a:pt x="7945120" y="5240975"/>
              </a:cubicBezTo>
              <a:cubicBezTo>
                <a:pt x="7984701" y="5501833"/>
                <a:pt x="7912571" y="5561637"/>
                <a:pt x="7945120" y="5808622"/>
              </a:cubicBezTo>
              <a:cubicBezTo>
                <a:pt x="7977669" y="6055607"/>
                <a:pt x="7890044" y="6244259"/>
                <a:pt x="7945120" y="6501151"/>
              </a:cubicBezTo>
              <a:cubicBezTo>
                <a:pt x="8000196" y="6758043"/>
                <a:pt x="7868598" y="7173253"/>
                <a:pt x="7945120" y="7568327"/>
              </a:cubicBezTo>
              <a:cubicBezTo>
                <a:pt x="7994005" y="8371864"/>
                <a:pt x="7469483" y="8869921"/>
                <a:pt x="6620907" y="8892540"/>
              </a:cubicBezTo>
              <a:cubicBezTo>
                <a:pt x="6343251" y="8945831"/>
                <a:pt x="6187424" y="8879992"/>
                <a:pt x="5926452" y="8892540"/>
              </a:cubicBezTo>
              <a:cubicBezTo>
                <a:pt x="5665480" y="8905088"/>
                <a:pt x="5515610" y="8827127"/>
                <a:pt x="5284963" y="8892540"/>
              </a:cubicBezTo>
              <a:cubicBezTo>
                <a:pt x="5054316" y="8957953"/>
                <a:pt x="4903990" y="8825196"/>
                <a:pt x="4590508" y="8892540"/>
              </a:cubicBezTo>
              <a:cubicBezTo>
                <a:pt x="4277027" y="8959884"/>
                <a:pt x="4223344" y="8861231"/>
                <a:pt x="3949019" y="8892540"/>
              </a:cubicBezTo>
              <a:cubicBezTo>
                <a:pt x="3674694" y="8923849"/>
                <a:pt x="3395611" y="8851833"/>
                <a:pt x="3254564" y="8892540"/>
              </a:cubicBezTo>
              <a:cubicBezTo>
                <a:pt x="3113518" y="8933247"/>
                <a:pt x="2957076" y="8829964"/>
                <a:pt x="2719009" y="8892540"/>
              </a:cubicBezTo>
              <a:cubicBezTo>
                <a:pt x="2480943" y="8955116"/>
                <a:pt x="2429360" y="8884750"/>
                <a:pt x="2236421" y="8892540"/>
              </a:cubicBezTo>
              <a:cubicBezTo>
                <a:pt x="2043482" y="8900330"/>
                <a:pt x="1558688" y="8888603"/>
                <a:pt x="1324213" y="8892540"/>
              </a:cubicBezTo>
              <a:cubicBezTo>
                <a:pt x="458981" y="8968997"/>
                <a:pt x="34673" y="8195728"/>
                <a:pt x="0" y="7568327"/>
              </a:cubicBezTo>
              <a:cubicBezTo>
                <a:pt x="-13854" y="7408859"/>
                <a:pt x="22027" y="7224223"/>
                <a:pt x="0" y="6938239"/>
              </a:cubicBezTo>
              <a:cubicBezTo>
                <a:pt x="-22027" y="6652255"/>
                <a:pt x="34143" y="6687953"/>
                <a:pt x="0" y="6557916"/>
              </a:cubicBezTo>
              <a:cubicBezTo>
                <a:pt x="-34143" y="6427879"/>
                <a:pt x="6720" y="6175777"/>
                <a:pt x="0" y="5927828"/>
              </a:cubicBezTo>
              <a:cubicBezTo>
                <a:pt x="-6720" y="5679879"/>
                <a:pt x="49818" y="5641912"/>
                <a:pt x="0" y="5485064"/>
              </a:cubicBezTo>
              <a:cubicBezTo>
                <a:pt x="-49818" y="5328216"/>
                <a:pt x="31779" y="5021838"/>
                <a:pt x="0" y="4792535"/>
              </a:cubicBezTo>
              <a:cubicBezTo>
                <a:pt x="-31779" y="4563232"/>
                <a:pt x="35980" y="4563432"/>
                <a:pt x="0" y="4349770"/>
              </a:cubicBezTo>
              <a:cubicBezTo>
                <a:pt x="-35980" y="4136108"/>
                <a:pt x="17409" y="3888355"/>
                <a:pt x="0" y="3657241"/>
              </a:cubicBezTo>
              <a:cubicBezTo>
                <a:pt x="-17409" y="3426127"/>
                <a:pt x="13429" y="3364171"/>
                <a:pt x="0" y="3089594"/>
              </a:cubicBezTo>
              <a:cubicBezTo>
                <a:pt x="-13429" y="2815017"/>
                <a:pt x="25314" y="2866349"/>
                <a:pt x="0" y="2646830"/>
              </a:cubicBezTo>
              <a:cubicBezTo>
                <a:pt x="-25314" y="2427311"/>
                <a:pt x="28216" y="2214366"/>
                <a:pt x="0" y="2016742"/>
              </a:cubicBezTo>
              <a:cubicBezTo>
                <a:pt x="-28216" y="1819118"/>
                <a:pt x="80879" y="1545198"/>
                <a:pt x="0" y="132421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20</xdr:col>
      <xdr:colOff>537106</xdr:colOff>
      <xdr:row>67</xdr:row>
      <xdr:rowOff>218546</xdr:rowOff>
    </xdr:from>
    <xdr:to>
      <xdr:col>34</xdr:col>
      <xdr:colOff>344069</xdr:colOff>
      <xdr:row>85</xdr:row>
      <xdr:rowOff>101706</xdr:rowOff>
    </xdr:to>
    <xdr:sp macro="" textlink="">
      <xdr:nvSpPr>
        <xdr:cNvPr id="11" name="Rechthoek 10">
          <a:extLst>
            <a:ext uri="{FF2B5EF4-FFF2-40B4-BE49-F238E27FC236}">
              <a16:creationId xmlns:a16="http://schemas.microsoft.com/office/drawing/2014/main" id="{1729DE41-60C2-4949-B642-6FAC413575EF}"/>
            </a:ext>
          </a:extLst>
        </xdr:cNvPr>
        <xdr:cNvSpPr/>
      </xdr:nvSpPr>
      <xdr:spPr>
        <a:xfrm rot="336433">
          <a:off x="13582546" y="17287346"/>
          <a:ext cx="8661403" cy="4775200"/>
        </a:xfrm>
        <a:custGeom>
          <a:avLst/>
          <a:gdLst>
            <a:gd name="connsiteX0" fmla="*/ 0 w 8661403"/>
            <a:gd name="connsiteY0" fmla="*/ 0 h 4775200"/>
            <a:gd name="connsiteX1" fmla="*/ 8661403 w 8661403"/>
            <a:gd name="connsiteY1" fmla="*/ 0 h 4775200"/>
            <a:gd name="connsiteX2" fmla="*/ 8661403 w 8661403"/>
            <a:gd name="connsiteY2" fmla="*/ 4775200 h 4775200"/>
            <a:gd name="connsiteX3" fmla="*/ 0 w 8661403"/>
            <a:gd name="connsiteY3" fmla="*/ 4775200 h 4775200"/>
            <a:gd name="connsiteX4" fmla="*/ 0 w 8661403"/>
            <a:gd name="connsiteY4" fmla="*/ 0 h 4775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661403" h="4775200" extrusionOk="0">
              <a:moveTo>
                <a:pt x="0" y="0"/>
              </a:moveTo>
              <a:cubicBezTo>
                <a:pt x="1482487" y="-74274"/>
                <a:pt x="7444506" y="-120669"/>
                <a:pt x="8661403" y="0"/>
              </a:cubicBezTo>
              <a:cubicBezTo>
                <a:pt x="8814502" y="1984089"/>
                <a:pt x="8509409" y="3970316"/>
                <a:pt x="8661403" y="4775200"/>
              </a:cubicBezTo>
              <a:cubicBezTo>
                <a:pt x="5004194" y="4898338"/>
                <a:pt x="2646284" y="4836185"/>
                <a:pt x="0" y="4775200"/>
              </a:cubicBezTo>
              <a:cubicBezTo>
                <a:pt x="-129013" y="2534299"/>
                <a:pt x="-29966" y="74949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520700</xdr:colOff>
      <xdr:row>30</xdr:row>
      <xdr:rowOff>114300</xdr:rowOff>
    </xdr:from>
    <xdr:ext cx="3304623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BFEAB539-29C5-46F0-B05C-0FA8613CC478}"/>
            </a:ext>
          </a:extLst>
        </xdr:cNvPr>
        <xdr:cNvSpPr txBox="1"/>
      </xdr:nvSpPr>
      <xdr:spPr>
        <a:xfrm>
          <a:off x="15463520" y="819912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337819</xdr:colOff>
      <xdr:row>72</xdr:row>
      <xdr:rowOff>27938</xdr:rowOff>
    </xdr:from>
    <xdr:ext cx="2049728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83E4A31D-33B8-4847-B52E-D26BDF87A858}"/>
            </a:ext>
          </a:extLst>
        </xdr:cNvPr>
        <xdr:cNvSpPr txBox="1"/>
      </xdr:nvSpPr>
      <xdr:spPr>
        <a:xfrm>
          <a:off x="435355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21</xdr:col>
      <xdr:colOff>448134</xdr:colOff>
      <xdr:row>67</xdr:row>
      <xdr:rowOff>205738</xdr:rowOff>
    </xdr:from>
    <xdr:ext cx="388651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3712BC4E-C91B-4A9B-AD15-B43EEC81EC70}"/>
            </a:ext>
          </a:extLst>
        </xdr:cNvPr>
        <xdr:cNvSpPr txBox="1"/>
      </xdr:nvSpPr>
      <xdr:spPr>
        <a:xfrm rot="339370">
          <a:off x="14126034" y="17274538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342900</xdr:colOff>
      <xdr:row>86</xdr:row>
      <xdr:rowOff>0</xdr:rowOff>
    </xdr:from>
    <xdr:ext cx="4394793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26E52D9B-2847-4550-9719-5F6908FCA7A3}"/>
            </a:ext>
          </a:extLst>
        </xdr:cNvPr>
        <xdr:cNvSpPr txBox="1"/>
      </xdr:nvSpPr>
      <xdr:spPr>
        <a:xfrm>
          <a:off x="435864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317500</xdr:colOff>
      <xdr:row>99</xdr:row>
      <xdr:rowOff>0</xdr:rowOff>
    </xdr:from>
    <xdr:ext cx="4137864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B1DFA90A-558B-41A8-A268-6682C68D1B6F}"/>
            </a:ext>
          </a:extLst>
        </xdr:cNvPr>
        <xdr:cNvSpPr txBox="1"/>
      </xdr:nvSpPr>
      <xdr:spPr>
        <a:xfrm>
          <a:off x="433324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440003</xdr:colOff>
      <xdr:row>101</xdr:row>
      <xdr:rowOff>203200</xdr:rowOff>
    </xdr:from>
    <xdr:ext cx="5055936" cy="1344599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9438EBE0-61A4-48F7-A47D-0AA016A92E01}"/>
            </a:ext>
          </a:extLst>
        </xdr:cNvPr>
        <xdr:cNvSpPr txBox="1"/>
      </xdr:nvSpPr>
      <xdr:spPr>
        <a:xfrm rot="21279912">
          <a:off x="13485443" y="25943560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76200</xdr:colOff>
      <xdr:row>117</xdr:row>
      <xdr:rowOff>88900</xdr:rowOff>
    </xdr:from>
    <xdr:ext cx="6630661" cy="2596865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B53959BA-10E4-42C4-8602-D0F1E0863A8B}"/>
            </a:ext>
          </a:extLst>
        </xdr:cNvPr>
        <xdr:cNvSpPr txBox="1"/>
      </xdr:nvSpPr>
      <xdr:spPr>
        <a:xfrm>
          <a:off x="13121640" y="2960878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20</xdr:col>
      <xdr:colOff>200016</xdr:colOff>
      <xdr:row>100</xdr:row>
      <xdr:rowOff>25708</xdr:rowOff>
    </xdr:from>
    <xdr:to>
      <xdr:col>35</xdr:col>
      <xdr:colOff>17184</xdr:colOff>
      <xdr:row>115</xdr:row>
      <xdr:rowOff>94288</xdr:rowOff>
    </xdr:to>
    <xdr:sp macro="" textlink="">
      <xdr:nvSpPr>
        <xdr:cNvPr id="19" name="Rechthoek 18">
          <a:extLst>
            <a:ext uri="{FF2B5EF4-FFF2-40B4-BE49-F238E27FC236}">
              <a16:creationId xmlns:a16="http://schemas.microsoft.com/office/drawing/2014/main" id="{1EC9B3E7-6389-4918-B112-C0FD3496E154}"/>
            </a:ext>
          </a:extLst>
        </xdr:cNvPr>
        <xdr:cNvSpPr/>
      </xdr:nvSpPr>
      <xdr:spPr>
        <a:xfrm rot="21299729">
          <a:off x="13245456" y="25529848"/>
          <a:ext cx="9304068" cy="3611880"/>
        </a:xfrm>
        <a:custGeom>
          <a:avLst/>
          <a:gdLst>
            <a:gd name="connsiteX0" fmla="*/ 0 w 9304068"/>
            <a:gd name="connsiteY0" fmla="*/ 0 h 3611880"/>
            <a:gd name="connsiteX1" fmla="*/ 302382 w 9304068"/>
            <a:gd name="connsiteY1" fmla="*/ 0 h 3611880"/>
            <a:gd name="connsiteX2" fmla="*/ 604764 w 9304068"/>
            <a:gd name="connsiteY2" fmla="*/ 0 h 3611880"/>
            <a:gd name="connsiteX3" fmla="*/ 1000187 w 9304068"/>
            <a:gd name="connsiteY3" fmla="*/ 0 h 3611880"/>
            <a:gd name="connsiteX4" fmla="*/ 1302570 w 9304068"/>
            <a:gd name="connsiteY4" fmla="*/ 0 h 3611880"/>
            <a:gd name="connsiteX5" fmla="*/ 1884074 w 9304068"/>
            <a:gd name="connsiteY5" fmla="*/ 0 h 3611880"/>
            <a:gd name="connsiteX6" fmla="*/ 2186456 w 9304068"/>
            <a:gd name="connsiteY6" fmla="*/ 0 h 3611880"/>
            <a:gd name="connsiteX7" fmla="*/ 2581879 w 9304068"/>
            <a:gd name="connsiteY7" fmla="*/ 0 h 3611880"/>
            <a:gd name="connsiteX8" fmla="*/ 3163383 w 9304068"/>
            <a:gd name="connsiteY8" fmla="*/ 0 h 3611880"/>
            <a:gd name="connsiteX9" fmla="*/ 3558806 w 9304068"/>
            <a:gd name="connsiteY9" fmla="*/ 0 h 3611880"/>
            <a:gd name="connsiteX10" fmla="*/ 3861188 w 9304068"/>
            <a:gd name="connsiteY10" fmla="*/ 0 h 3611880"/>
            <a:gd name="connsiteX11" fmla="*/ 4535733 w 9304068"/>
            <a:gd name="connsiteY11" fmla="*/ 0 h 3611880"/>
            <a:gd name="connsiteX12" fmla="*/ 5210278 w 9304068"/>
            <a:gd name="connsiteY12" fmla="*/ 0 h 3611880"/>
            <a:gd name="connsiteX13" fmla="*/ 5698742 w 9304068"/>
            <a:gd name="connsiteY13" fmla="*/ 0 h 3611880"/>
            <a:gd name="connsiteX14" fmla="*/ 6466327 w 9304068"/>
            <a:gd name="connsiteY14" fmla="*/ 0 h 3611880"/>
            <a:gd name="connsiteX15" fmla="*/ 7047832 w 9304068"/>
            <a:gd name="connsiteY15" fmla="*/ 0 h 3611880"/>
            <a:gd name="connsiteX16" fmla="*/ 7443254 w 9304068"/>
            <a:gd name="connsiteY16" fmla="*/ 0 h 3611880"/>
            <a:gd name="connsiteX17" fmla="*/ 8024759 w 9304068"/>
            <a:gd name="connsiteY17" fmla="*/ 0 h 3611880"/>
            <a:gd name="connsiteX18" fmla="*/ 8792344 w 9304068"/>
            <a:gd name="connsiteY18" fmla="*/ 0 h 3611880"/>
            <a:gd name="connsiteX19" fmla="*/ 9304068 w 9304068"/>
            <a:gd name="connsiteY19" fmla="*/ 0 h 3611880"/>
            <a:gd name="connsiteX20" fmla="*/ 9304068 w 9304068"/>
            <a:gd name="connsiteY20" fmla="*/ 443745 h 3611880"/>
            <a:gd name="connsiteX21" fmla="*/ 9304068 w 9304068"/>
            <a:gd name="connsiteY21" fmla="*/ 887491 h 3611880"/>
            <a:gd name="connsiteX22" fmla="*/ 9304068 w 9304068"/>
            <a:gd name="connsiteY22" fmla="*/ 1295117 h 3611880"/>
            <a:gd name="connsiteX23" fmla="*/ 9304068 w 9304068"/>
            <a:gd name="connsiteY23" fmla="*/ 1883337 h 3611880"/>
            <a:gd name="connsiteX24" fmla="*/ 9304068 w 9304068"/>
            <a:gd name="connsiteY24" fmla="*/ 2435439 h 3611880"/>
            <a:gd name="connsiteX25" fmla="*/ 9304068 w 9304068"/>
            <a:gd name="connsiteY25" fmla="*/ 2987541 h 3611880"/>
            <a:gd name="connsiteX26" fmla="*/ 9304068 w 9304068"/>
            <a:gd name="connsiteY26" fmla="*/ 3611880 h 3611880"/>
            <a:gd name="connsiteX27" fmla="*/ 8908645 w 9304068"/>
            <a:gd name="connsiteY27" fmla="*/ 3611880 h 3611880"/>
            <a:gd name="connsiteX28" fmla="*/ 8420182 w 9304068"/>
            <a:gd name="connsiteY28" fmla="*/ 3611880 h 3611880"/>
            <a:gd name="connsiteX29" fmla="*/ 7931718 w 9304068"/>
            <a:gd name="connsiteY29" fmla="*/ 3611880 h 3611880"/>
            <a:gd name="connsiteX30" fmla="*/ 7629336 w 9304068"/>
            <a:gd name="connsiteY30" fmla="*/ 3611880 h 3611880"/>
            <a:gd name="connsiteX31" fmla="*/ 7233913 w 9304068"/>
            <a:gd name="connsiteY31" fmla="*/ 3611880 h 3611880"/>
            <a:gd name="connsiteX32" fmla="*/ 6838490 w 9304068"/>
            <a:gd name="connsiteY32" fmla="*/ 3611880 h 3611880"/>
            <a:gd name="connsiteX33" fmla="*/ 6443067 w 9304068"/>
            <a:gd name="connsiteY33" fmla="*/ 3611880 h 3611880"/>
            <a:gd name="connsiteX34" fmla="*/ 5675481 w 9304068"/>
            <a:gd name="connsiteY34" fmla="*/ 3611880 h 3611880"/>
            <a:gd name="connsiteX35" fmla="*/ 5373099 w 9304068"/>
            <a:gd name="connsiteY35" fmla="*/ 3611880 h 3611880"/>
            <a:gd name="connsiteX36" fmla="*/ 4605514 w 9304068"/>
            <a:gd name="connsiteY36" fmla="*/ 3611880 h 3611880"/>
            <a:gd name="connsiteX37" fmla="*/ 3837928 w 9304068"/>
            <a:gd name="connsiteY37" fmla="*/ 3611880 h 3611880"/>
            <a:gd name="connsiteX38" fmla="*/ 3070342 w 9304068"/>
            <a:gd name="connsiteY38" fmla="*/ 3611880 h 3611880"/>
            <a:gd name="connsiteX39" fmla="*/ 2767960 w 9304068"/>
            <a:gd name="connsiteY39" fmla="*/ 3611880 h 3611880"/>
            <a:gd name="connsiteX40" fmla="*/ 2000375 w 9304068"/>
            <a:gd name="connsiteY40" fmla="*/ 3611880 h 3611880"/>
            <a:gd name="connsiteX41" fmla="*/ 1511911 w 9304068"/>
            <a:gd name="connsiteY41" fmla="*/ 3611880 h 3611880"/>
            <a:gd name="connsiteX42" fmla="*/ 1023447 w 9304068"/>
            <a:gd name="connsiteY42" fmla="*/ 3611880 h 3611880"/>
            <a:gd name="connsiteX43" fmla="*/ 534984 w 9304068"/>
            <a:gd name="connsiteY43" fmla="*/ 3611880 h 3611880"/>
            <a:gd name="connsiteX44" fmla="*/ 0 w 9304068"/>
            <a:gd name="connsiteY44" fmla="*/ 3611880 h 3611880"/>
            <a:gd name="connsiteX45" fmla="*/ 0 w 9304068"/>
            <a:gd name="connsiteY45" fmla="*/ 3023660 h 3611880"/>
            <a:gd name="connsiteX46" fmla="*/ 0 w 9304068"/>
            <a:gd name="connsiteY46" fmla="*/ 2471558 h 3611880"/>
            <a:gd name="connsiteX47" fmla="*/ 0 w 9304068"/>
            <a:gd name="connsiteY47" fmla="*/ 1991694 h 3611880"/>
            <a:gd name="connsiteX48" fmla="*/ 0 w 9304068"/>
            <a:gd name="connsiteY48" fmla="*/ 1584067 h 3611880"/>
            <a:gd name="connsiteX49" fmla="*/ 0 w 9304068"/>
            <a:gd name="connsiteY49" fmla="*/ 1068085 h 3611880"/>
            <a:gd name="connsiteX50" fmla="*/ 0 w 9304068"/>
            <a:gd name="connsiteY50" fmla="*/ 552102 h 3611880"/>
            <a:gd name="connsiteX51" fmla="*/ 0 w 9304068"/>
            <a:gd name="connsiteY51" fmla="*/ 0 h 36118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</a:cxnLst>
          <a:rect l="l" t="t" r="r" b="b"/>
          <a:pathLst>
            <a:path w="9304068" h="3611880" extrusionOk="0">
              <a:moveTo>
                <a:pt x="0" y="0"/>
              </a:moveTo>
              <a:cubicBezTo>
                <a:pt x="71586" y="-17092"/>
                <a:pt x="154593" y="29023"/>
                <a:pt x="302382" y="0"/>
              </a:cubicBezTo>
              <a:cubicBezTo>
                <a:pt x="450171" y="-29023"/>
                <a:pt x="464550" y="21592"/>
                <a:pt x="604764" y="0"/>
              </a:cubicBezTo>
              <a:cubicBezTo>
                <a:pt x="744978" y="-21592"/>
                <a:pt x="894636" y="36893"/>
                <a:pt x="1000187" y="0"/>
              </a:cubicBezTo>
              <a:cubicBezTo>
                <a:pt x="1105738" y="-36893"/>
                <a:pt x="1239894" y="22279"/>
                <a:pt x="1302570" y="0"/>
              </a:cubicBezTo>
              <a:cubicBezTo>
                <a:pt x="1365246" y="-22279"/>
                <a:pt x="1701951" y="29953"/>
                <a:pt x="1884074" y="0"/>
              </a:cubicBezTo>
              <a:cubicBezTo>
                <a:pt x="2066197" y="-29953"/>
                <a:pt x="2094151" y="26483"/>
                <a:pt x="2186456" y="0"/>
              </a:cubicBezTo>
              <a:cubicBezTo>
                <a:pt x="2278761" y="-26483"/>
                <a:pt x="2417086" y="16319"/>
                <a:pt x="2581879" y="0"/>
              </a:cubicBezTo>
              <a:cubicBezTo>
                <a:pt x="2746672" y="-16319"/>
                <a:pt x="3020211" y="53237"/>
                <a:pt x="3163383" y="0"/>
              </a:cubicBezTo>
              <a:cubicBezTo>
                <a:pt x="3306555" y="-53237"/>
                <a:pt x="3476357" y="45382"/>
                <a:pt x="3558806" y="0"/>
              </a:cubicBezTo>
              <a:cubicBezTo>
                <a:pt x="3641255" y="-45382"/>
                <a:pt x="3733282" y="22386"/>
                <a:pt x="3861188" y="0"/>
              </a:cubicBezTo>
              <a:cubicBezTo>
                <a:pt x="3989094" y="-22386"/>
                <a:pt x="4278620" y="38791"/>
                <a:pt x="4535733" y="0"/>
              </a:cubicBezTo>
              <a:cubicBezTo>
                <a:pt x="4792846" y="-38791"/>
                <a:pt x="5052586" y="60655"/>
                <a:pt x="5210278" y="0"/>
              </a:cubicBezTo>
              <a:cubicBezTo>
                <a:pt x="5367971" y="-60655"/>
                <a:pt x="5581073" y="3051"/>
                <a:pt x="5698742" y="0"/>
              </a:cubicBezTo>
              <a:cubicBezTo>
                <a:pt x="5816411" y="-3051"/>
                <a:pt x="6166707" y="85690"/>
                <a:pt x="6466327" y="0"/>
              </a:cubicBezTo>
              <a:cubicBezTo>
                <a:pt x="6765947" y="-85690"/>
                <a:pt x="6869781" y="35187"/>
                <a:pt x="7047832" y="0"/>
              </a:cubicBezTo>
              <a:cubicBezTo>
                <a:pt x="7225883" y="-35187"/>
                <a:pt x="7262956" y="39544"/>
                <a:pt x="7443254" y="0"/>
              </a:cubicBezTo>
              <a:cubicBezTo>
                <a:pt x="7623552" y="-39544"/>
                <a:pt x="7873233" y="8664"/>
                <a:pt x="8024759" y="0"/>
              </a:cubicBezTo>
              <a:cubicBezTo>
                <a:pt x="8176285" y="-8664"/>
                <a:pt x="8607851" y="86608"/>
                <a:pt x="8792344" y="0"/>
              </a:cubicBezTo>
              <a:cubicBezTo>
                <a:pt x="8976837" y="-86608"/>
                <a:pt x="9181923" y="8368"/>
                <a:pt x="9304068" y="0"/>
              </a:cubicBezTo>
              <a:cubicBezTo>
                <a:pt x="9318936" y="172891"/>
                <a:pt x="9254177" y="232924"/>
                <a:pt x="9304068" y="443745"/>
              </a:cubicBezTo>
              <a:cubicBezTo>
                <a:pt x="9353959" y="654567"/>
                <a:pt x="9284153" y="757390"/>
                <a:pt x="9304068" y="887491"/>
              </a:cubicBezTo>
              <a:cubicBezTo>
                <a:pt x="9323983" y="1017592"/>
                <a:pt x="9286959" y="1116991"/>
                <a:pt x="9304068" y="1295117"/>
              </a:cubicBezTo>
              <a:cubicBezTo>
                <a:pt x="9321177" y="1473243"/>
                <a:pt x="9257595" y="1600373"/>
                <a:pt x="9304068" y="1883337"/>
              </a:cubicBezTo>
              <a:cubicBezTo>
                <a:pt x="9350541" y="2166301"/>
                <a:pt x="9289762" y="2318443"/>
                <a:pt x="9304068" y="2435439"/>
              </a:cubicBezTo>
              <a:cubicBezTo>
                <a:pt x="9318374" y="2552435"/>
                <a:pt x="9264093" y="2874989"/>
                <a:pt x="9304068" y="2987541"/>
              </a:cubicBezTo>
              <a:cubicBezTo>
                <a:pt x="9344043" y="3100093"/>
                <a:pt x="9238429" y="3309844"/>
                <a:pt x="9304068" y="3611880"/>
              </a:cubicBezTo>
              <a:cubicBezTo>
                <a:pt x="9192595" y="3619161"/>
                <a:pt x="9083997" y="3591419"/>
                <a:pt x="8908645" y="3611880"/>
              </a:cubicBezTo>
              <a:cubicBezTo>
                <a:pt x="8733293" y="3632341"/>
                <a:pt x="8588325" y="3558415"/>
                <a:pt x="8420182" y="3611880"/>
              </a:cubicBezTo>
              <a:cubicBezTo>
                <a:pt x="8252039" y="3665345"/>
                <a:pt x="8175796" y="3610836"/>
                <a:pt x="7931718" y="3611880"/>
              </a:cubicBezTo>
              <a:cubicBezTo>
                <a:pt x="7687640" y="3612924"/>
                <a:pt x="7743054" y="3585473"/>
                <a:pt x="7629336" y="3611880"/>
              </a:cubicBezTo>
              <a:cubicBezTo>
                <a:pt x="7515618" y="3638287"/>
                <a:pt x="7402361" y="3592696"/>
                <a:pt x="7233913" y="3611880"/>
              </a:cubicBezTo>
              <a:cubicBezTo>
                <a:pt x="7065465" y="3631064"/>
                <a:pt x="7011733" y="3590511"/>
                <a:pt x="6838490" y="3611880"/>
              </a:cubicBezTo>
              <a:cubicBezTo>
                <a:pt x="6665247" y="3633249"/>
                <a:pt x="6564611" y="3575099"/>
                <a:pt x="6443067" y="3611880"/>
              </a:cubicBezTo>
              <a:cubicBezTo>
                <a:pt x="6321523" y="3648661"/>
                <a:pt x="6008951" y="3592251"/>
                <a:pt x="5675481" y="3611880"/>
              </a:cubicBezTo>
              <a:cubicBezTo>
                <a:pt x="5342011" y="3631509"/>
                <a:pt x="5441329" y="3579506"/>
                <a:pt x="5373099" y="3611880"/>
              </a:cubicBezTo>
              <a:cubicBezTo>
                <a:pt x="5304869" y="3644254"/>
                <a:pt x="4832044" y="3590235"/>
                <a:pt x="4605514" y="3611880"/>
              </a:cubicBezTo>
              <a:cubicBezTo>
                <a:pt x="4378985" y="3633525"/>
                <a:pt x="4217411" y="3544219"/>
                <a:pt x="3837928" y="3611880"/>
              </a:cubicBezTo>
              <a:cubicBezTo>
                <a:pt x="3458445" y="3679541"/>
                <a:pt x="3271173" y="3598827"/>
                <a:pt x="3070342" y="3611880"/>
              </a:cubicBezTo>
              <a:cubicBezTo>
                <a:pt x="2869511" y="3624933"/>
                <a:pt x="2874232" y="3594716"/>
                <a:pt x="2767960" y="3611880"/>
              </a:cubicBezTo>
              <a:cubicBezTo>
                <a:pt x="2661688" y="3629044"/>
                <a:pt x="2219403" y="3584137"/>
                <a:pt x="2000375" y="3611880"/>
              </a:cubicBezTo>
              <a:cubicBezTo>
                <a:pt x="1781348" y="3639623"/>
                <a:pt x="1642827" y="3596304"/>
                <a:pt x="1511911" y="3611880"/>
              </a:cubicBezTo>
              <a:cubicBezTo>
                <a:pt x="1380995" y="3627456"/>
                <a:pt x="1183993" y="3605479"/>
                <a:pt x="1023447" y="3611880"/>
              </a:cubicBezTo>
              <a:cubicBezTo>
                <a:pt x="862901" y="3618281"/>
                <a:pt x="660108" y="3607173"/>
                <a:pt x="534984" y="3611880"/>
              </a:cubicBezTo>
              <a:cubicBezTo>
                <a:pt x="409860" y="3616587"/>
                <a:pt x="149732" y="3564777"/>
                <a:pt x="0" y="3611880"/>
              </a:cubicBezTo>
              <a:cubicBezTo>
                <a:pt x="-65921" y="3322325"/>
                <a:pt x="41343" y="3184413"/>
                <a:pt x="0" y="3023660"/>
              </a:cubicBezTo>
              <a:cubicBezTo>
                <a:pt x="-41343" y="2862907"/>
                <a:pt x="17511" y="2608386"/>
                <a:pt x="0" y="2471558"/>
              </a:cubicBezTo>
              <a:cubicBezTo>
                <a:pt x="-17511" y="2334730"/>
                <a:pt x="43456" y="2211060"/>
                <a:pt x="0" y="1991694"/>
              </a:cubicBezTo>
              <a:cubicBezTo>
                <a:pt x="-43456" y="1772328"/>
                <a:pt x="26303" y="1693220"/>
                <a:pt x="0" y="1584067"/>
              </a:cubicBezTo>
              <a:cubicBezTo>
                <a:pt x="-26303" y="1474914"/>
                <a:pt x="7990" y="1181394"/>
                <a:pt x="0" y="1068085"/>
              </a:cubicBezTo>
              <a:cubicBezTo>
                <a:pt x="-7990" y="954776"/>
                <a:pt x="11321" y="704577"/>
                <a:pt x="0" y="552102"/>
              </a:cubicBezTo>
              <a:cubicBezTo>
                <a:pt x="-11321" y="399627"/>
                <a:pt x="58683" y="11169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19</xdr:col>
      <xdr:colOff>177800</xdr:colOff>
      <xdr:row>85</xdr:row>
      <xdr:rowOff>101600</xdr:rowOff>
    </xdr:from>
    <xdr:ext cx="3588931" cy="1344599"/>
    <xdr:sp macro="" textlink="">
      <xdr:nvSpPr>
        <xdr:cNvPr id="20" name="Tekstvak 19">
          <a:extLst>
            <a:ext uri="{FF2B5EF4-FFF2-40B4-BE49-F238E27FC236}">
              <a16:creationId xmlns:a16="http://schemas.microsoft.com/office/drawing/2014/main" id="{68F083F3-24E2-46AA-BD66-E17FA6722866}"/>
            </a:ext>
          </a:extLst>
        </xdr:cNvPr>
        <xdr:cNvSpPr txBox="1"/>
      </xdr:nvSpPr>
      <xdr:spPr>
        <a:xfrm>
          <a:off x="12621260" y="2206244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17A8CE0-48A6-4E1A-9769-485BAA605110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FA82E77E-6C98-46B0-AD71-3CF8117D8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0287CFB-D0F2-43FB-A4A6-DA0C6478D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8CE2186-F1EF-4C27-949E-7708EE93F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DEE17E1-2C5B-4AC6-879D-CC3E9F0F20BB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33EE248A-48EF-4FD9-9AFC-ADC684D7CBE8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A6D1164-307A-43A9-9062-F101823BE03E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DE0CDEEA-366E-47C2-A70F-2040BBF61B9A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7AC9227A-370E-49B5-A7B6-B22C4CDA98AD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8079B7AF-07B4-4FC9-AEAD-255EDFF38727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BE1B8A49-6D1B-4A94-94B8-9E8162D8774B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3AC0C16D-049B-4A65-9F17-53EFB1B9B132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B5C40BBE-46D9-45B4-A476-23F421FF22A3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E4712867-4798-4837-AE42-F7EF043B3D07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E7B0D27-53AA-4335-BE4A-5AB51D5632AB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EAD336A-5845-4328-A7FF-DE9D359CAF86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95C06752-9256-473C-8847-6B122893E8CF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2BF1FAD9-9091-440A-834B-672E3D792FB8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BA9BC3B0-A6E1-48C6-90D0-B0422BFAFC23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10364</xdr:colOff>
      <xdr:row>3</xdr:row>
      <xdr:rowOff>8492</xdr:rowOff>
    </xdr:from>
    <xdr:to>
      <xdr:col>27</xdr:col>
      <xdr:colOff>21407</xdr:colOff>
      <xdr:row>39</xdr:row>
      <xdr:rowOff>209827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801039BA-EE3A-4C4D-989B-304AD0E8C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25822</xdr:colOff>
      <xdr:row>2</xdr:row>
      <xdr:rowOff>473075</xdr:rowOff>
    </xdr:from>
    <xdr:to>
      <xdr:col>35</xdr:col>
      <xdr:colOff>622300</xdr:colOff>
      <xdr:row>22</xdr:row>
      <xdr:rowOff>106680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F87974E8-4A68-4C69-A9D7-1E6C2488B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579119</xdr:colOff>
      <xdr:row>26</xdr:row>
      <xdr:rowOff>58418</xdr:rowOff>
    </xdr:from>
    <xdr:to>
      <xdr:col>22</xdr:col>
      <xdr:colOff>106680</xdr:colOff>
      <xdr:row>70</xdr:row>
      <xdr:rowOff>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776F98EC-98BB-CD43-DEFC-9076DFF5D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8119" y="7419338"/>
          <a:ext cx="10561321" cy="10899142"/>
        </a:xfrm>
        <a:prstGeom prst="rect">
          <a:avLst/>
        </a:prstGeom>
      </xdr:spPr>
    </xdr:pic>
    <xdr:clientData/>
  </xdr:twoCellAnchor>
  <xdr:twoCellAnchor>
    <xdr:from>
      <xdr:col>4</xdr:col>
      <xdr:colOff>241300</xdr:colOff>
      <xdr:row>25</xdr:row>
      <xdr:rowOff>12700</xdr:rowOff>
    </xdr:from>
    <xdr:to>
      <xdr:col>35</xdr:col>
      <xdr:colOff>419100</xdr:colOff>
      <xdr:row>127</xdr:row>
      <xdr:rowOff>63500</xdr:rowOff>
    </xdr:to>
    <xdr:sp macro="" textlink="">
      <xdr:nvSpPr>
        <xdr:cNvPr id="13" name="Rechthoek 12">
          <a:extLst>
            <a:ext uri="{FF2B5EF4-FFF2-40B4-BE49-F238E27FC236}">
              <a16:creationId xmlns:a16="http://schemas.microsoft.com/office/drawing/2014/main" id="{F2FC4862-E85B-593C-2609-18E5636E37F4}"/>
            </a:ext>
          </a:extLst>
        </xdr:cNvPr>
        <xdr:cNvSpPr/>
      </xdr:nvSpPr>
      <xdr:spPr>
        <a:xfrm>
          <a:off x="3657600" y="7061200"/>
          <a:ext cx="19253200" cy="2524760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45720</xdr:colOff>
      <xdr:row>71</xdr:row>
      <xdr:rowOff>137160</xdr:rowOff>
    </xdr:from>
    <xdr:to>
      <xdr:col>20</xdr:col>
      <xdr:colOff>114300</xdr:colOff>
      <xdr:row>82</xdr:row>
      <xdr:rowOff>228600</xdr:rowOff>
    </xdr:to>
    <xdr:sp macro="" textlink="">
      <xdr:nvSpPr>
        <xdr:cNvPr id="14" name="Rechthoek: afgeronde hoeken 13">
          <a:extLst>
            <a:ext uri="{FF2B5EF4-FFF2-40B4-BE49-F238E27FC236}">
              <a16:creationId xmlns:a16="http://schemas.microsoft.com/office/drawing/2014/main" id="{D653C723-E27A-A2BC-E5E4-99B87810E3E9}"/>
            </a:ext>
          </a:extLst>
        </xdr:cNvPr>
        <xdr:cNvSpPr/>
      </xdr:nvSpPr>
      <xdr:spPr>
        <a:xfrm>
          <a:off x="4058920" y="18602960"/>
          <a:ext cx="9022080" cy="3012440"/>
        </a:xfrm>
        <a:custGeom>
          <a:avLst/>
          <a:gdLst>
            <a:gd name="connsiteX0" fmla="*/ 0 w 9022080"/>
            <a:gd name="connsiteY0" fmla="*/ 502083 h 3012440"/>
            <a:gd name="connsiteX1" fmla="*/ 502083 w 9022080"/>
            <a:gd name="connsiteY1" fmla="*/ 0 h 3012440"/>
            <a:gd name="connsiteX2" fmla="*/ 834254 w 9022080"/>
            <a:gd name="connsiteY2" fmla="*/ 0 h 3012440"/>
            <a:gd name="connsiteX3" fmla="*/ 1487141 w 9022080"/>
            <a:gd name="connsiteY3" fmla="*/ 0 h 3012440"/>
            <a:gd name="connsiteX4" fmla="*/ 2059849 w 9022080"/>
            <a:gd name="connsiteY4" fmla="*/ 0 h 3012440"/>
            <a:gd name="connsiteX5" fmla="*/ 2792916 w 9022080"/>
            <a:gd name="connsiteY5" fmla="*/ 0 h 3012440"/>
            <a:gd name="connsiteX6" fmla="*/ 3525982 w 9022080"/>
            <a:gd name="connsiteY6" fmla="*/ 0 h 3012440"/>
            <a:gd name="connsiteX7" fmla="*/ 4178869 w 9022080"/>
            <a:gd name="connsiteY7" fmla="*/ 0 h 3012440"/>
            <a:gd name="connsiteX8" fmla="*/ 4671398 w 9022080"/>
            <a:gd name="connsiteY8" fmla="*/ 0 h 3012440"/>
            <a:gd name="connsiteX9" fmla="*/ 5083748 w 9022080"/>
            <a:gd name="connsiteY9" fmla="*/ 0 h 3012440"/>
            <a:gd name="connsiteX10" fmla="*/ 5656456 w 9022080"/>
            <a:gd name="connsiteY10" fmla="*/ 0 h 3012440"/>
            <a:gd name="connsiteX11" fmla="*/ 6148985 w 9022080"/>
            <a:gd name="connsiteY11" fmla="*/ 0 h 3012440"/>
            <a:gd name="connsiteX12" fmla="*/ 6721693 w 9022080"/>
            <a:gd name="connsiteY12" fmla="*/ 0 h 3012440"/>
            <a:gd name="connsiteX13" fmla="*/ 7053864 w 9022080"/>
            <a:gd name="connsiteY13" fmla="*/ 0 h 3012440"/>
            <a:gd name="connsiteX14" fmla="*/ 7386035 w 9022080"/>
            <a:gd name="connsiteY14" fmla="*/ 0 h 3012440"/>
            <a:gd name="connsiteX15" fmla="*/ 8519997 w 9022080"/>
            <a:gd name="connsiteY15" fmla="*/ 0 h 3012440"/>
            <a:gd name="connsiteX16" fmla="*/ 9022080 w 9022080"/>
            <a:gd name="connsiteY16" fmla="*/ 502083 h 3012440"/>
            <a:gd name="connsiteX17" fmla="*/ 9022080 w 9022080"/>
            <a:gd name="connsiteY17" fmla="*/ 984069 h 3012440"/>
            <a:gd name="connsiteX18" fmla="*/ 9022080 w 9022080"/>
            <a:gd name="connsiteY18" fmla="*/ 1425889 h 3012440"/>
            <a:gd name="connsiteX19" fmla="*/ 9022080 w 9022080"/>
            <a:gd name="connsiteY19" fmla="*/ 1948040 h 3012440"/>
            <a:gd name="connsiteX20" fmla="*/ 9022080 w 9022080"/>
            <a:gd name="connsiteY20" fmla="*/ 2510357 h 3012440"/>
            <a:gd name="connsiteX21" fmla="*/ 8519997 w 9022080"/>
            <a:gd name="connsiteY21" fmla="*/ 3012440 h 3012440"/>
            <a:gd name="connsiteX22" fmla="*/ 7947289 w 9022080"/>
            <a:gd name="connsiteY22" fmla="*/ 3012440 h 3012440"/>
            <a:gd name="connsiteX23" fmla="*/ 7454760 w 9022080"/>
            <a:gd name="connsiteY23" fmla="*/ 3012440 h 3012440"/>
            <a:gd name="connsiteX24" fmla="*/ 6801873 w 9022080"/>
            <a:gd name="connsiteY24" fmla="*/ 3012440 h 3012440"/>
            <a:gd name="connsiteX25" fmla="*/ 6469702 w 9022080"/>
            <a:gd name="connsiteY25" fmla="*/ 3012440 h 3012440"/>
            <a:gd name="connsiteX26" fmla="*/ 6057352 w 9022080"/>
            <a:gd name="connsiteY26" fmla="*/ 3012440 h 3012440"/>
            <a:gd name="connsiteX27" fmla="*/ 5484644 w 9022080"/>
            <a:gd name="connsiteY27" fmla="*/ 3012440 h 3012440"/>
            <a:gd name="connsiteX28" fmla="*/ 5152473 w 9022080"/>
            <a:gd name="connsiteY28" fmla="*/ 3012440 h 3012440"/>
            <a:gd name="connsiteX29" fmla="*/ 4579765 w 9022080"/>
            <a:gd name="connsiteY29" fmla="*/ 3012440 h 3012440"/>
            <a:gd name="connsiteX30" fmla="*/ 4247594 w 9022080"/>
            <a:gd name="connsiteY30" fmla="*/ 3012440 h 3012440"/>
            <a:gd name="connsiteX31" fmla="*/ 3674886 w 9022080"/>
            <a:gd name="connsiteY31" fmla="*/ 3012440 h 3012440"/>
            <a:gd name="connsiteX32" fmla="*/ 3102178 w 9022080"/>
            <a:gd name="connsiteY32" fmla="*/ 3012440 h 3012440"/>
            <a:gd name="connsiteX33" fmla="*/ 2449291 w 9022080"/>
            <a:gd name="connsiteY33" fmla="*/ 3012440 h 3012440"/>
            <a:gd name="connsiteX34" fmla="*/ 1956762 w 9022080"/>
            <a:gd name="connsiteY34" fmla="*/ 3012440 h 3012440"/>
            <a:gd name="connsiteX35" fmla="*/ 1384054 w 9022080"/>
            <a:gd name="connsiteY35" fmla="*/ 3012440 h 3012440"/>
            <a:gd name="connsiteX36" fmla="*/ 502083 w 9022080"/>
            <a:gd name="connsiteY36" fmla="*/ 3012440 h 3012440"/>
            <a:gd name="connsiteX37" fmla="*/ 0 w 9022080"/>
            <a:gd name="connsiteY37" fmla="*/ 2510357 h 3012440"/>
            <a:gd name="connsiteX38" fmla="*/ 0 w 9022080"/>
            <a:gd name="connsiteY38" fmla="*/ 1968123 h 3012440"/>
            <a:gd name="connsiteX39" fmla="*/ 0 w 9022080"/>
            <a:gd name="connsiteY39" fmla="*/ 1506220 h 3012440"/>
            <a:gd name="connsiteX40" fmla="*/ 0 w 9022080"/>
            <a:gd name="connsiteY40" fmla="*/ 963986 h 3012440"/>
            <a:gd name="connsiteX41" fmla="*/ 0 w 9022080"/>
            <a:gd name="connsiteY41" fmla="*/ 502083 h 30124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9022080" h="3012440" extrusionOk="0">
              <a:moveTo>
                <a:pt x="0" y="502083"/>
              </a:moveTo>
              <a:cubicBezTo>
                <a:pt x="-16285" y="251678"/>
                <a:pt x="282315" y="15381"/>
                <a:pt x="502083" y="0"/>
              </a:cubicBezTo>
              <a:cubicBezTo>
                <a:pt x="603122" y="-37375"/>
                <a:pt x="745952" y="7570"/>
                <a:pt x="834254" y="0"/>
              </a:cubicBezTo>
              <a:cubicBezTo>
                <a:pt x="922556" y="-7570"/>
                <a:pt x="1223869" y="1849"/>
                <a:pt x="1487141" y="0"/>
              </a:cubicBezTo>
              <a:cubicBezTo>
                <a:pt x="1750413" y="-1849"/>
                <a:pt x="1905510" y="49660"/>
                <a:pt x="2059849" y="0"/>
              </a:cubicBezTo>
              <a:cubicBezTo>
                <a:pt x="2214188" y="-49660"/>
                <a:pt x="2622152" y="20632"/>
                <a:pt x="2792916" y="0"/>
              </a:cubicBezTo>
              <a:cubicBezTo>
                <a:pt x="2963680" y="-20632"/>
                <a:pt x="3270658" y="42080"/>
                <a:pt x="3525982" y="0"/>
              </a:cubicBezTo>
              <a:cubicBezTo>
                <a:pt x="3781306" y="-42080"/>
                <a:pt x="3982487" y="49723"/>
                <a:pt x="4178869" y="0"/>
              </a:cubicBezTo>
              <a:cubicBezTo>
                <a:pt x="4375251" y="-49723"/>
                <a:pt x="4502134" y="44097"/>
                <a:pt x="4671398" y="0"/>
              </a:cubicBezTo>
              <a:cubicBezTo>
                <a:pt x="4840662" y="-44097"/>
                <a:pt x="4941574" y="20366"/>
                <a:pt x="5083748" y="0"/>
              </a:cubicBezTo>
              <a:cubicBezTo>
                <a:pt x="5225922" y="-20366"/>
                <a:pt x="5379515" y="60852"/>
                <a:pt x="5656456" y="0"/>
              </a:cubicBezTo>
              <a:cubicBezTo>
                <a:pt x="5933397" y="-60852"/>
                <a:pt x="5916290" y="30861"/>
                <a:pt x="6148985" y="0"/>
              </a:cubicBezTo>
              <a:cubicBezTo>
                <a:pt x="6381680" y="-30861"/>
                <a:pt x="6470016" y="18669"/>
                <a:pt x="6721693" y="0"/>
              </a:cubicBezTo>
              <a:cubicBezTo>
                <a:pt x="6973370" y="-18669"/>
                <a:pt x="6948881" y="820"/>
                <a:pt x="7053864" y="0"/>
              </a:cubicBezTo>
              <a:cubicBezTo>
                <a:pt x="7158847" y="-820"/>
                <a:pt x="7230252" y="29154"/>
                <a:pt x="7386035" y="0"/>
              </a:cubicBezTo>
              <a:cubicBezTo>
                <a:pt x="7541818" y="-29154"/>
                <a:pt x="8104374" y="58748"/>
                <a:pt x="8519997" y="0"/>
              </a:cubicBezTo>
              <a:cubicBezTo>
                <a:pt x="8803584" y="-39118"/>
                <a:pt x="9026316" y="207443"/>
                <a:pt x="9022080" y="502083"/>
              </a:cubicBezTo>
              <a:cubicBezTo>
                <a:pt x="9024928" y="700756"/>
                <a:pt x="9002750" y="878080"/>
                <a:pt x="9022080" y="984069"/>
              </a:cubicBezTo>
              <a:cubicBezTo>
                <a:pt x="9041410" y="1090058"/>
                <a:pt x="8978765" y="1233596"/>
                <a:pt x="9022080" y="1425889"/>
              </a:cubicBezTo>
              <a:cubicBezTo>
                <a:pt x="9065395" y="1618182"/>
                <a:pt x="9003161" y="1765884"/>
                <a:pt x="9022080" y="1948040"/>
              </a:cubicBezTo>
              <a:cubicBezTo>
                <a:pt x="9040999" y="2130196"/>
                <a:pt x="9005491" y="2382881"/>
                <a:pt x="9022080" y="2510357"/>
              </a:cubicBezTo>
              <a:cubicBezTo>
                <a:pt x="9067523" y="2785363"/>
                <a:pt x="8803178" y="3020037"/>
                <a:pt x="8519997" y="3012440"/>
              </a:cubicBezTo>
              <a:cubicBezTo>
                <a:pt x="8354733" y="3015744"/>
                <a:pt x="8071859" y="2946881"/>
                <a:pt x="7947289" y="3012440"/>
              </a:cubicBezTo>
              <a:cubicBezTo>
                <a:pt x="7822719" y="3077999"/>
                <a:pt x="7690896" y="2967197"/>
                <a:pt x="7454760" y="3012440"/>
              </a:cubicBezTo>
              <a:cubicBezTo>
                <a:pt x="7218624" y="3057683"/>
                <a:pt x="6986334" y="3005517"/>
                <a:pt x="6801873" y="3012440"/>
              </a:cubicBezTo>
              <a:cubicBezTo>
                <a:pt x="6617412" y="3019363"/>
                <a:pt x="6617644" y="2974275"/>
                <a:pt x="6469702" y="3012440"/>
              </a:cubicBezTo>
              <a:cubicBezTo>
                <a:pt x="6321760" y="3050605"/>
                <a:pt x="6259528" y="2963259"/>
                <a:pt x="6057352" y="3012440"/>
              </a:cubicBezTo>
              <a:cubicBezTo>
                <a:pt x="5855176" y="3061621"/>
                <a:pt x="5680516" y="2960239"/>
                <a:pt x="5484644" y="3012440"/>
              </a:cubicBezTo>
              <a:cubicBezTo>
                <a:pt x="5288772" y="3064641"/>
                <a:pt x="5294785" y="3002936"/>
                <a:pt x="5152473" y="3012440"/>
              </a:cubicBezTo>
              <a:cubicBezTo>
                <a:pt x="5010161" y="3021944"/>
                <a:pt x="4694608" y="3007151"/>
                <a:pt x="4579765" y="3012440"/>
              </a:cubicBezTo>
              <a:cubicBezTo>
                <a:pt x="4464922" y="3017729"/>
                <a:pt x="4352716" y="2982528"/>
                <a:pt x="4247594" y="3012440"/>
              </a:cubicBezTo>
              <a:cubicBezTo>
                <a:pt x="4142472" y="3042352"/>
                <a:pt x="3860995" y="2998912"/>
                <a:pt x="3674886" y="3012440"/>
              </a:cubicBezTo>
              <a:cubicBezTo>
                <a:pt x="3488777" y="3025968"/>
                <a:pt x="3269771" y="2954782"/>
                <a:pt x="3102178" y="3012440"/>
              </a:cubicBezTo>
              <a:cubicBezTo>
                <a:pt x="2934585" y="3070098"/>
                <a:pt x="2697378" y="2935163"/>
                <a:pt x="2449291" y="3012440"/>
              </a:cubicBezTo>
              <a:cubicBezTo>
                <a:pt x="2201204" y="3089717"/>
                <a:pt x="2181632" y="3005540"/>
                <a:pt x="1956762" y="3012440"/>
              </a:cubicBezTo>
              <a:cubicBezTo>
                <a:pt x="1731892" y="3019340"/>
                <a:pt x="1565962" y="2970157"/>
                <a:pt x="1384054" y="3012440"/>
              </a:cubicBezTo>
              <a:cubicBezTo>
                <a:pt x="1202146" y="3054723"/>
                <a:pt x="868717" y="2939741"/>
                <a:pt x="502083" y="3012440"/>
              </a:cubicBezTo>
              <a:cubicBezTo>
                <a:pt x="222513" y="2993553"/>
                <a:pt x="19176" y="2826942"/>
                <a:pt x="0" y="2510357"/>
              </a:cubicBezTo>
              <a:cubicBezTo>
                <a:pt x="-8112" y="2345124"/>
                <a:pt x="57840" y="2196605"/>
                <a:pt x="0" y="1968123"/>
              </a:cubicBezTo>
              <a:cubicBezTo>
                <a:pt x="-57840" y="1739641"/>
                <a:pt x="26272" y="1620739"/>
                <a:pt x="0" y="1506220"/>
              </a:cubicBezTo>
              <a:cubicBezTo>
                <a:pt x="-26272" y="1391701"/>
                <a:pt x="21082" y="1220205"/>
                <a:pt x="0" y="963986"/>
              </a:cubicBezTo>
              <a:cubicBezTo>
                <a:pt x="-21082" y="707767"/>
                <a:pt x="40083" y="712934"/>
                <a:pt x="0" y="50208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60960</xdr:colOff>
      <xdr:row>85</xdr:row>
      <xdr:rowOff>45720</xdr:rowOff>
    </xdr:from>
    <xdr:to>
      <xdr:col>18</xdr:col>
      <xdr:colOff>0</xdr:colOff>
      <xdr:row>97</xdr:row>
      <xdr:rowOff>76200</xdr:rowOff>
    </xdr:to>
    <xdr:sp macro="" textlink="">
      <xdr:nvSpPr>
        <xdr:cNvPr id="15" name="Rechthoek: afgeronde hoeken 14">
          <a:extLst>
            <a:ext uri="{FF2B5EF4-FFF2-40B4-BE49-F238E27FC236}">
              <a16:creationId xmlns:a16="http://schemas.microsoft.com/office/drawing/2014/main" id="{747041AF-B226-89A0-2D44-E20F3A4B5D4E}"/>
            </a:ext>
          </a:extLst>
        </xdr:cNvPr>
        <xdr:cNvSpPr/>
      </xdr:nvSpPr>
      <xdr:spPr>
        <a:xfrm>
          <a:off x="4099560" y="22387560"/>
          <a:ext cx="7863840" cy="2956560"/>
        </a:xfrm>
        <a:custGeom>
          <a:avLst/>
          <a:gdLst>
            <a:gd name="connsiteX0" fmla="*/ 0 w 7863840"/>
            <a:gd name="connsiteY0" fmla="*/ 492770 h 2956560"/>
            <a:gd name="connsiteX1" fmla="*/ 492770 w 7863840"/>
            <a:gd name="connsiteY1" fmla="*/ 0 h 2956560"/>
            <a:gd name="connsiteX2" fmla="*/ 859613 w 7863840"/>
            <a:gd name="connsiteY2" fmla="*/ 0 h 2956560"/>
            <a:gd name="connsiteX3" fmla="*/ 1501587 w 7863840"/>
            <a:gd name="connsiteY3" fmla="*/ 0 h 2956560"/>
            <a:gd name="connsiteX4" fmla="*/ 2074779 w 7863840"/>
            <a:gd name="connsiteY4" fmla="*/ 0 h 2956560"/>
            <a:gd name="connsiteX5" fmla="*/ 2785537 w 7863840"/>
            <a:gd name="connsiteY5" fmla="*/ 0 h 2956560"/>
            <a:gd name="connsiteX6" fmla="*/ 3496294 w 7863840"/>
            <a:gd name="connsiteY6" fmla="*/ 0 h 2956560"/>
            <a:gd name="connsiteX7" fmla="*/ 4138269 w 7863840"/>
            <a:gd name="connsiteY7" fmla="*/ 0 h 2956560"/>
            <a:gd name="connsiteX8" fmla="*/ 4642678 w 7863840"/>
            <a:gd name="connsiteY8" fmla="*/ 0 h 2956560"/>
            <a:gd name="connsiteX9" fmla="*/ 5078303 w 7863840"/>
            <a:gd name="connsiteY9" fmla="*/ 0 h 2956560"/>
            <a:gd name="connsiteX10" fmla="*/ 5651495 w 7863840"/>
            <a:gd name="connsiteY10" fmla="*/ 0 h 2956560"/>
            <a:gd name="connsiteX11" fmla="*/ 6155904 w 7863840"/>
            <a:gd name="connsiteY11" fmla="*/ 0 h 2956560"/>
            <a:gd name="connsiteX12" fmla="*/ 6729095 w 7863840"/>
            <a:gd name="connsiteY12" fmla="*/ 0 h 2956560"/>
            <a:gd name="connsiteX13" fmla="*/ 7371070 w 7863840"/>
            <a:gd name="connsiteY13" fmla="*/ 0 h 2956560"/>
            <a:gd name="connsiteX14" fmla="*/ 7863840 w 7863840"/>
            <a:gd name="connsiteY14" fmla="*/ 492770 h 2956560"/>
            <a:gd name="connsiteX15" fmla="*/ 7863840 w 7863840"/>
            <a:gd name="connsiteY15" fmla="*/ 946105 h 2956560"/>
            <a:gd name="connsiteX16" fmla="*/ 7863840 w 7863840"/>
            <a:gd name="connsiteY16" fmla="*/ 1438860 h 2956560"/>
            <a:gd name="connsiteX17" fmla="*/ 7863840 w 7863840"/>
            <a:gd name="connsiteY17" fmla="*/ 1872484 h 2956560"/>
            <a:gd name="connsiteX18" fmla="*/ 7863840 w 7863840"/>
            <a:gd name="connsiteY18" fmla="*/ 2463790 h 2956560"/>
            <a:gd name="connsiteX19" fmla="*/ 7371070 w 7863840"/>
            <a:gd name="connsiteY19" fmla="*/ 2956560 h 2956560"/>
            <a:gd name="connsiteX20" fmla="*/ 6935444 w 7863840"/>
            <a:gd name="connsiteY20" fmla="*/ 2956560 h 2956560"/>
            <a:gd name="connsiteX21" fmla="*/ 6568602 w 7863840"/>
            <a:gd name="connsiteY21" fmla="*/ 2956560 h 2956560"/>
            <a:gd name="connsiteX22" fmla="*/ 5857844 w 7863840"/>
            <a:gd name="connsiteY22" fmla="*/ 2956560 h 2956560"/>
            <a:gd name="connsiteX23" fmla="*/ 5353435 w 7863840"/>
            <a:gd name="connsiteY23" fmla="*/ 2956560 h 2956560"/>
            <a:gd name="connsiteX24" fmla="*/ 4711461 w 7863840"/>
            <a:gd name="connsiteY24" fmla="*/ 2956560 h 2956560"/>
            <a:gd name="connsiteX25" fmla="*/ 4344618 w 7863840"/>
            <a:gd name="connsiteY25" fmla="*/ 2956560 h 2956560"/>
            <a:gd name="connsiteX26" fmla="*/ 3908992 w 7863840"/>
            <a:gd name="connsiteY26" fmla="*/ 2956560 h 2956560"/>
            <a:gd name="connsiteX27" fmla="*/ 3335801 w 7863840"/>
            <a:gd name="connsiteY27" fmla="*/ 2956560 h 2956560"/>
            <a:gd name="connsiteX28" fmla="*/ 2968958 w 7863840"/>
            <a:gd name="connsiteY28" fmla="*/ 2956560 h 2956560"/>
            <a:gd name="connsiteX29" fmla="*/ 2395766 w 7863840"/>
            <a:gd name="connsiteY29" fmla="*/ 2956560 h 2956560"/>
            <a:gd name="connsiteX30" fmla="*/ 2028924 w 7863840"/>
            <a:gd name="connsiteY30" fmla="*/ 2956560 h 2956560"/>
            <a:gd name="connsiteX31" fmla="*/ 1455732 w 7863840"/>
            <a:gd name="connsiteY31" fmla="*/ 2956560 h 2956560"/>
            <a:gd name="connsiteX32" fmla="*/ 492770 w 7863840"/>
            <a:gd name="connsiteY32" fmla="*/ 2956560 h 2956560"/>
            <a:gd name="connsiteX33" fmla="*/ 0 w 7863840"/>
            <a:gd name="connsiteY33" fmla="*/ 2463790 h 2956560"/>
            <a:gd name="connsiteX34" fmla="*/ 0 w 7863840"/>
            <a:gd name="connsiteY34" fmla="*/ 1931615 h 2956560"/>
            <a:gd name="connsiteX35" fmla="*/ 0 w 7863840"/>
            <a:gd name="connsiteY35" fmla="*/ 1458570 h 2956560"/>
            <a:gd name="connsiteX36" fmla="*/ 0 w 7863840"/>
            <a:gd name="connsiteY36" fmla="*/ 1005235 h 2956560"/>
            <a:gd name="connsiteX37" fmla="*/ 0 w 7863840"/>
            <a:gd name="connsiteY37" fmla="*/ 492770 h 29565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</a:cxnLst>
          <a:rect l="l" t="t" r="r" b="b"/>
          <a:pathLst>
            <a:path w="7863840" h="2956560" extrusionOk="0">
              <a:moveTo>
                <a:pt x="0" y="492770"/>
              </a:moveTo>
              <a:cubicBezTo>
                <a:pt x="-33975" y="276717"/>
                <a:pt x="290257" y="18619"/>
                <a:pt x="492770" y="0"/>
              </a:cubicBezTo>
              <a:cubicBezTo>
                <a:pt x="674909" y="-2244"/>
                <a:pt x="712935" y="17392"/>
                <a:pt x="859613" y="0"/>
              </a:cubicBezTo>
              <a:cubicBezTo>
                <a:pt x="1006291" y="-17392"/>
                <a:pt x="1238569" y="18699"/>
                <a:pt x="1501587" y="0"/>
              </a:cubicBezTo>
              <a:cubicBezTo>
                <a:pt x="1764605" y="-18699"/>
                <a:pt x="1790185" y="30888"/>
                <a:pt x="2074779" y="0"/>
              </a:cubicBezTo>
              <a:cubicBezTo>
                <a:pt x="2359373" y="-30888"/>
                <a:pt x="2617741" y="74111"/>
                <a:pt x="2785537" y="0"/>
              </a:cubicBezTo>
              <a:cubicBezTo>
                <a:pt x="2953333" y="-74111"/>
                <a:pt x="3178944" y="47431"/>
                <a:pt x="3496294" y="0"/>
              </a:cubicBezTo>
              <a:cubicBezTo>
                <a:pt x="3813644" y="-47431"/>
                <a:pt x="3884646" y="22638"/>
                <a:pt x="4138269" y="0"/>
              </a:cubicBezTo>
              <a:cubicBezTo>
                <a:pt x="4391892" y="-22638"/>
                <a:pt x="4496135" y="44058"/>
                <a:pt x="4642678" y="0"/>
              </a:cubicBezTo>
              <a:cubicBezTo>
                <a:pt x="4789221" y="-44058"/>
                <a:pt x="4863926" y="43973"/>
                <a:pt x="5078303" y="0"/>
              </a:cubicBezTo>
              <a:cubicBezTo>
                <a:pt x="5292681" y="-43973"/>
                <a:pt x="5370623" y="29617"/>
                <a:pt x="5651495" y="0"/>
              </a:cubicBezTo>
              <a:cubicBezTo>
                <a:pt x="5932367" y="-29617"/>
                <a:pt x="5940890" y="12340"/>
                <a:pt x="6155904" y="0"/>
              </a:cubicBezTo>
              <a:cubicBezTo>
                <a:pt x="6370918" y="-12340"/>
                <a:pt x="6556933" y="7887"/>
                <a:pt x="6729095" y="0"/>
              </a:cubicBezTo>
              <a:cubicBezTo>
                <a:pt x="6901257" y="-7887"/>
                <a:pt x="7212734" y="47677"/>
                <a:pt x="7371070" y="0"/>
              </a:cubicBezTo>
              <a:cubicBezTo>
                <a:pt x="7643517" y="7688"/>
                <a:pt x="7881213" y="274452"/>
                <a:pt x="7863840" y="492770"/>
              </a:cubicBezTo>
              <a:cubicBezTo>
                <a:pt x="7911833" y="683887"/>
                <a:pt x="7857704" y="791430"/>
                <a:pt x="7863840" y="946105"/>
              </a:cubicBezTo>
              <a:cubicBezTo>
                <a:pt x="7869976" y="1100780"/>
                <a:pt x="7850701" y="1323164"/>
                <a:pt x="7863840" y="1438860"/>
              </a:cubicBezTo>
              <a:cubicBezTo>
                <a:pt x="7876979" y="1554557"/>
                <a:pt x="7852903" y="1769140"/>
                <a:pt x="7863840" y="1872484"/>
              </a:cubicBezTo>
              <a:cubicBezTo>
                <a:pt x="7874777" y="1975828"/>
                <a:pt x="7845099" y="2245926"/>
                <a:pt x="7863840" y="2463790"/>
              </a:cubicBezTo>
              <a:cubicBezTo>
                <a:pt x="7785486" y="2716006"/>
                <a:pt x="7658829" y="2916962"/>
                <a:pt x="7371070" y="2956560"/>
              </a:cubicBezTo>
              <a:cubicBezTo>
                <a:pt x="7216986" y="2997196"/>
                <a:pt x="7038785" y="2918678"/>
                <a:pt x="6935444" y="2956560"/>
              </a:cubicBezTo>
              <a:cubicBezTo>
                <a:pt x="6832103" y="2994442"/>
                <a:pt x="6679855" y="2930677"/>
                <a:pt x="6568602" y="2956560"/>
              </a:cubicBezTo>
              <a:cubicBezTo>
                <a:pt x="6457349" y="2982443"/>
                <a:pt x="6061992" y="2905686"/>
                <a:pt x="5857844" y="2956560"/>
              </a:cubicBezTo>
              <a:cubicBezTo>
                <a:pt x="5653696" y="3007434"/>
                <a:pt x="5576708" y="2903176"/>
                <a:pt x="5353435" y="2956560"/>
              </a:cubicBezTo>
              <a:cubicBezTo>
                <a:pt x="5130162" y="3009944"/>
                <a:pt x="4947440" y="2931845"/>
                <a:pt x="4711461" y="2956560"/>
              </a:cubicBezTo>
              <a:cubicBezTo>
                <a:pt x="4475482" y="2981275"/>
                <a:pt x="4504445" y="2924611"/>
                <a:pt x="4344618" y="2956560"/>
              </a:cubicBezTo>
              <a:cubicBezTo>
                <a:pt x="4184791" y="2988509"/>
                <a:pt x="4090101" y="2926879"/>
                <a:pt x="3908992" y="2956560"/>
              </a:cubicBezTo>
              <a:cubicBezTo>
                <a:pt x="3727883" y="2986241"/>
                <a:pt x="3562303" y="2913711"/>
                <a:pt x="3335801" y="2956560"/>
              </a:cubicBezTo>
              <a:cubicBezTo>
                <a:pt x="3109299" y="2999409"/>
                <a:pt x="3149586" y="2925620"/>
                <a:pt x="2968958" y="2956560"/>
              </a:cubicBezTo>
              <a:cubicBezTo>
                <a:pt x="2788330" y="2987500"/>
                <a:pt x="2624019" y="2946707"/>
                <a:pt x="2395766" y="2956560"/>
              </a:cubicBezTo>
              <a:cubicBezTo>
                <a:pt x="2167513" y="2966413"/>
                <a:pt x="2159208" y="2950498"/>
                <a:pt x="2028924" y="2956560"/>
              </a:cubicBezTo>
              <a:cubicBezTo>
                <a:pt x="1898640" y="2962622"/>
                <a:pt x="1707999" y="2925385"/>
                <a:pt x="1455732" y="2956560"/>
              </a:cubicBezTo>
              <a:cubicBezTo>
                <a:pt x="1203465" y="2987735"/>
                <a:pt x="686258" y="2858434"/>
                <a:pt x="492770" y="2956560"/>
              </a:cubicBezTo>
              <a:cubicBezTo>
                <a:pt x="197663" y="2964235"/>
                <a:pt x="16976" y="2767754"/>
                <a:pt x="0" y="2463790"/>
              </a:cubicBezTo>
              <a:cubicBezTo>
                <a:pt x="-29376" y="2204091"/>
                <a:pt x="38805" y="2080494"/>
                <a:pt x="0" y="1931615"/>
              </a:cubicBezTo>
              <a:cubicBezTo>
                <a:pt x="-38805" y="1782736"/>
                <a:pt x="37440" y="1624096"/>
                <a:pt x="0" y="1458570"/>
              </a:cubicBezTo>
              <a:cubicBezTo>
                <a:pt x="-37440" y="1293044"/>
                <a:pt x="19564" y="1177676"/>
                <a:pt x="0" y="1005235"/>
              </a:cubicBezTo>
              <a:cubicBezTo>
                <a:pt x="-19564" y="832794"/>
                <a:pt x="1125" y="606287"/>
                <a:pt x="0" y="49277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91440</xdr:colOff>
      <xdr:row>98</xdr:row>
      <xdr:rowOff>91440</xdr:rowOff>
    </xdr:from>
    <xdr:to>
      <xdr:col>18</xdr:col>
      <xdr:colOff>558800</xdr:colOff>
      <xdr:row>126</xdr:row>
      <xdr:rowOff>45720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1736E567-7EFF-B6F3-3681-68E6FAA1A5BE}"/>
            </a:ext>
          </a:extLst>
        </xdr:cNvPr>
        <xdr:cNvSpPr/>
      </xdr:nvSpPr>
      <xdr:spPr>
        <a:xfrm>
          <a:off x="4104640" y="25339040"/>
          <a:ext cx="8227060" cy="6710680"/>
        </a:xfrm>
        <a:custGeom>
          <a:avLst/>
          <a:gdLst>
            <a:gd name="connsiteX0" fmla="*/ 0 w 8227060"/>
            <a:gd name="connsiteY0" fmla="*/ 0 h 6710680"/>
            <a:gd name="connsiteX1" fmla="*/ 340835 w 8227060"/>
            <a:gd name="connsiteY1" fmla="*/ 0 h 6710680"/>
            <a:gd name="connsiteX2" fmla="*/ 681671 w 8227060"/>
            <a:gd name="connsiteY2" fmla="*/ 0 h 6710680"/>
            <a:gd name="connsiteX3" fmla="*/ 1269318 w 8227060"/>
            <a:gd name="connsiteY3" fmla="*/ 0 h 6710680"/>
            <a:gd name="connsiteX4" fmla="*/ 2021506 w 8227060"/>
            <a:gd name="connsiteY4" fmla="*/ 0 h 6710680"/>
            <a:gd name="connsiteX5" fmla="*/ 2526883 w 8227060"/>
            <a:gd name="connsiteY5" fmla="*/ 0 h 6710680"/>
            <a:gd name="connsiteX6" fmla="*/ 3114530 w 8227060"/>
            <a:gd name="connsiteY6" fmla="*/ 0 h 6710680"/>
            <a:gd name="connsiteX7" fmla="*/ 3619906 w 8227060"/>
            <a:gd name="connsiteY7" fmla="*/ 0 h 6710680"/>
            <a:gd name="connsiteX8" fmla="*/ 4289824 w 8227060"/>
            <a:gd name="connsiteY8" fmla="*/ 0 h 6710680"/>
            <a:gd name="connsiteX9" fmla="*/ 4712930 w 8227060"/>
            <a:gd name="connsiteY9" fmla="*/ 0 h 6710680"/>
            <a:gd name="connsiteX10" fmla="*/ 5382848 w 8227060"/>
            <a:gd name="connsiteY10" fmla="*/ 0 h 6710680"/>
            <a:gd name="connsiteX11" fmla="*/ 5888224 w 8227060"/>
            <a:gd name="connsiteY11" fmla="*/ 0 h 6710680"/>
            <a:gd name="connsiteX12" fmla="*/ 6311330 w 8227060"/>
            <a:gd name="connsiteY12" fmla="*/ 0 h 6710680"/>
            <a:gd name="connsiteX13" fmla="*/ 6816707 w 8227060"/>
            <a:gd name="connsiteY13" fmla="*/ 0 h 6710680"/>
            <a:gd name="connsiteX14" fmla="*/ 7322083 w 8227060"/>
            <a:gd name="connsiteY14" fmla="*/ 0 h 6710680"/>
            <a:gd name="connsiteX15" fmla="*/ 8227060 w 8227060"/>
            <a:gd name="connsiteY15" fmla="*/ 0 h 6710680"/>
            <a:gd name="connsiteX16" fmla="*/ 8227060 w 8227060"/>
            <a:gd name="connsiteY16" fmla="*/ 357903 h 6710680"/>
            <a:gd name="connsiteX17" fmla="*/ 8227060 w 8227060"/>
            <a:gd name="connsiteY17" fmla="*/ 984233 h 6710680"/>
            <a:gd name="connsiteX18" fmla="*/ 8227060 w 8227060"/>
            <a:gd name="connsiteY18" fmla="*/ 1610563 h 6710680"/>
            <a:gd name="connsiteX19" fmla="*/ 8227060 w 8227060"/>
            <a:gd name="connsiteY19" fmla="*/ 2236893 h 6710680"/>
            <a:gd name="connsiteX20" fmla="*/ 8227060 w 8227060"/>
            <a:gd name="connsiteY20" fmla="*/ 2930330 h 6710680"/>
            <a:gd name="connsiteX21" fmla="*/ 8227060 w 8227060"/>
            <a:gd name="connsiteY21" fmla="*/ 3623767 h 6710680"/>
            <a:gd name="connsiteX22" fmla="*/ 8227060 w 8227060"/>
            <a:gd name="connsiteY22" fmla="*/ 4182991 h 6710680"/>
            <a:gd name="connsiteX23" fmla="*/ 8227060 w 8227060"/>
            <a:gd name="connsiteY23" fmla="*/ 4809321 h 6710680"/>
            <a:gd name="connsiteX24" fmla="*/ 8227060 w 8227060"/>
            <a:gd name="connsiteY24" fmla="*/ 5435651 h 6710680"/>
            <a:gd name="connsiteX25" fmla="*/ 8227060 w 8227060"/>
            <a:gd name="connsiteY25" fmla="*/ 5927767 h 6710680"/>
            <a:gd name="connsiteX26" fmla="*/ 8227060 w 8227060"/>
            <a:gd name="connsiteY26" fmla="*/ 6710680 h 6710680"/>
            <a:gd name="connsiteX27" fmla="*/ 7721683 w 8227060"/>
            <a:gd name="connsiteY27" fmla="*/ 6710680 h 6710680"/>
            <a:gd name="connsiteX28" fmla="*/ 7134036 w 8227060"/>
            <a:gd name="connsiteY28" fmla="*/ 6710680 h 6710680"/>
            <a:gd name="connsiteX29" fmla="*/ 6381848 w 8227060"/>
            <a:gd name="connsiteY29" fmla="*/ 6710680 h 6710680"/>
            <a:gd name="connsiteX30" fmla="*/ 6041013 w 8227060"/>
            <a:gd name="connsiteY30" fmla="*/ 6710680 h 6710680"/>
            <a:gd name="connsiteX31" fmla="*/ 5617907 w 8227060"/>
            <a:gd name="connsiteY31" fmla="*/ 6710680 h 6710680"/>
            <a:gd name="connsiteX32" fmla="*/ 5194801 w 8227060"/>
            <a:gd name="connsiteY32" fmla="*/ 6710680 h 6710680"/>
            <a:gd name="connsiteX33" fmla="*/ 4771695 w 8227060"/>
            <a:gd name="connsiteY33" fmla="*/ 6710680 h 6710680"/>
            <a:gd name="connsiteX34" fmla="*/ 4184048 w 8227060"/>
            <a:gd name="connsiteY34" fmla="*/ 6710680 h 6710680"/>
            <a:gd name="connsiteX35" fmla="*/ 3596401 w 8227060"/>
            <a:gd name="connsiteY35" fmla="*/ 6710680 h 6710680"/>
            <a:gd name="connsiteX36" fmla="*/ 3255565 w 8227060"/>
            <a:gd name="connsiteY36" fmla="*/ 6710680 h 6710680"/>
            <a:gd name="connsiteX37" fmla="*/ 2667918 w 8227060"/>
            <a:gd name="connsiteY37" fmla="*/ 6710680 h 6710680"/>
            <a:gd name="connsiteX38" fmla="*/ 1915730 w 8227060"/>
            <a:gd name="connsiteY38" fmla="*/ 6710680 h 6710680"/>
            <a:gd name="connsiteX39" fmla="*/ 1410353 w 8227060"/>
            <a:gd name="connsiteY39" fmla="*/ 6710680 h 6710680"/>
            <a:gd name="connsiteX40" fmla="*/ 658165 w 8227060"/>
            <a:gd name="connsiteY40" fmla="*/ 6710680 h 6710680"/>
            <a:gd name="connsiteX41" fmla="*/ 0 w 8227060"/>
            <a:gd name="connsiteY41" fmla="*/ 6710680 h 6710680"/>
            <a:gd name="connsiteX42" fmla="*/ 0 w 8227060"/>
            <a:gd name="connsiteY42" fmla="*/ 6084350 h 6710680"/>
            <a:gd name="connsiteX43" fmla="*/ 0 w 8227060"/>
            <a:gd name="connsiteY43" fmla="*/ 5726447 h 6710680"/>
            <a:gd name="connsiteX44" fmla="*/ 0 w 8227060"/>
            <a:gd name="connsiteY44" fmla="*/ 5301437 h 6710680"/>
            <a:gd name="connsiteX45" fmla="*/ 0 w 8227060"/>
            <a:gd name="connsiteY45" fmla="*/ 4943534 h 6710680"/>
            <a:gd name="connsiteX46" fmla="*/ 0 w 8227060"/>
            <a:gd name="connsiteY46" fmla="*/ 4585631 h 6710680"/>
            <a:gd name="connsiteX47" fmla="*/ 0 w 8227060"/>
            <a:gd name="connsiteY47" fmla="*/ 4160622 h 6710680"/>
            <a:gd name="connsiteX48" fmla="*/ 0 w 8227060"/>
            <a:gd name="connsiteY48" fmla="*/ 3735612 h 6710680"/>
            <a:gd name="connsiteX49" fmla="*/ 0 w 8227060"/>
            <a:gd name="connsiteY49" fmla="*/ 3310602 h 6710680"/>
            <a:gd name="connsiteX50" fmla="*/ 0 w 8227060"/>
            <a:gd name="connsiteY50" fmla="*/ 2952699 h 6710680"/>
            <a:gd name="connsiteX51" fmla="*/ 0 w 8227060"/>
            <a:gd name="connsiteY51" fmla="*/ 2460583 h 6710680"/>
            <a:gd name="connsiteX52" fmla="*/ 0 w 8227060"/>
            <a:gd name="connsiteY52" fmla="*/ 2102680 h 6710680"/>
            <a:gd name="connsiteX53" fmla="*/ 0 w 8227060"/>
            <a:gd name="connsiteY53" fmla="*/ 1610563 h 6710680"/>
            <a:gd name="connsiteX54" fmla="*/ 0 w 8227060"/>
            <a:gd name="connsiteY54" fmla="*/ 1252660 h 6710680"/>
            <a:gd name="connsiteX55" fmla="*/ 0 w 8227060"/>
            <a:gd name="connsiteY55" fmla="*/ 894757 h 6710680"/>
            <a:gd name="connsiteX56" fmla="*/ 0 w 8227060"/>
            <a:gd name="connsiteY56" fmla="*/ 0 h 67106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</a:cxnLst>
          <a:rect l="l" t="t" r="r" b="b"/>
          <a:pathLst>
            <a:path w="8227060" h="6710680" extrusionOk="0">
              <a:moveTo>
                <a:pt x="0" y="0"/>
              </a:moveTo>
              <a:cubicBezTo>
                <a:pt x="91958" y="-6563"/>
                <a:pt x="179679" y="32734"/>
                <a:pt x="340835" y="0"/>
              </a:cubicBezTo>
              <a:cubicBezTo>
                <a:pt x="501992" y="-32734"/>
                <a:pt x="613338" y="14066"/>
                <a:pt x="681671" y="0"/>
              </a:cubicBezTo>
              <a:cubicBezTo>
                <a:pt x="750004" y="-14066"/>
                <a:pt x="1072016" y="38756"/>
                <a:pt x="1269318" y="0"/>
              </a:cubicBezTo>
              <a:cubicBezTo>
                <a:pt x="1466620" y="-38756"/>
                <a:pt x="1671715" y="34907"/>
                <a:pt x="2021506" y="0"/>
              </a:cubicBezTo>
              <a:cubicBezTo>
                <a:pt x="2371297" y="-34907"/>
                <a:pt x="2396407" y="40315"/>
                <a:pt x="2526883" y="0"/>
              </a:cubicBezTo>
              <a:cubicBezTo>
                <a:pt x="2657359" y="-40315"/>
                <a:pt x="2828459" y="9642"/>
                <a:pt x="3114530" y="0"/>
              </a:cubicBezTo>
              <a:cubicBezTo>
                <a:pt x="3400601" y="-9642"/>
                <a:pt x="3454058" y="30633"/>
                <a:pt x="3619906" y="0"/>
              </a:cubicBezTo>
              <a:cubicBezTo>
                <a:pt x="3785754" y="-30633"/>
                <a:pt x="4107296" y="13459"/>
                <a:pt x="4289824" y="0"/>
              </a:cubicBezTo>
              <a:cubicBezTo>
                <a:pt x="4472352" y="-13459"/>
                <a:pt x="4582999" y="21079"/>
                <a:pt x="4712930" y="0"/>
              </a:cubicBezTo>
              <a:cubicBezTo>
                <a:pt x="4842861" y="-21079"/>
                <a:pt x="5103272" y="64551"/>
                <a:pt x="5382848" y="0"/>
              </a:cubicBezTo>
              <a:cubicBezTo>
                <a:pt x="5662424" y="-64551"/>
                <a:pt x="5740789" y="43406"/>
                <a:pt x="5888224" y="0"/>
              </a:cubicBezTo>
              <a:cubicBezTo>
                <a:pt x="6035659" y="-43406"/>
                <a:pt x="6167384" y="34281"/>
                <a:pt x="6311330" y="0"/>
              </a:cubicBezTo>
              <a:cubicBezTo>
                <a:pt x="6455276" y="-34281"/>
                <a:pt x="6640664" y="3864"/>
                <a:pt x="6816707" y="0"/>
              </a:cubicBezTo>
              <a:cubicBezTo>
                <a:pt x="6992750" y="-3864"/>
                <a:pt x="7095433" y="44196"/>
                <a:pt x="7322083" y="0"/>
              </a:cubicBezTo>
              <a:cubicBezTo>
                <a:pt x="7548733" y="-44196"/>
                <a:pt x="7975479" y="21872"/>
                <a:pt x="8227060" y="0"/>
              </a:cubicBezTo>
              <a:cubicBezTo>
                <a:pt x="8240449" y="129124"/>
                <a:pt x="8185438" y="226928"/>
                <a:pt x="8227060" y="357903"/>
              </a:cubicBezTo>
              <a:cubicBezTo>
                <a:pt x="8268682" y="488878"/>
                <a:pt x="8209808" y="686603"/>
                <a:pt x="8227060" y="984233"/>
              </a:cubicBezTo>
              <a:cubicBezTo>
                <a:pt x="8244312" y="1281863"/>
                <a:pt x="8224114" y="1367319"/>
                <a:pt x="8227060" y="1610563"/>
              </a:cubicBezTo>
              <a:cubicBezTo>
                <a:pt x="8230006" y="1853807"/>
                <a:pt x="8158217" y="2037665"/>
                <a:pt x="8227060" y="2236893"/>
              </a:cubicBezTo>
              <a:cubicBezTo>
                <a:pt x="8295903" y="2436121"/>
                <a:pt x="8227025" y="2590719"/>
                <a:pt x="8227060" y="2930330"/>
              </a:cubicBezTo>
              <a:cubicBezTo>
                <a:pt x="8227095" y="3269941"/>
                <a:pt x="8165424" y="3364319"/>
                <a:pt x="8227060" y="3623767"/>
              </a:cubicBezTo>
              <a:cubicBezTo>
                <a:pt x="8288696" y="3883215"/>
                <a:pt x="8183892" y="4027598"/>
                <a:pt x="8227060" y="4182991"/>
              </a:cubicBezTo>
              <a:cubicBezTo>
                <a:pt x="8270228" y="4338384"/>
                <a:pt x="8208835" y="4564734"/>
                <a:pt x="8227060" y="4809321"/>
              </a:cubicBezTo>
              <a:cubicBezTo>
                <a:pt x="8245285" y="5053908"/>
                <a:pt x="8166563" y="5169969"/>
                <a:pt x="8227060" y="5435651"/>
              </a:cubicBezTo>
              <a:cubicBezTo>
                <a:pt x="8287557" y="5701333"/>
                <a:pt x="8225525" y="5718439"/>
                <a:pt x="8227060" y="5927767"/>
              </a:cubicBezTo>
              <a:cubicBezTo>
                <a:pt x="8228595" y="6137095"/>
                <a:pt x="8211354" y="6496576"/>
                <a:pt x="8227060" y="6710680"/>
              </a:cubicBezTo>
              <a:cubicBezTo>
                <a:pt x="8111702" y="6770814"/>
                <a:pt x="7902490" y="6668574"/>
                <a:pt x="7721683" y="6710680"/>
              </a:cubicBezTo>
              <a:cubicBezTo>
                <a:pt x="7540876" y="6752786"/>
                <a:pt x="7376588" y="6710670"/>
                <a:pt x="7134036" y="6710680"/>
              </a:cubicBezTo>
              <a:cubicBezTo>
                <a:pt x="6891484" y="6710690"/>
                <a:pt x="6740548" y="6634847"/>
                <a:pt x="6381848" y="6710680"/>
              </a:cubicBezTo>
              <a:cubicBezTo>
                <a:pt x="6023148" y="6786513"/>
                <a:pt x="6125762" y="6683440"/>
                <a:pt x="6041013" y="6710680"/>
              </a:cubicBezTo>
              <a:cubicBezTo>
                <a:pt x="5956264" y="6737920"/>
                <a:pt x="5795892" y="6682787"/>
                <a:pt x="5617907" y="6710680"/>
              </a:cubicBezTo>
              <a:cubicBezTo>
                <a:pt x="5439922" y="6738573"/>
                <a:pt x="5335728" y="6691797"/>
                <a:pt x="5194801" y="6710680"/>
              </a:cubicBezTo>
              <a:cubicBezTo>
                <a:pt x="5053874" y="6729563"/>
                <a:pt x="4888697" y="6671222"/>
                <a:pt x="4771695" y="6710680"/>
              </a:cubicBezTo>
              <a:cubicBezTo>
                <a:pt x="4654693" y="6750138"/>
                <a:pt x="4391900" y="6670889"/>
                <a:pt x="4184048" y="6710680"/>
              </a:cubicBezTo>
              <a:cubicBezTo>
                <a:pt x="3976196" y="6750471"/>
                <a:pt x="3863308" y="6694906"/>
                <a:pt x="3596401" y="6710680"/>
              </a:cubicBezTo>
              <a:cubicBezTo>
                <a:pt x="3329494" y="6726454"/>
                <a:pt x="3362550" y="6696399"/>
                <a:pt x="3255565" y="6710680"/>
              </a:cubicBezTo>
              <a:cubicBezTo>
                <a:pt x="3148580" y="6724961"/>
                <a:pt x="2797464" y="6684259"/>
                <a:pt x="2667918" y="6710680"/>
              </a:cubicBezTo>
              <a:cubicBezTo>
                <a:pt x="2538372" y="6737101"/>
                <a:pt x="2201311" y="6693997"/>
                <a:pt x="1915730" y="6710680"/>
              </a:cubicBezTo>
              <a:cubicBezTo>
                <a:pt x="1630149" y="6727363"/>
                <a:pt x="1656314" y="6667985"/>
                <a:pt x="1410353" y="6710680"/>
              </a:cubicBezTo>
              <a:cubicBezTo>
                <a:pt x="1164392" y="6753375"/>
                <a:pt x="955130" y="6648492"/>
                <a:pt x="658165" y="6710680"/>
              </a:cubicBezTo>
              <a:cubicBezTo>
                <a:pt x="361200" y="6772868"/>
                <a:pt x="304280" y="6682479"/>
                <a:pt x="0" y="6710680"/>
              </a:cubicBezTo>
              <a:cubicBezTo>
                <a:pt x="-39593" y="6440724"/>
                <a:pt x="72393" y="6292117"/>
                <a:pt x="0" y="6084350"/>
              </a:cubicBezTo>
              <a:cubicBezTo>
                <a:pt x="-72393" y="5876583"/>
                <a:pt x="33148" y="5821250"/>
                <a:pt x="0" y="5726447"/>
              </a:cubicBezTo>
              <a:cubicBezTo>
                <a:pt x="-33148" y="5631644"/>
                <a:pt x="31291" y="5506551"/>
                <a:pt x="0" y="5301437"/>
              </a:cubicBezTo>
              <a:cubicBezTo>
                <a:pt x="-31291" y="5096323"/>
                <a:pt x="23445" y="5089890"/>
                <a:pt x="0" y="4943534"/>
              </a:cubicBezTo>
              <a:cubicBezTo>
                <a:pt x="-23445" y="4797178"/>
                <a:pt x="16715" y="4735652"/>
                <a:pt x="0" y="4585631"/>
              </a:cubicBezTo>
              <a:cubicBezTo>
                <a:pt x="-16715" y="4435610"/>
                <a:pt x="31165" y="4366911"/>
                <a:pt x="0" y="4160622"/>
              </a:cubicBezTo>
              <a:cubicBezTo>
                <a:pt x="-31165" y="3954333"/>
                <a:pt x="11919" y="3921736"/>
                <a:pt x="0" y="3735612"/>
              </a:cubicBezTo>
              <a:cubicBezTo>
                <a:pt x="-11919" y="3549488"/>
                <a:pt x="32116" y="3517657"/>
                <a:pt x="0" y="3310602"/>
              </a:cubicBezTo>
              <a:cubicBezTo>
                <a:pt x="-32116" y="3103547"/>
                <a:pt x="1163" y="3049969"/>
                <a:pt x="0" y="2952699"/>
              </a:cubicBezTo>
              <a:cubicBezTo>
                <a:pt x="-1163" y="2855429"/>
                <a:pt x="30850" y="2642673"/>
                <a:pt x="0" y="2460583"/>
              </a:cubicBezTo>
              <a:cubicBezTo>
                <a:pt x="-30850" y="2278493"/>
                <a:pt x="30396" y="2256486"/>
                <a:pt x="0" y="2102680"/>
              </a:cubicBezTo>
              <a:cubicBezTo>
                <a:pt x="-30396" y="1948874"/>
                <a:pt x="26672" y="1846867"/>
                <a:pt x="0" y="1610563"/>
              </a:cubicBezTo>
              <a:cubicBezTo>
                <a:pt x="-26672" y="1374259"/>
                <a:pt x="8328" y="1374014"/>
                <a:pt x="0" y="1252660"/>
              </a:cubicBezTo>
              <a:cubicBezTo>
                <a:pt x="-8328" y="1131306"/>
                <a:pt x="26290" y="973522"/>
                <a:pt x="0" y="894757"/>
              </a:cubicBezTo>
              <a:cubicBezTo>
                <a:pt x="-26290" y="815992"/>
                <a:pt x="81847" y="22920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18</xdr:col>
      <xdr:colOff>317500</xdr:colOff>
      <xdr:row>84</xdr:row>
      <xdr:rowOff>228600</xdr:rowOff>
    </xdr:from>
    <xdr:to>
      <xdr:col>32</xdr:col>
      <xdr:colOff>447040</xdr:colOff>
      <xdr:row>98</xdr:row>
      <xdr:rowOff>63500</xdr:rowOff>
    </xdr:to>
    <xdr:sp macro="" textlink="">
      <xdr:nvSpPr>
        <xdr:cNvPr id="17" name="Rechthoek: afgeronde hoeken 16">
          <a:extLst>
            <a:ext uri="{FF2B5EF4-FFF2-40B4-BE49-F238E27FC236}">
              <a16:creationId xmlns:a16="http://schemas.microsoft.com/office/drawing/2014/main" id="{00C8A00C-9049-F4F0-38CE-28F61E3F1CE8}"/>
            </a:ext>
          </a:extLst>
        </xdr:cNvPr>
        <xdr:cNvSpPr/>
      </xdr:nvSpPr>
      <xdr:spPr>
        <a:xfrm>
          <a:off x="12090400" y="22098000"/>
          <a:ext cx="8943340" cy="3213100"/>
        </a:xfrm>
        <a:custGeom>
          <a:avLst/>
          <a:gdLst>
            <a:gd name="connsiteX0" fmla="*/ 0 w 8943340"/>
            <a:gd name="connsiteY0" fmla="*/ 535527 h 3213100"/>
            <a:gd name="connsiteX1" fmla="*/ 535527 w 8943340"/>
            <a:gd name="connsiteY1" fmla="*/ 0 h 3213100"/>
            <a:gd name="connsiteX2" fmla="*/ 861665 w 8943340"/>
            <a:gd name="connsiteY2" fmla="*/ 0 h 3213100"/>
            <a:gd name="connsiteX3" fmla="*/ 1502694 w 8943340"/>
            <a:gd name="connsiteY3" fmla="*/ 0 h 3213100"/>
            <a:gd name="connsiteX4" fmla="*/ 2065000 w 8943340"/>
            <a:gd name="connsiteY4" fmla="*/ 0 h 3213100"/>
            <a:gd name="connsiteX5" fmla="*/ 2784752 w 8943340"/>
            <a:gd name="connsiteY5" fmla="*/ 0 h 3213100"/>
            <a:gd name="connsiteX6" fmla="*/ 3504503 w 8943340"/>
            <a:gd name="connsiteY6" fmla="*/ 0 h 3213100"/>
            <a:gd name="connsiteX7" fmla="*/ 4145532 w 8943340"/>
            <a:gd name="connsiteY7" fmla="*/ 0 h 3213100"/>
            <a:gd name="connsiteX8" fmla="*/ 4629116 w 8943340"/>
            <a:gd name="connsiteY8" fmla="*/ 0 h 3213100"/>
            <a:gd name="connsiteX9" fmla="*/ 5033976 w 8943340"/>
            <a:gd name="connsiteY9" fmla="*/ 0 h 3213100"/>
            <a:gd name="connsiteX10" fmla="*/ 5596282 w 8943340"/>
            <a:gd name="connsiteY10" fmla="*/ 0 h 3213100"/>
            <a:gd name="connsiteX11" fmla="*/ 6079866 w 8943340"/>
            <a:gd name="connsiteY11" fmla="*/ 0 h 3213100"/>
            <a:gd name="connsiteX12" fmla="*/ 6642172 w 8943340"/>
            <a:gd name="connsiteY12" fmla="*/ 0 h 3213100"/>
            <a:gd name="connsiteX13" fmla="*/ 6968309 w 8943340"/>
            <a:gd name="connsiteY13" fmla="*/ 0 h 3213100"/>
            <a:gd name="connsiteX14" fmla="*/ 7294447 w 8943340"/>
            <a:gd name="connsiteY14" fmla="*/ 0 h 3213100"/>
            <a:gd name="connsiteX15" fmla="*/ 8407813 w 8943340"/>
            <a:gd name="connsiteY15" fmla="*/ 0 h 3213100"/>
            <a:gd name="connsiteX16" fmla="*/ 8943340 w 8943340"/>
            <a:gd name="connsiteY16" fmla="*/ 535527 h 3213100"/>
            <a:gd name="connsiteX17" fmla="*/ 8943340 w 8943340"/>
            <a:gd name="connsiteY17" fmla="*/ 1049618 h 3213100"/>
            <a:gd name="connsiteX18" fmla="*/ 8943340 w 8943340"/>
            <a:gd name="connsiteY18" fmla="*/ 1520868 h 3213100"/>
            <a:gd name="connsiteX19" fmla="*/ 8943340 w 8943340"/>
            <a:gd name="connsiteY19" fmla="*/ 2077800 h 3213100"/>
            <a:gd name="connsiteX20" fmla="*/ 8943340 w 8943340"/>
            <a:gd name="connsiteY20" fmla="*/ 2677573 h 3213100"/>
            <a:gd name="connsiteX21" fmla="*/ 8407813 w 8943340"/>
            <a:gd name="connsiteY21" fmla="*/ 3213100 h 3213100"/>
            <a:gd name="connsiteX22" fmla="*/ 7845507 w 8943340"/>
            <a:gd name="connsiteY22" fmla="*/ 3213100 h 3213100"/>
            <a:gd name="connsiteX23" fmla="*/ 7361924 w 8943340"/>
            <a:gd name="connsiteY23" fmla="*/ 3213100 h 3213100"/>
            <a:gd name="connsiteX24" fmla="*/ 6720895 w 8943340"/>
            <a:gd name="connsiteY24" fmla="*/ 3213100 h 3213100"/>
            <a:gd name="connsiteX25" fmla="*/ 6394757 w 8943340"/>
            <a:gd name="connsiteY25" fmla="*/ 3213100 h 3213100"/>
            <a:gd name="connsiteX26" fmla="*/ 5989897 w 8943340"/>
            <a:gd name="connsiteY26" fmla="*/ 3213100 h 3213100"/>
            <a:gd name="connsiteX27" fmla="*/ 5427590 w 8943340"/>
            <a:gd name="connsiteY27" fmla="*/ 3213100 h 3213100"/>
            <a:gd name="connsiteX28" fmla="*/ 5101453 w 8943340"/>
            <a:gd name="connsiteY28" fmla="*/ 3213100 h 3213100"/>
            <a:gd name="connsiteX29" fmla="*/ 4539147 w 8943340"/>
            <a:gd name="connsiteY29" fmla="*/ 3213100 h 3213100"/>
            <a:gd name="connsiteX30" fmla="*/ 4213009 w 8943340"/>
            <a:gd name="connsiteY30" fmla="*/ 3213100 h 3213100"/>
            <a:gd name="connsiteX31" fmla="*/ 3650703 w 8943340"/>
            <a:gd name="connsiteY31" fmla="*/ 3213100 h 3213100"/>
            <a:gd name="connsiteX32" fmla="*/ 3088397 w 8943340"/>
            <a:gd name="connsiteY32" fmla="*/ 3213100 h 3213100"/>
            <a:gd name="connsiteX33" fmla="*/ 2447368 w 8943340"/>
            <a:gd name="connsiteY33" fmla="*/ 3213100 h 3213100"/>
            <a:gd name="connsiteX34" fmla="*/ 1963785 w 8943340"/>
            <a:gd name="connsiteY34" fmla="*/ 3213100 h 3213100"/>
            <a:gd name="connsiteX35" fmla="*/ 1401478 w 8943340"/>
            <a:gd name="connsiteY35" fmla="*/ 3213100 h 3213100"/>
            <a:gd name="connsiteX36" fmla="*/ 535527 w 8943340"/>
            <a:gd name="connsiteY36" fmla="*/ 3213100 h 3213100"/>
            <a:gd name="connsiteX37" fmla="*/ 0 w 8943340"/>
            <a:gd name="connsiteY37" fmla="*/ 2677573 h 3213100"/>
            <a:gd name="connsiteX38" fmla="*/ 0 w 8943340"/>
            <a:gd name="connsiteY38" fmla="*/ 2099221 h 3213100"/>
            <a:gd name="connsiteX39" fmla="*/ 0 w 8943340"/>
            <a:gd name="connsiteY39" fmla="*/ 1606550 h 3213100"/>
            <a:gd name="connsiteX40" fmla="*/ 0 w 8943340"/>
            <a:gd name="connsiteY40" fmla="*/ 1028198 h 3213100"/>
            <a:gd name="connsiteX41" fmla="*/ 0 w 8943340"/>
            <a:gd name="connsiteY41" fmla="*/ 535527 h 3213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8943340" h="3213100" extrusionOk="0">
              <a:moveTo>
                <a:pt x="0" y="535527"/>
              </a:moveTo>
              <a:cubicBezTo>
                <a:pt x="-39220" y="304519"/>
                <a:pt x="247000" y="1935"/>
                <a:pt x="535527" y="0"/>
              </a:cubicBezTo>
              <a:cubicBezTo>
                <a:pt x="649112" y="-6521"/>
                <a:pt x="701271" y="12014"/>
                <a:pt x="861665" y="0"/>
              </a:cubicBezTo>
              <a:cubicBezTo>
                <a:pt x="1022059" y="-12014"/>
                <a:pt x="1210742" y="26633"/>
                <a:pt x="1502694" y="0"/>
              </a:cubicBezTo>
              <a:cubicBezTo>
                <a:pt x="1794646" y="-26633"/>
                <a:pt x="1871016" y="56856"/>
                <a:pt x="2065000" y="0"/>
              </a:cubicBezTo>
              <a:cubicBezTo>
                <a:pt x="2258984" y="-56856"/>
                <a:pt x="2624845" y="79820"/>
                <a:pt x="2784752" y="0"/>
              </a:cubicBezTo>
              <a:cubicBezTo>
                <a:pt x="2944659" y="-79820"/>
                <a:pt x="3232068" y="43119"/>
                <a:pt x="3504503" y="0"/>
              </a:cubicBezTo>
              <a:cubicBezTo>
                <a:pt x="3776938" y="-43119"/>
                <a:pt x="3975898" y="7412"/>
                <a:pt x="4145532" y="0"/>
              </a:cubicBezTo>
              <a:cubicBezTo>
                <a:pt x="4315166" y="-7412"/>
                <a:pt x="4516061" y="19338"/>
                <a:pt x="4629116" y="0"/>
              </a:cubicBezTo>
              <a:cubicBezTo>
                <a:pt x="4742171" y="-19338"/>
                <a:pt x="4939466" y="26367"/>
                <a:pt x="5033976" y="0"/>
              </a:cubicBezTo>
              <a:cubicBezTo>
                <a:pt x="5128486" y="-26367"/>
                <a:pt x="5432551" y="34903"/>
                <a:pt x="5596282" y="0"/>
              </a:cubicBezTo>
              <a:cubicBezTo>
                <a:pt x="5760013" y="-34903"/>
                <a:pt x="5872550" y="16412"/>
                <a:pt x="6079866" y="0"/>
              </a:cubicBezTo>
              <a:cubicBezTo>
                <a:pt x="6287182" y="-16412"/>
                <a:pt x="6486209" y="1015"/>
                <a:pt x="6642172" y="0"/>
              </a:cubicBezTo>
              <a:cubicBezTo>
                <a:pt x="6798135" y="-1015"/>
                <a:pt x="6843596" y="38858"/>
                <a:pt x="6968309" y="0"/>
              </a:cubicBezTo>
              <a:cubicBezTo>
                <a:pt x="7093022" y="-38858"/>
                <a:pt x="7142339" y="13258"/>
                <a:pt x="7294447" y="0"/>
              </a:cubicBezTo>
              <a:cubicBezTo>
                <a:pt x="7446555" y="-13258"/>
                <a:pt x="8076058" y="116646"/>
                <a:pt x="8407813" y="0"/>
              </a:cubicBezTo>
              <a:cubicBezTo>
                <a:pt x="8716667" y="-81362"/>
                <a:pt x="8955402" y="190365"/>
                <a:pt x="8943340" y="535527"/>
              </a:cubicBezTo>
              <a:cubicBezTo>
                <a:pt x="8962193" y="666584"/>
                <a:pt x="8932186" y="852215"/>
                <a:pt x="8943340" y="1049618"/>
              </a:cubicBezTo>
              <a:cubicBezTo>
                <a:pt x="8954494" y="1247021"/>
                <a:pt x="8925944" y="1313283"/>
                <a:pt x="8943340" y="1520868"/>
              </a:cubicBezTo>
              <a:cubicBezTo>
                <a:pt x="8960736" y="1728453"/>
                <a:pt x="8930360" y="1921000"/>
                <a:pt x="8943340" y="2077800"/>
              </a:cubicBezTo>
              <a:cubicBezTo>
                <a:pt x="8956320" y="2234600"/>
                <a:pt x="8902800" y="2487058"/>
                <a:pt x="8943340" y="2677573"/>
              </a:cubicBezTo>
              <a:cubicBezTo>
                <a:pt x="8970703" y="2971959"/>
                <a:pt x="8720872" y="3235418"/>
                <a:pt x="8407813" y="3213100"/>
              </a:cubicBezTo>
              <a:cubicBezTo>
                <a:pt x="8139798" y="3241543"/>
                <a:pt x="8057222" y="3186180"/>
                <a:pt x="7845507" y="3213100"/>
              </a:cubicBezTo>
              <a:cubicBezTo>
                <a:pt x="7633792" y="3240020"/>
                <a:pt x="7464219" y="3190493"/>
                <a:pt x="7361924" y="3213100"/>
              </a:cubicBezTo>
              <a:cubicBezTo>
                <a:pt x="7259629" y="3235707"/>
                <a:pt x="6899231" y="3148616"/>
                <a:pt x="6720895" y="3213100"/>
              </a:cubicBezTo>
              <a:cubicBezTo>
                <a:pt x="6542559" y="3277584"/>
                <a:pt x="6551348" y="3180591"/>
                <a:pt x="6394757" y="3213100"/>
              </a:cubicBezTo>
              <a:cubicBezTo>
                <a:pt x="6238166" y="3245609"/>
                <a:pt x="6130325" y="3188041"/>
                <a:pt x="5989897" y="3213100"/>
              </a:cubicBezTo>
              <a:cubicBezTo>
                <a:pt x="5849469" y="3238159"/>
                <a:pt x="5618817" y="3178491"/>
                <a:pt x="5427590" y="3213100"/>
              </a:cubicBezTo>
              <a:cubicBezTo>
                <a:pt x="5236363" y="3247709"/>
                <a:pt x="5202625" y="3201407"/>
                <a:pt x="5101453" y="3213100"/>
              </a:cubicBezTo>
              <a:cubicBezTo>
                <a:pt x="5000281" y="3224793"/>
                <a:pt x="4658464" y="3203965"/>
                <a:pt x="4539147" y="3213100"/>
              </a:cubicBezTo>
              <a:cubicBezTo>
                <a:pt x="4419830" y="3222235"/>
                <a:pt x="4340657" y="3190427"/>
                <a:pt x="4213009" y="3213100"/>
              </a:cubicBezTo>
              <a:cubicBezTo>
                <a:pt x="4085361" y="3235773"/>
                <a:pt x="3813542" y="3192643"/>
                <a:pt x="3650703" y="3213100"/>
              </a:cubicBezTo>
              <a:cubicBezTo>
                <a:pt x="3487864" y="3233557"/>
                <a:pt x="3360070" y="3148058"/>
                <a:pt x="3088397" y="3213100"/>
              </a:cubicBezTo>
              <a:cubicBezTo>
                <a:pt x="2816724" y="3278142"/>
                <a:pt x="2753368" y="3166323"/>
                <a:pt x="2447368" y="3213100"/>
              </a:cubicBezTo>
              <a:cubicBezTo>
                <a:pt x="2141368" y="3259877"/>
                <a:pt x="2095237" y="3188261"/>
                <a:pt x="1963785" y="3213100"/>
              </a:cubicBezTo>
              <a:cubicBezTo>
                <a:pt x="1832333" y="3237939"/>
                <a:pt x="1671535" y="3161427"/>
                <a:pt x="1401478" y="3213100"/>
              </a:cubicBezTo>
              <a:cubicBezTo>
                <a:pt x="1131421" y="3264773"/>
                <a:pt x="752459" y="3182482"/>
                <a:pt x="535527" y="3213100"/>
              </a:cubicBezTo>
              <a:cubicBezTo>
                <a:pt x="230893" y="3139508"/>
                <a:pt x="27286" y="3029245"/>
                <a:pt x="0" y="2677573"/>
              </a:cubicBezTo>
              <a:cubicBezTo>
                <a:pt x="-20961" y="2531653"/>
                <a:pt x="14945" y="2287238"/>
                <a:pt x="0" y="2099221"/>
              </a:cubicBezTo>
              <a:cubicBezTo>
                <a:pt x="-14945" y="1911204"/>
                <a:pt x="42510" y="1830665"/>
                <a:pt x="0" y="1606550"/>
              </a:cubicBezTo>
              <a:cubicBezTo>
                <a:pt x="-42510" y="1382435"/>
                <a:pt x="63496" y="1293242"/>
                <a:pt x="0" y="1028198"/>
              </a:cubicBezTo>
              <a:cubicBezTo>
                <a:pt x="-63496" y="763154"/>
                <a:pt x="37477" y="714448"/>
                <a:pt x="0" y="535527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19</xdr:col>
      <xdr:colOff>381000</xdr:colOff>
      <xdr:row>116</xdr:row>
      <xdr:rowOff>177800</xdr:rowOff>
    </xdr:from>
    <xdr:to>
      <xdr:col>34</xdr:col>
      <xdr:colOff>622300</xdr:colOff>
      <xdr:row>128</xdr:row>
      <xdr:rowOff>238760</xdr:rowOff>
    </xdr:to>
    <xdr:sp macro="" textlink="">
      <xdr:nvSpPr>
        <xdr:cNvPr id="19" name="Rechthoek: afgeronde hoeken 18">
          <a:extLst>
            <a:ext uri="{FF2B5EF4-FFF2-40B4-BE49-F238E27FC236}">
              <a16:creationId xmlns:a16="http://schemas.microsoft.com/office/drawing/2014/main" id="{1DB3B82C-B780-228F-FBE3-DC61DC115764}"/>
            </a:ext>
          </a:extLst>
        </xdr:cNvPr>
        <xdr:cNvSpPr/>
      </xdr:nvSpPr>
      <xdr:spPr>
        <a:xfrm>
          <a:off x="12750800" y="29768800"/>
          <a:ext cx="9728200" cy="2956560"/>
        </a:xfrm>
        <a:custGeom>
          <a:avLst/>
          <a:gdLst>
            <a:gd name="connsiteX0" fmla="*/ 0 w 9728200"/>
            <a:gd name="connsiteY0" fmla="*/ 492770 h 2956560"/>
            <a:gd name="connsiteX1" fmla="*/ 492770 w 9728200"/>
            <a:gd name="connsiteY1" fmla="*/ 0 h 2956560"/>
            <a:gd name="connsiteX2" fmla="*/ 1250467 w 9728200"/>
            <a:gd name="connsiteY2" fmla="*/ 0 h 2956560"/>
            <a:gd name="connsiteX3" fmla="*/ 1571031 w 9728200"/>
            <a:gd name="connsiteY3" fmla="*/ 0 h 2956560"/>
            <a:gd name="connsiteX4" fmla="*/ 1891596 w 9728200"/>
            <a:gd name="connsiteY4" fmla="*/ 0 h 2956560"/>
            <a:gd name="connsiteX5" fmla="*/ 2212160 w 9728200"/>
            <a:gd name="connsiteY5" fmla="*/ 0 h 2956560"/>
            <a:gd name="connsiteX6" fmla="*/ 2969857 w 9728200"/>
            <a:gd name="connsiteY6" fmla="*/ 0 h 2956560"/>
            <a:gd name="connsiteX7" fmla="*/ 3552701 w 9728200"/>
            <a:gd name="connsiteY7" fmla="*/ 0 h 2956560"/>
            <a:gd name="connsiteX8" fmla="*/ 4135545 w 9728200"/>
            <a:gd name="connsiteY8" fmla="*/ 0 h 2956560"/>
            <a:gd name="connsiteX9" fmla="*/ 4456109 w 9728200"/>
            <a:gd name="connsiteY9" fmla="*/ 0 h 2956560"/>
            <a:gd name="connsiteX10" fmla="*/ 5126380 w 9728200"/>
            <a:gd name="connsiteY10" fmla="*/ 0 h 2956560"/>
            <a:gd name="connsiteX11" fmla="*/ 5796650 w 9728200"/>
            <a:gd name="connsiteY11" fmla="*/ 0 h 2956560"/>
            <a:gd name="connsiteX12" fmla="*/ 6292068 w 9728200"/>
            <a:gd name="connsiteY12" fmla="*/ 0 h 2956560"/>
            <a:gd name="connsiteX13" fmla="*/ 6612632 w 9728200"/>
            <a:gd name="connsiteY13" fmla="*/ 0 h 2956560"/>
            <a:gd name="connsiteX14" fmla="*/ 6933196 w 9728200"/>
            <a:gd name="connsiteY14" fmla="*/ 0 h 2956560"/>
            <a:gd name="connsiteX15" fmla="*/ 7341187 w 9728200"/>
            <a:gd name="connsiteY15" fmla="*/ 0 h 2956560"/>
            <a:gd name="connsiteX16" fmla="*/ 8098884 w 9728200"/>
            <a:gd name="connsiteY16" fmla="*/ 0 h 2956560"/>
            <a:gd name="connsiteX17" fmla="*/ 8419448 w 9728200"/>
            <a:gd name="connsiteY17" fmla="*/ 0 h 2956560"/>
            <a:gd name="connsiteX18" fmla="*/ 9235430 w 9728200"/>
            <a:gd name="connsiteY18" fmla="*/ 0 h 2956560"/>
            <a:gd name="connsiteX19" fmla="*/ 9728200 w 9728200"/>
            <a:gd name="connsiteY19" fmla="*/ 492770 h 2956560"/>
            <a:gd name="connsiteX20" fmla="*/ 9728200 w 9728200"/>
            <a:gd name="connsiteY20" fmla="*/ 1024945 h 2956560"/>
            <a:gd name="connsiteX21" fmla="*/ 9728200 w 9728200"/>
            <a:gd name="connsiteY21" fmla="*/ 1557121 h 2956560"/>
            <a:gd name="connsiteX22" fmla="*/ 9728200 w 9728200"/>
            <a:gd name="connsiteY22" fmla="*/ 2463790 h 2956560"/>
            <a:gd name="connsiteX23" fmla="*/ 9235430 w 9728200"/>
            <a:gd name="connsiteY23" fmla="*/ 2956560 h 2956560"/>
            <a:gd name="connsiteX24" fmla="*/ 8477733 w 9728200"/>
            <a:gd name="connsiteY24" fmla="*/ 2956560 h 2956560"/>
            <a:gd name="connsiteX25" fmla="*/ 7807462 w 9728200"/>
            <a:gd name="connsiteY25" fmla="*/ 2956560 h 2956560"/>
            <a:gd name="connsiteX26" fmla="*/ 7049765 w 9728200"/>
            <a:gd name="connsiteY26" fmla="*/ 2956560 h 2956560"/>
            <a:gd name="connsiteX27" fmla="*/ 6379494 w 9728200"/>
            <a:gd name="connsiteY27" fmla="*/ 2956560 h 2956560"/>
            <a:gd name="connsiteX28" fmla="*/ 5621797 w 9728200"/>
            <a:gd name="connsiteY28" fmla="*/ 2956560 h 2956560"/>
            <a:gd name="connsiteX29" fmla="*/ 5126380 w 9728200"/>
            <a:gd name="connsiteY29" fmla="*/ 2956560 h 2956560"/>
            <a:gd name="connsiteX30" fmla="*/ 4718389 w 9728200"/>
            <a:gd name="connsiteY30" fmla="*/ 2956560 h 2956560"/>
            <a:gd name="connsiteX31" fmla="*/ 4222972 w 9728200"/>
            <a:gd name="connsiteY31" fmla="*/ 2956560 h 2956560"/>
            <a:gd name="connsiteX32" fmla="*/ 3902407 w 9728200"/>
            <a:gd name="connsiteY32" fmla="*/ 2956560 h 2956560"/>
            <a:gd name="connsiteX33" fmla="*/ 3406990 w 9728200"/>
            <a:gd name="connsiteY33" fmla="*/ 2956560 h 2956560"/>
            <a:gd name="connsiteX34" fmla="*/ 3086426 w 9728200"/>
            <a:gd name="connsiteY34" fmla="*/ 2956560 h 2956560"/>
            <a:gd name="connsiteX35" fmla="*/ 2765862 w 9728200"/>
            <a:gd name="connsiteY35" fmla="*/ 2956560 h 2956560"/>
            <a:gd name="connsiteX36" fmla="*/ 2095591 w 9728200"/>
            <a:gd name="connsiteY36" fmla="*/ 2956560 h 2956560"/>
            <a:gd name="connsiteX37" fmla="*/ 1687600 w 9728200"/>
            <a:gd name="connsiteY37" fmla="*/ 2956560 h 2956560"/>
            <a:gd name="connsiteX38" fmla="*/ 492770 w 9728200"/>
            <a:gd name="connsiteY38" fmla="*/ 2956560 h 2956560"/>
            <a:gd name="connsiteX39" fmla="*/ 0 w 9728200"/>
            <a:gd name="connsiteY39" fmla="*/ 2463790 h 2956560"/>
            <a:gd name="connsiteX40" fmla="*/ 0 w 9728200"/>
            <a:gd name="connsiteY40" fmla="*/ 2010455 h 2956560"/>
            <a:gd name="connsiteX41" fmla="*/ 0 w 9728200"/>
            <a:gd name="connsiteY41" fmla="*/ 1557121 h 2956560"/>
            <a:gd name="connsiteX42" fmla="*/ 0 w 9728200"/>
            <a:gd name="connsiteY42" fmla="*/ 1044656 h 2956560"/>
            <a:gd name="connsiteX43" fmla="*/ 0 w 9728200"/>
            <a:gd name="connsiteY43" fmla="*/ 492770 h 29565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9728200" h="2956560" extrusionOk="0">
              <a:moveTo>
                <a:pt x="0" y="492770"/>
              </a:moveTo>
              <a:cubicBezTo>
                <a:pt x="-71307" y="190972"/>
                <a:pt x="219127" y="-25705"/>
                <a:pt x="492770" y="0"/>
              </a:cubicBezTo>
              <a:cubicBezTo>
                <a:pt x="687406" y="-66768"/>
                <a:pt x="938061" y="23743"/>
                <a:pt x="1250467" y="0"/>
              </a:cubicBezTo>
              <a:cubicBezTo>
                <a:pt x="1562873" y="-23743"/>
                <a:pt x="1454052" y="11309"/>
                <a:pt x="1571031" y="0"/>
              </a:cubicBezTo>
              <a:cubicBezTo>
                <a:pt x="1688010" y="-11309"/>
                <a:pt x="1761767" y="21946"/>
                <a:pt x="1891596" y="0"/>
              </a:cubicBezTo>
              <a:cubicBezTo>
                <a:pt x="2021426" y="-21946"/>
                <a:pt x="2056053" y="35583"/>
                <a:pt x="2212160" y="0"/>
              </a:cubicBezTo>
              <a:cubicBezTo>
                <a:pt x="2368267" y="-35583"/>
                <a:pt x="2717956" y="23629"/>
                <a:pt x="2969857" y="0"/>
              </a:cubicBezTo>
              <a:cubicBezTo>
                <a:pt x="3221758" y="-23629"/>
                <a:pt x="3341769" y="9299"/>
                <a:pt x="3552701" y="0"/>
              </a:cubicBezTo>
              <a:cubicBezTo>
                <a:pt x="3763633" y="-9299"/>
                <a:pt x="3955964" y="16378"/>
                <a:pt x="4135545" y="0"/>
              </a:cubicBezTo>
              <a:cubicBezTo>
                <a:pt x="4315126" y="-16378"/>
                <a:pt x="4326143" y="10591"/>
                <a:pt x="4456109" y="0"/>
              </a:cubicBezTo>
              <a:cubicBezTo>
                <a:pt x="4586075" y="-10591"/>
                <a:pt x="4802009" y="3427"/>
                <a:pt x="5126380" y="0"/>
              </a:cubicBezTo>
              <a:cubicBezTo>
                <a:pt x="5450751" y="-3427"/>
                <a:pt x="5610133" y="36788"/>
                <a:pt x="5796650" y="0"/>
              </a:cubicBezTo>
              <a:cubicBezTo>
                <a:pt x="5983167" y="-36788"/>
                <a:pt x="6052568" y="48751"/>
                <a:pt x="6292068" y="0"/>
              </a:cubicBezTo>
              <a:cubicBezTo>
                <a:pt x="6531568" y="-48751"/>
                <a:pt x="6499626" y="11879"/>
                <a:pt x="6612632" y="0"/>
              </a:cubicBezTo>
              <a:cubicBezTo>
                <a:pt x="6725638" y="-11879"/>
                <a:pt x="6782259" y="6350"/>
                <a:pt x="6933196" y="0"/>
              </a:cubicBezTo>
              <a:cubicBezTo>
                <a:pt x="7084133" y="-6350"/>
                <a:pt x="7148926" y="12783"/>
                <a:pt x="7341187" y="0"/>
              </a:cubicBezTo>
              <a:cubicBezTo>
                <a:pt x="7533448" y="-12783"/>
                <a:pt x="7939446" y="29295"/>
                <a:pt x="8098884" y="0"/>
              </a:cubicBezTo>
              <a:cubicBezTo>
                <a:pt x="8258322" y="-29295"/>
                <a:pt x="8326441" y="36817"/>
                <a:pt x="8419448" y="0"/>
              </a:cubicBezTo>
              <a:cubicBezTo>
                <a:pt x="8512455" y="-36817"/>
                <a:pt x="8856674" y="16568"/>
                <a:pt x="9235430" y="0"/>
              </a:cubicBezTo>
              <a:cubicBezTo>
                <a:pt x="9491735" y="47081"/>
                <a:pt x="9696682" y="261763"/>
                <a:pt x="9728200" y="492770"/>
              </a:cubicBezTo>
              <a:cubicBezTo>
                <a:pt x="9791635" y="702821"/>
                <a:pt x="9681772" y="893306"/>
                <a:pt x="9728200" y="1024945"/>
              </a:cubicBezTo>
              <a:cubicBezTo>
                <a:pt x="9774628" y="1156585"/>
                <a:pt x="9686205" y="1449612"/>
                <a:pt x="9728200" y="1557121"/>
              </a:cubicBezTo>
              <a:cubicBezTo>
                <a:pt x="9770195" y="1664630"/>
                <a:pt x="9675556" y="2191916"/>
                <a:pt x="9728200" y="2463790"/>
              </a:cubicBezTo>
              <a:cubicBezTo>
                <a:pt x="9733240" y="2743382"/>
                <a:pt x="9576679" y="2943228"/>
                <a:pt x="9235430" y="2956560"/>
              </a:cubicBezTo>
              <a:cubicBezTo>
                <a:pt x="8880179" y="2977973"/>
                <a:pt x="8855321" y="2893102"/>
                <a:pt x="8477733" y="2956560"/>
              </a:cubicBezTo>
              <a:cubicBezTo>
                <a:pt x="8100145" y="3020018"/>
                <a:pt x="7946822" y="2920347"/>
                <a:pt x="7807462" y="2956560"/>
              </a:cubicBezTo>
              <a:cubicBezTo>
                <a:pt x="7668102" y="2992773"/>
                <a:pt x="7225605" y="2917718"/>
                <a:pt x="7049765" y="2956560"/>
              </a:cubicBezTo>
              <a:cubicBezTo>
                <a:pt x="6873925" y="2995402"/>
                <a:pt x="6525845" y="2893575"/>
                <a:pt x="6379494" y="2956560"/>
              </a:cubicBezTo>
              <a:cubicBezTo>
                <a:pt x="6233143" y="3019545"/>
                <a:pt x="5788573" y="2873454"/>
                <a:pt x="5621797" y="2956560"/>
              </a:cubicBezTo>
              <a:cubicBezTo>
                <a:pt x="5455021" y="3039666"/>
                <a:pt x="5295371" y="2926228"/>
                <a:pt x="5126380" y="2956560"/>
              </a:cubicBezTo>
              <a:cubicBezTo>
                <a:pt x="4957389" y="2986892"/>
                <a:pt x="4821441" y="2910325"/>
                <a:pt x="4718389" y="2956560"/>
              </a:cubicBezTo>
              <a:cubicBezTo>
                <a:pt x="4615337" y="3002795"/>
                <a:pt x="4455238" y="2923439"/>
                <a:pt x="4222972" y="2956560"/>
              </a:cubicBezTo>
              <a:cubicBezTo>
                <a:pt x="3990706" y="2989681"/>
                <a:pt x="4048771" y="2934232"/>
                <a:pt x="3902407" y="2956560"/>
              </a:cubicBezTo>
              <a:cubicBezTo>
                <a:pt x="3756044" y="2978888"/>
                <a:pt x="3585745" y="2938005"/>
                <a:pt x="3406990" y="2956560"/>
              </a:cubicBezTo>
              <a:cubicBezTo>
                <a:pt x="3228235" y="2975115"/>
                <a:pt x="3233613" y="2926245"/>
                <a:pt x="3086426" y="2956560"/>
              </a:cubicBezTo>
              <a:cubicBezTo>
                <a:pt x="2939239" y="2986875"/>
                <a:pt x="2873114" y="2928465"/>
                <a:pt x="2765862" y="2956560"/>
              </a:cubicBezTo>
              <a:cubicBezTo>
                <a:pt x="2658610" y="2984655"/>
                <a:pt x="2318278" y="2890046"/>
                <a:pt x="2095591" y="2956560"/>
              </a:cubicBezTo>
              <a:cubicBezTo>
                <a:pt x="1872904" y="3023074"/>
                <a:pt x="1785470" y="2950222"/>
                <a:pt x="1687600" y="2956560"/>
              </a:cubicBezTo>
              <a:cubicBezTo>
                <a:pt x="1589730" y="2962898"/>
                <a:pt x="979891" y="2912452"/>
                <a:pt x="492770" y="2956560"/>
              </a:cubicBezTo>
              <a:cubicBezTo>
                <a:pt x="254305" y="3023436"/>
                <a:pt x="-40769" y="2683222"/>
                <a:pt x="0" y="2463790"/>
              </a:cubicBezTo>
              <a:cubicBezTo>
                <a:pt x="-36752" y="2280764"/>
                <a:pt x="30661" y="2170813"/>
                <a:pt x="0" y="2010455"/>
              </a:cubicBezTo>
              <a:cubicBezTo>
                <a:pt x="-30661" y="1850097"/>
                <a:pt x="1908" y="1740077"/>
                <a:pt x="0" y="1557121"/>
              </a:cubicBezTo>
              <a:cubicBezTo>
                <a:pt x="-1908" y="1374165"/>
                <a:pt x="731" y="1167087"/>
                <a:pt x="0" y="1044656"/>
              </a:cubicBezTo>
              <a:cubicBezTo>
                <a:pt x="-731" y="922226"/>
                <a:pt x="24677" y="686542"/>
                <a:pt x="0" y="492770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25400</xdr:colOff>
      <xdr:row>29</xdr:row>
      <xdr:rowOff>66040</xdr:rowOff>
    </xdr:from>
    <xdr:to>
      <xdr:col>35</xdr:col>
      <xdr:colOff>381000</xdr:colOff>
      <xdr:row>65</xdr:row>
      <xdr:rowOff>218440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34F1A707-78EF-4BC4-A355-35ACCBED6989}"/>
            </a:ext>
          </a:extLst>
        </xdr:cNvPr>
        <xdr:cNvSpPr/>
      </xdr:nvSpPr>
      <xdr:spPr>
        <a:xfrm>
          <a:off x="14897100" y="8041640"/>
          <a:ext cx="7975600" cy="8839200"/>
        </a:xfrm>
        <a:custGeom>
          <a:avLst/>
          <a:gdLst>
            <a:gd name="connsiteX0" fmla="*/ 0 w 7975600"/>
            <a:gd name="connsiteY0" fmla="*/ 1329293 h 8839200"/>
            <a:gd name="connsiteX1" fmla="*/ 1329293 w 7975600"/>
            <a:gd name="connsiteY1" fmla="*/ 0 h 8839200"/>
            <a:gd name="connsiteX2" fmla="*/ 2026413 w 7975600"/>
            <a:gd name="connsiteY2" fmla="*/ 0 h 8839200"/>
            <a:gd name="connsiteX3" fmla="*/ 2457682 w 7975600"/>
            <a:gd name="connsiteY3" fmla="*/ 0 h 8839200"/>
            <a:gd name="connsiteX4" fmla="*/ 2888950 w 7975600"/>
            <a:gd name="connsiteY4" fmla="*/ 0 h 8839200"/>
            <a:gd name="connsiteX5" fmla="*/ 3320219 w 7975600"/>
            <a:gd name="connsiteY5" fmla="*/ 0 h 8839200"/>
            <a:gd name="connsiteX6" fmla="*/ 4017339 w 7975600"/>
            <a:gd name="connsiteY6" fmla="*/ 0 h 8839200"/>
            <a:gd name="connsiteX7" fmla="*/ 4608118 w 7975600"/>
            <a:gd name="connsiteY7" fmla="*/ 0 h 8839200"/>
            <a:gd name="connsiteX8" fmla="*/ 5198898 w 7975600"/>
            <a:gd name="connsiteY8" fmla="*/ 0 h 8839200"/>
            <a:gd name="connsiteX9" fmla="*/ 5630167 w 7975600"/>
            <a:gd name="connsiteY9" fmla="*/ 0 h 8839200"/>
            <a:gd name="connsiteX10" fmla="*/ 6646307 w 7975600"/>
            <a:gd name="connsiteY10" fmla="*/ 0 h 8839200"/>
            <a:gd name="connsiteX11" fmla="*/ 7975600 w 7975600"/>
            <a:gd name="connsiteY11" fmla="*/ 1329293 h 8839200"/>
            <a:gd name="connsiteX12" fmla="*/ 7975600 w 7975600"/>
            <a:gd name="connsiteY12" fmla="*/ 1767555 h 8839200"/>
            <a:gd name="connsiteX13" fmla="*/ 7975600 w 7975600"/>
            <a:gd name="connsiteY13" fmla="*/ 2144010 h 8839200"/>
            <a:gd name="connsiteX14" fmla="*/ 7975600 w 7975600"/>
            <a:gd name="connsiteY14" fmla="*/ 2582272 h 8839200"/>
            <a:gd name="connsiteX15" fmla="*/ 7975600 w 7975600"/>
            <a:gd name="connsiteY15" fmla="*/ 3267758 h 8839200"/>
            <a:gd name="connsiteX16" fmla="*/ 7975600 w 7975600"/>
            <a:gd name="connsiteY16" fmla="*/ 3644214 h 8839200"/>
            <a:gd name="connsiteX17" fmla="*/ 7975600 w 7975600"/>
            <a:gd name="connsiteY17" fmla="*/ 4144282 h 8839200"/>
            <a:gd name="connsiteX18" fmla="*/ 7975600 w 7975600"/>
            <a:gd name="connsiteY18" fmla="*/ 4644350 h 8839200"/>
            <a:gd name="connsiteX19" fmla="*/ 7975600 w 7975600"/>
            <a:gd name="connsiteY19" fmla="*/ 5206224 h 8839200"/>
            <a:gd name="connsiteX20" fmla="*/ 7975600 w 7975600"/>
            <a:gd name="connsiteY20" fmla="*/ 5768098 h 8839200"/>
            <a:gd name="connsiteX21" fmla="*/ 7975600 w 7975600"/>
            <a:gd name="connsiteY21" fmla="*/ 6453584 h 8839200"/>
            <a:gd name="connsiteX22" fmla="*/ 7975600 w 7975600"/>
            <a:gd name="connsiteY22" fmla="*/ 7509907 h 8839200"/>
            <a:gd name="connsiteX23" fmla="*/ 6646307 w 7975600"/>
            <a:gd name="connsiteY23" fmla="*/ 8839200 h 8839200"/>
            <a:gd name="connsiteX24" fmla="*/ 5949187 w 7975600"/>
            <a:gd name="connsiteY24" fmla="*/ 8839200 h 8839200"/>
            <a:gd name="connsiteX25" fmla="*/ 5305238 w 7975600"/>
            <a:gd name="connsiteY25" fmla="*/ 8839200 h 8839200"/>
            <a:gd name="connsiteX26" fmla="*/ 4608118 w 7975600"/>
            <a:gd name="connsiteY26" fmla="*/ 8839200 h 8839200"/>
            <a:gd name="connsiteX27" fmla="*/ 3964169 w 7975600"/>
            <a:gd name="connsiteY27" fmla="*/ 8839200 h 8839200"/>
            <a:gd name="connsiteX28" fmla="*/ 3267049 w 7975600"/>
            <a:gd name="connsiteY28" fmla="*/ 8839200 h 8839200"/>
            <a:gd name="connsiteX29" fmla="*/ 2729440 w 7975600"/>
            <a:gd name="connsiteY29" fmla="*/ 8839200 h 8839200"/>
            <a:gd name="connsiteX30" fmla="*/ 2245001 w 7975600"/>
            <a:gd name="connsiteY30" fmla="*/ 8839200 h 8839200"/>
            <a:gd name="connsiteX31" fmla="*/ 1329293 w 7975600"/>
            <a:gd name="connsiteY31" fmla="*/ 8839200 h 8839200"/>
            <a:gd name="connsiteX32" fmla="*/ 0 w 7975600"/>
            <a:gd name="connsiteY32" fmla="*/ 7509907 h 8839200"/>
            <a:gd name="connsiteX33" fmla="*/ 0 w 7975600"/>
            <a:gd name="connsiteY33" fmla="*/ 6886227 h 8839200"/>
            <a:gd name="connsiteX34" fmla="*/ 0 w 7975600"/>
            <a:gd name="connsiteY34" fmla="*/ 6509771 h 8839200"/>
            <a:gd name="connsiteX35" fmla="*/ 0 w 7975600"/>
            <a:gd name="connsiteY35" fmla="*/ 5886091 h 8839200"/>
            <a:gd name="connsiteX36" fmla="*/ 0 w 7975600"/>
            <a:gd name="connsiteY36" fmla="*/ 5447829 h 8839200"/>
            <a:gd name="connsiteX37" fmla="*/ 0 w 7975600"/>
            <a:gd name="connsiteY37" fmla="*/ 4762343 h 8839200"/>
            <a:gd name="connsiteX38" fmla="*/ 0 w 7975600"/>
            <a:gd name="connsiteY38" fmla="*/ 4324081 h 8839200"/>
            <a:gd name="connsiteX39" fmla="*/ 0 w 7975600"/>
            <a:gd name="connsiteY39" fmla="*/ 3638595 h 8839200"/>
            <a:gd name="connsiteX40" fmla="*/ 0 w 7975600"/>
            <a:gd name="connsiteY40" fmla="*/ 3076721 h 8839200"/>
            <a:gd name="connsiteX41" fmla="*/ 0 w 7975600"/>
            <a:gd name="connsiteY41" fmla="*/ 2638459 h 8839200"/>
            <a:gd name="connsiteX42" fmla="*/ 0 w 7975600"/>
            <a:gd name="connsiteY42" fmla="*/ 2014779 h 8839200"/>
            <a:gd name="connsiteX43" fmla="*/ 0 w 7975600"/>
            <a:gd name="connsiteY43" fmla="*/ 1329293 h 8839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7975600" h="8839200" extrusionOk="0">
              <a:moveTo>
                <a:pt x="0" y="1329293"/>
              </a:moveTo>
              <a:cubicBezTo>
                <a:pt x="-76692" y="563257"/>
                <a:pt x="587979" y="-123251"/>
                <a:pt x="1329293" y="0"/>
              </a:cubicBezTo>
              <a:cubicBezTo>
                <a:pt x="1568141" y="-30499"/>
                <a:pt x="1882122" y="64515"/>
                <a:pt x="2026413" y="0"/>
              </a:cubicBezTo>
              <a:cubicBezTo>
                <a:pt x="2170704" y="-64515"/>
                <a:pt x="2242806" y="22227"/>
                <a:pt x="2457682" y="0"/>
              </a:cubicBezTo>
              <a:cubicBezTo>
                <a:pt x="2672558" y="-22227"/>
                <a:pt x="2788655" y="32686"/>
                <a:pt x="2888950" y="0"/>
              </a:cubicBezTo>
              <a:cubicBezTo>
                <a:pt x="2989245" y="-32686"/>
                <a:pt x="3106846" y="25566"/>
                <a:pt x="3320219" y="0"/>
              </a:cubicBezTo>
              <a:cubicBezTo>
                <a:pt x="3533592" y="-25566"/>
                <a:pt x="3720338" y="23175"/>
                <a:pt x="4017339" y="0"/>
              </a:cubicBezTo>
              <a:cubicBezTo>
                <a:pt x="4314340" y="-23175"/>
                <a:pt x="4470430" y="20343"/>
                <a:pt x="4608118" y="0"/>
              </a:cubicBezTo>
              <a:cubicBezTo>
                <a:pt x="4745806" y="-20343"/>
                <a:pt x="4948036" y="17659"/>
                <a:pt x="5198898" y="0"/>
              </a:cubicBezTo>
              <a:cubicBezTo>
                <a:pt x="5449760" y="-17659"/>
                <a:pt x="5500596" y="33349"/>
                <a:pt x="5630167" y="0"/>
              </a:cubicBezTo>
              <a:cubicBezTo>
                <a:pt x="5759738" y="-33349"/>
                <a:pt x="6195964" y="112269"/>
                <a:pt x="6646307" y="0"/>
              </a:cubicBezTo>
              <a:cubicBezTo>
                <a:pt x="7355929" y="46930"/>
                <a:pt x="7994335" y="707848"/>
                <a:pt x="7975600" y="1329293"/>
              </a:cubicBezTo>
              <a:cubicBezTo>
                <a:pt x="7989812" y="1503485"/>
                <a:pt x="7925047" y="1595781"/>
                <a:pt x="7975600" y="1767555"/>
              </a:cubicBezTo>
              <a:cubicBezTo>
                <a:pt x="8026153" y="1939329"/>
                <a:pt x="7961767" y="2065986"/>
                <a:pt x="7975600" y="2144010"/>
              </a:cubicBezTo>
              <a:cubicBezTo>
                <a:pt x="7989433" y="2222034"/>
                <a:pt x="7937208" y="2405910"/>
                <a:pt x="7975600" y="2582272"/>
              </a:cubicBezTo>
              <a:cubicBezTo>
                <a:pt x="8013992" y="2758634"/>
                <a:pt x="7918719" y="3107291"/>
                <a:pt x="7975600" y="3267758"/>
              </a:cubicBezTo>
              <a:cubicBezTo>
                <a:pt x="8032481" y="3428225"/>
                <a:pt x="7941405" y="3460518"/>
                <a:pt x="7975600" y="3644214"/>
              </a:cubicBezTo>
              <a:cubicBezTo>
                <a:pt x="8009795" y="3827910"/>
                <a:pt x="7952427" y="3988472"/>
                <a:pt x="7975600" y="4144282"/>
              </a:cubicBezTo>
              <a:cubicBezTo>
                <a:pt x="7998773" y="4300092"/>
                <a:pt x="7942667" y="4489863"/>
                <a:pt x="7975600" y="4644350"/>
              </a:cubicBezTo>
              <a:cubicBezTo>
                <a:pt x="8008533" y="4798837"/>
                <a:pt x="7954091" y="4995889"/>
                <a:pt x="7975600" y="5206224"/>
              </a:cubicBezTo>
              <a:cubicBezTo>
                <a:pt x="7997109" y="5416559"/>
                <a:pt x="7932414" y="5578430"/>
                <a:pt x="7975600" y="5768098"/>
              </a:cubicBezTo>
              <a:cubicBezTo>
                <a:pt x="8018786" y="5957766"/>
                <a:pt x="7963546" y="6113928"/>
                <a:pt x="7975600" y="6453584"/>
              </a:cubicBezTo>
              <a:cubicBezTo>
                <a:pt x="7987654" y="6793240"/>
                <a:pt x="7921507" y="7059881"/>
                <a:pt x="7975600" y="7509907"/>
              </a:cubicBezTo>
              <a:cubicBezTo>
                <a:pt x="8018987" y="8308129"/>
                <a:pt x="7586399" y="8799465"/>
                <a:pt x="6646307" y="8839200"/>
              </a:cubicBezTo>
              <a:cubicBezTo>
                <a:pt x="6402083" y="8900723"/>
                <a:pt x="6215069" y="8798315"/>
                <a:pt x="5949187" y="8839200"/>
              </a:cubicBezTo>
              <a:cubicBezTo>
                <a:pt x="5683305" y="8880085"/>
                <a:pt x="5592465" y="8807165"/>
                <a:pt x="5305238" y="8839200"/>
              </a:cubicBezTo>
              <a:cubicBezTo>
                <a:pt x="5018011" y="8871235"/>
                <a:pt x="4883865" y="8806895"/>
                <a:pt x="4608118" y="8839200"/>
              </a:cubicBezTo>
              <a:cubicBezTo>
                <a:pt x="4332371" y="8871505"/>
                <a:pt x="4115058" y="8828227"/>
                <a:pt x="3964169" y="8839200"/>
              </a:cubicBezTo>
              <a:cubicBezTo>
                <a:pt x="3813280" y="8850173"/>
                <a:pt x="3463442" y="8829273"/>
                <a:pt x="3267049" y="8839200"/>
              </a:cubicBezTo>
              <a:cubicBezTo>
                <a:pt x="3070656" y="8849127"/>
                <a:pt x="2937776" y="8784207"/>
                <a:pt x="2729440" y="8839200"/>
              </a:cubicBezTo>
              <a:cubicBezTo>
                <a:pt x="2521104" y="8894193"/>
                <a:pt x="2408481" y="8823085"/>
                <a:pt x="2245001" y="8839200"/>
              </a:cubicBezTo>
              <a:cubicBezTo>
                <a:pt x="2081521" y="8855315"/>
                <a:pt x="1781862" y="8768948"/>
                <a:pt x="1329293" y="8839200"/>
              </a:cubicBezTo>
              <a:cubicBezTo>
                <a:pt x="453657" y="8919997"/>
                <a:pt x="49614" y="8095325"/>
                <a:pt x="0" y="7509907"/>
              </a:cubicBezTo>
              <a:cubicBezTo>
                <a:pt x="-10072" y="7348934"/>
                <a:pt x="19049" y="7133294"/>
                <a:pt x="0" y="6886227"/>
              </a:cubicBezTo>
              <a:cubicBezTo>
                <a:pt x="-19049" y="6639160"/>
                <a:pt x="29700" y="6642309"/>
                <a:pt x="0" y="6509771"/>
              </a:cubicBezTo>
              <a:cubicBezTo>
                <a:pt x="-29700" y="6377233"/>
                <a:pt x="58608" y="6160730"/>
                <a:pt x="0" y="5886091"/>
              </a:cubicBezTo>
              <a:cubicBezTo>
                <a:pt x="-58608" y="5611452"/>
                <a:pt x="40449" y="5611738"/>
                <a:pt x="0" y="5447829"/>
              </a:cubicBezTo>
              <a:cubicBezTo>
                <a:pt x="-40449" y="5283920"/>
                <a:pt x="59620" y="5091438"/>
                <a:pt x="0" y="4762343"/>
              </a:cubicBezTo>
              <a:cubicBezTo>
                <a:pt x="-59620" y="4433248"/>
                <a:pt x="22114" y="4431990"/>
                <a:pt x="0" y="4324081"/>
              </a:cubicBezTo>
              <a:cubicBezTo>
                <a:pt x="-22114" y="4216172"/>
                <a:pt x="31302" y="3948230"/>
                <a:pt x="0" y="3638595"/>
              </a:cubicBezTo>
              <a:cubicBezTo>
                <a:pt x="-31302" y="3328960"/>
                <a:pt x="49630" y="3224665"/>
                <a:pt x="0" y="3076721"/>
              </a:cubicBezTo>
              <a:cubicBezTo>
                <a:pt x="-49630" y="2928777"/>
                <a:pt x="25493" y="2798370"/>
                <a:pt x="0" y="2638459"/>
              </a:cubicBezTo>
              <a:cubicBezTo>
                <a:pt x="-25493" y="2478548"/>
                <a:pt x="33474" y="2310454"/>
                <a:pt x="0" y="2014779"/>
              </a:cubicBezTo>
              <a:cubicBezTo>
                <a:pt x="-33474" y="1719104"/>
                <a:pt x="15996" y="1485307"/>
                <a:pt x="0" y="132929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20</xdr:col>
      <xdr:colOff>537106</xdr:colOff>
      <xdr:row>67</xdr:row>
      <xdr:rowOff>218546</xdr:rowOff>
    </xdr:from>
    <xdr:to>
      <xdr:col>34</xdr:col>
      <xdr:colOff>344069</xdr:colOff>
      <xdr:row>85</xdr:row>
      <xdr:rowOff>101706</xdr:rowOff>
    </xdr:to>
    <xdr:sp macro="" textlink="">
      <xdr:nvSpPr>
        <xdr:cNvPr id="12" name="Rechthoek 11">
          <a:extLst>
            <a:ext uri="{FF2B5EF4-FFF2-40B4-BE49-F238E27FC236}">
              <a16:creationId xmlns:a16="http://schemas.microsoft.com/office/drawing/2014/main" id="{37CA81C9-F572-85E0-7683-5CE73A710DC7}"/>
            </a:ext>
          </a:extLst>
        </xdr:cNvPr>
        <xdr:cNvSpPr/>
      </xdr:nvSpPr>
      <xdr:spPr>
        <a:xfrm rot="336433">
          <a:off x="13503806" y="17363546"/>
          <a:ext cx="8696963" cy="4848860"/>
        </a:xfrm>
        <a:custGeom>
          <a:avLst/>
          <a:gdLst>
            <a:gd name="connsiteX0" fmla="*/ 0 w 8696963"/>
            <a:gd name="connsiteY0" fmla="*/ 0 h 4848860"/>
            <a:gd name="connsiteX1" fmla="*/ 8696963 w 8696963"/>
            <a:gd name="connsiteY1" fmla="*/ 0 h 4848860"/>
            <a:gd name="connsiteX2" fmla="*/ 8696963 w 8696963"/>
            <a:gd name="connsiteY2" fmla="*/ 4848860 h 4848860"/>
            <a:gd name="connsiteX3" fmla="*/ 0 w 8696963"/>
            <a:gd name="connsiteY3" fmla="*/ 4848860 h 4848860"/>
            <a:gd name="connsiteX4" fmla="*/ 0 w 8696963"/>
            <a:gd name="connsiteY4" fmla="*/ 0 h 48488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696963" h="4848860" extrusionOk="0">
              <a:moveTo>
                <a:pt x="0" y="0"/>
              </a:moveTo>
              <a:cubicBezTo>
                <a:pt x="1967638" y="-74274"/>
                <a:pt x="4404126" y="-120669"/>
                <a:pt x="8696963" y="0"/>
              </a:cubicBezTo>
              <a:cubicBezTo>
                <a:pt x="8850062" y="528442"/>
                <a:pt x="8544969" y="3960425"/>
                <a:pt x="8696963" y="4848860"/>
              </a:cubicBezTo>
              <a:cubicBezTo>
                <a:pt x="5590934" y="4971998"/>
                <a:pt x="1969109" y="4909845"/>
                <a:pt x="0" y="4848860"/>
              </a:cubicBezTo>
              <a:cubicBezTo>
                <a:pt x="-129013" y="3437763"/>
                <a:pt x="-29966" y="123030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520700</xdr:colOff>
      <xdr:row>30</xdr:row>
      <xdr:rowOff>114300</xdr:rowOff>
    </xdr:from>
    <xdr:ext cx="3304623" cy="1344599"/>
    <xdr:sp macro="" textlink="">
      <xdr:nvSpPr>
        <xdr:cNvPr id="21" name="Tekstvak 20">
          <a:extLst>
            <a:ext uri="{FF2B5EF4-FFF2-40B4-BE49-F238E27FC236}">
              <a16:creationId xmlns:a16="http://schemas.microsoft.com/office/drawing/2014/main" id="{7F3655DA-B2FE-CC09-C780-31187BC50FE8}"/>
            </a:ext>
          </a:extLst>
        </xdr:cNvPr>
        <xdr:cNvSpPr txBox="1"/>
      </xdr:nvSpPr>
      <xdr:spPr>
        <a:xfrm>
          <a:off x="15392400" y="833120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337819</xdr:colOff>
      <xdr:row>72</xdr:row>
      <xdr:rowOff>27938</xdr:rowOff>
    </xdr:from>
    <xdr:ext cx="2049728" cy="1344599"/>
    <xdr:sp macro="" textlink="">
      <xdr:nvSpPr>
        <xdr:cNvPr id="22" name="Tekstvak 21">
          <a:extLst>
            <a:ext uri="{FF2B5EF4-FFF2-40B4-BE49-F238E27FC236}">
              <a16:creationId xmlns:a16="http://schemas.microsoft.com/office/drawing/2014/main" id="{FE7C4903-CED3-482B-8065-62C90E2C5558}"/>
            </a:ext>
          </a:extLst>
        </xdr:cNvPr>
        <xdr:cNvSpPr txBox="1"/>
      </xdr:nvSpPr>
      <xdr:spPr>
        <a:xfrm>
          <a:off x="4351019" y="188239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21</xdr:col>
      <xdr:colOff>448134</xdr:colOff>
      <xdr:row>67</xdr:row>
      <xdr:rowOff>205738</xdr:rowOff>
    </xdr:from>
    <xdr:ext cx="3886513" cy="1344599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EEEA2ABA-AAD5-4670-9E08-0B71ACFF5CFD}"/>
            </a:ext>
          </a:extLst>
        </xdr:cNvPr>
        <xdr:cNvSpPr txBox="1"/>
      </xdr:nvSpPr>
      <xdr:spPr>
        <a:xfrm rot="339370">
          <a:off x="14049834" y="17350738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342900</xdr:colOff>
      <xdr:row>86</xdr:row>
      <xdr:rowOff>0</xdr:rowOff>
    </xdr:from>
    <xdr:ext cx="4394793" cy="1344599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32A44A51-A8EA-400D-9547-FE07AEBD82EB}"/>
            </a:ext>
          </a:extLst>
        </xdr:cNvPr>
        <xdr:cNvSpPr txBox="1"/>
      </xdr:nvSpPr>
      <xdr:spPr>
        <a:xfrm>
          <a:off x="4356100" y="2235200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317500</xdr:colOff>
      <xdr:row>99</xdr:row>
      <xdr:rowOff>0</xdr:rowOff>
    </xdr:from>
    <xdr:ext cx="4137864" cy="134459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D9C46EDF-F7AE-47E1-8F96-EA36288459FD}"/>
            </a:ext>
          </a:extLst>
        </xdr:cNvPr>
        <xdr:cNvSpPr txBox="1"/>
      </xdr:nvSpPr>
      <xdr:spPr>
        <a:xfrm>
          <a:off x="4330700" y="2548890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440003</xdr:colOff>
      <xdr:row>101</xdr:row>
      <xdr:rowOff>203200</xdr:rowOff>
    </xdr:from>
    <xdr:ext cx="5055936" cy="1344599"/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3DE7B24F-ABBD-480D-9654-80A4F6E5DA8D}"/>
            </a:ext>
          </a:extLst>
        </xdr:cNvPr>
        <xdr:cNvSpPr txBox="1"/>
      </xdr:nvSpPr>
      <xdr:spPr>
        <a:xfrm rot="21279912">
          <a:off x="13406703" y="26174700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76200</xdr:colOff>
      <xdr:row>117</xdr:row>
      <xdr:rowOff>88900</xdr:rowOff>
    </xdr:from>
    <xdr:ext cx="6630661" cy="2596865"/>
    <xdr:sp macro="" textlink="">
      <xdr:nvSpPr>
        <xdr:cNvPr id="27" name="Tekstvak 26">
          <a:extLst>
            <a:ext uri="{FF2B5EF4-FFF2-40B4-BE49-F238E27FC236}">
              <a16:creationId xmlns:a16="http://schemas.microsoft.com/office/drawing/2014/main" id="{3439752A-EB08-4A77-97F8-823EF69C2241}"/>
            </a:ext>
          </a:extLst>
        </xdr:cNvPr>
        <xdr:cNvSpPr txBox="1"/>
      </xdr:nvSpPr>
      <xdr:spPr>
        <a:xfrm>
          <a:off x="13042900" y="2992120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20</xdr:col>
      <xdr:colOff>200016</xdr:colOff>
      <xdr:row>100</xdr:row>
      <xdr:rowOff>25708</xdr:rowOff>
    </xdr:from>
    <xdr:to>
      <xdr:col>35</xdr:col>
      <xdr:colOff>17184</xdr:colOff>
      <xdr:row>115</xdr:row>
      <xdr:rowOff>94288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9AAC7F51-8A66-1364-1B58-7980AC87972B}"/>
            </a:ext>
          </a:extLst>
        </xdr:cNvPr>
        <xdr:cNvSpPr/>
      </xdr:nvSpPr>
      <xdr:spPr>
        <a:xfrm rot="21299729">
          <a:off x="13166716" y="25755908"/>
          <a:ext cx="9342168" cy="3688080"/>
        </a:xfrm>
        <a:custGeom>
          <a:avLst/>
          <a:gdLst>
            <a:gd name="connsiteX0" fmla="*/ 0 w 9342168"/>
            <a:gd name="connsiteY0" fmla="*/ 0 h 3688080"/>
            <a:gd name="connsiteX1" fmla="*/ 303620 w 9342168"/>
            <a:gd name="connsiteY1" fmla="*/ 0 h 3688080"/>
            <a:gd name="connsiteX2" fmla="*/ 607241 w 9342168"/>
            <a:gd name="connsiteY2" fmla="*/ 0 h 3688080"/>
            <a:gd name="connsiteX3" fmla="*/ 1004283 w 9342168"/>
            <a:gd name="connsiteY3" fmla="*/ 0 h 3688080"/>
            <a:gd name="connsiteX4" fmla="*/ 1307904 w 9342168"/>
            <a:gd name="connsiteY4" fmla="*/ 0 h 3688080"/>
            <a:gd name="connsiteX5" fmla="*/ 1891789 w 9342168"/>
            <a:gd name="connsiteY5" fmla="*/ 0 h 3688080"/>
            <a:gd name="connsiteX6" fmla="*/ 2195409 w 9342168"/>
            <a:gd name="connsiteY6" fmla="*/ 0 h 3688080"/>
            <a:gd name="connsiteX7" fmla="*/ 2592452 w 9342168"/>
            <a:gd name="connsiteY7" fmla="*/ 0 h 3688080"/>
            <a:gd name="connsiteX8" fmla="*/ 3176337 w 9342168"/>
            <a:gd name="connsiteY8" fmla="*/ 0 h 3688080"/>
            <a:gd name="connsiteX9" fmla="*/ 3573379 w 9342168"/>
            <a:gd name="connsiteY9" fmla="*/ 0 h 3688080"/>
            <a:gd name="connsiteX10" fmla="*/ 3877000 w 9342168"/>
            <a:gd name="connsiteY10" fmla="*/ 0 h 3688080"/>
            <a:gd name="connsiteX11" fmla="*/ 4554307 w 9342168"/>
            <a:gd name="connsiteY11" fmla="*/ 0 h 3688080"/>
            <a:gd name="connsiteX12" fmla="*/ 5231614 w 9342168"/>
            <a:gd name="connsiteY12" fmla="*/ 0 h 3688080"/>
            <a:gd name="connsiteX13" fmla="*/ 5722078 w 9342168"/>
            <a:gd name="connsiteY13" fmla="*/ 0 h 3688080"/>
            <a:gd name="connsiteX14" fmla="*/ 6492807 w 9342168"/>
            <a:gd name="connsiteY14" fmla="*/ 0 h 3688080"/>
            <a:gd name="connsiteX15" fmla="*/ 7076692 w 9342168"/>
            <a:gd name="connsiteY15" fmla="*/ 0 h 3688080"/>
            <a:gd name="connsiteX16" fmla="*/ 7473734 w 9342168"/>
            <a:gd name="connsiteY16" fmla="*/ 0 h 3688080"/>
            <a:gd name="connsiteX17" fmla="*/ 8057620 w 9342168"/>
            <a:gd name="connsiteY17" fmla="*/ 0 h 3688080"/>
            <a:gd name="connsiteX18" fmla="*/ 8828349 w 9342168"/>
            <a:gd name="connsiteY18" fmla="*/ 0 h 3688080"/>
            <a:gd name="connsiteX19" fmla="*/ 9342168 w 9342168"/>
            <a:gd name="connsiteY19" fmla="*/ 0 h 3688080"/>
            <a:gd name="connsiteX20" fmla="*/ 9342168 w 9342168"/>
            <a:gd name="connsiteY20" fmla="*/ 453107 h 3688080"/>
            <a:gd name="connsiteX21" fmla="*/ 9342168 w 9342168"/>
            <a:gd name="connsiteY21" fmla="*/ 906214 h 3688080"/>
            <a:gd name="connsiteX22" fmla="*/ 9342168 w 9342168"/>
            <a:gd name="connsiteY22" fmla="*/ 1322440 h 3688080"/>
            <a:gd name="connsiteX23" fmla="*/ 9342168 w 9342168"/>
            <a:gd name="connsiteY23" fmla="*/ 1923070 h 3688080"/>
            <a:gd name="connsiteX24" fmla="*/ 9342168 w 9342168"/>
            <a:gd name="connsiteY24" fmla="*/ 2486820 h 3688080"/>
            <a:gd name="connsiteX25" fmla="*/ 9342168 w 9342168"/>
            <a:gd name="connsiteY25" fmla="*/ 3050569 h 3688080"/>
            <a:gd name="connsiteX26" fmla="*/ 9342168 w 9342168"/>
            <a:gd name="connsiteY26" fmla="*/ 3688080 h 3688080"/>
            <a:gd name="connsiteX27" fmla="*/ 8945126 w 9342168"/>
            <a:gd name="connsiteY27" fmla="*/ 3688080 h 3688080"/>
            <a:gd name="connsiteX28" fmla="*/ 8454662 w 9342168"/>
            <a:gd name="connsiteY28" fmla="*/ 3688080 h 3688080"/>
            <a:gd name="connsiteX29" fmla="*/ 7964198 w 9342168"/>
            <a:gd name="connsiteY29" fmla="*/ 3688080 h 3688080"/>
            <a:gd name="connsiteX30" fmla="*/ 7660578 w 9342168"/>
            <a:gd name="connsiteY30" fmla="*/ 3688080 h 3688080"/>
            <a:gd name="connsiteX31" fmla="*/ 7263536 w 9342168"/>
            <a:gd name="connsiteY31" fmla="*/ 3688080 h 3688080"/>
            <a:gd name="connsiteX32" fmla="*/ 6866493 w 9342168"/>
            <a:gd name="connsiteY32" fmla="*/ 3688080 h 3688080"/>
            <a:gd name="connsiteX33" fmla="*/ 6469451 w 9342168"/>
            <a:gd name="connsiteY33" fmla="*/ 3688080 h 3688080"/>
            <a:gd name="connsiteX34" fmla="*/ 5698722 w 9342168"/>
            <a:gd name="connsiteY34" fmla="*/ 3688080 h 3688080"/>
            <a:gd name="connsiteX35" fmla="*/ 5395102 w 9342168"/>
            <a:gd name="connsiteY35" fmla="*/ 3688080 h 3688080"/>
            <a:gd name="connsiteX36" fmla="*/ 4624373 w 9342168"/>
            <a:gd name="connsiteY36" fmla="*/ 3688080 h 3688080"/>
            <a:gd name="connsiteX37" fmla="*/ 3853644 w 9342168"/>
            <a:gd name="connsiteY37" fmla="*/ 3688080 h 3688080"/>
            <a:gd name="connsiteX38" fmla="*/ 3082915 w 9342168"/>
            <a:gd name="connsiteY38" fmla="*/ 3688080 h 3688080"/>
            <a:gd name="connsiteX39" fmla="*/ 2779295 w 9342168"/>
            <a:gd name="connsiteY39" fmla="*/ 3688080 h 3688080"/>
            <a:gd name="connsiteX40" fmla="*/ 2008566 w 9342168"/>
            <a:gd name="connsiteY40" fmla="*/ 3688080 h 3688080"/>
            <a:gd name="connsiteX41" fmla="*/ 1518102 w 9342168"/>
            <a:gd name="connsiteY41" fmla="*/ 3688080 h 3688080"/>
            <a:gd name="connsiteX42" fmla="*/ 1027638 w 9342168"/>
            <a:gd name="connsiteY42" fmla="*/ 3688080 h 3688080"/>
            <a:gd name="connsiteX43" fmla="*/ 537175 w 9342168"/>
            <a:gd name="connsiteY43" fmla="*/ 3688080 h 3688080"/>
            <a:gd name="connsiteX44" fmla="*/ 0 w 9342168"/>
            <a:gd name="connsiteY44" fmla="*/ 3688080 h 3688080"/>
            <a:gd name="connsiteX45" fmla="*/ 0 w 9342168"/>
            <a:gd name="connsiteY45" fmla="*/ 3087450 h 3688080"/>
            <a:gd name="connsiteX46" fmla="*/ 0 w 9342168"/>
            <a:gd name="connsiteY46" fmla="*/ 2523700 h 3688080"/>
            <a:gd name="connsiteX47" fmla="*/ 0 w 9342168"/>
            <a:gd name="connsiteY47" fmla="*/ 2033713 h 3688080"/>
            <a:gd name="connsiteX48" fmla="*/ 0 w 9342168"/>
            <a:gd name="connsiteY48" fmla="*/ 1617487 h 3688080"/>
            <a:gd name="connsiteX49" fmla="*/ 0 w 9342168"/>
            <a:gd name="connsiteY49" fmla="*/ 1090618 h 3688080"/>
            <a:gd name="connsiteX50" fmla="*/ 0 w 9342168"/>
            <a:gd name="connsiteY50" fmla="*/ 563749 h 3688080"/>
            <a:gd name="connsiteX51" fmla="*/ 0 w 9342168"/>
            <a:gd name="connsiteY51" fmla="*/ 0 h 36880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</a:cxnLst>
          <a:rect l="l" t="t" r="r" b="b"/>
          <a:pathLst>
            <a:path w="9342168" h="3688080" extrusionOk="0">
              <a:moveTo>
                <a:pt x="0" y="0"/>
              </a:moveTo>
              <a:cubicBezTo>
                <a:pt x="126900" y="-7676"/>
                <a:pt x="231384" y="9920"/>
                <a:pt x="303620" y="0"/>
              </a:cubicBezTo>
              <a:cubicBezTo>
                <a:pt x="375856" y="-9920"/>
                <a:pt x="541388" y="1941"/>
                <a:pt x="607241" y="0"/>
              </a:cubicBezTo>
              <a:cubicBezTo>
                <a:pt x="673094" y="-1941"/>
                <a:pt x="832397" y="13637"/>
                <a:pt x="1004283" y="0"/>
              </a:cubicBezTo>
              <a:cubicBezTo>
                <a:pt x="1176169" y="-13637"/>
                <a:pt x="1224150" y="14555"/>
                <a:pt x="1307904" y="0"/>
              </a:cubicBezTo>
              <a:cubicBezTo>
                <a:pt x="1391658" y="-14555"/>
                <a:pt x="1674429" y="36716"/>
                <a:pt x="1891789" y="0"/>
              </a:cubicBezTo>
              <a:cubicBezTo>
                <a:pt x="2109150" y="-36716"/>
                <a:pt x="2081618" y="30740"/>
                <a:pt x="2195409" y="0"/>
              </a:cubicBezTo>
              <a:cubicBezTo>
                <a:pt x="2309200" y="-30740"/>
                <a:pt x="2433023" y="14730"/>
                <a:pt x="2592452" y="0"/>
              </a:cubicBezTo>
              <a:cubicBezTo>
                <a:pt x="2751881" y="-14730"/>
                <a:pt x="3002669" y="58680"/>
                <a:pt x="3176337" y="0"/>
              </a:cubicBezTo>
              <a:cubicBezTo>
                <a:pt x="3350005" y="-58680"/>
                <a:pt x="3448972" y="6677"/>
                <a:pt x="3573379" y="0"/>
              </a:cubicBezTo>
              <a:cubicBezTo>
                <a:pt x="3697786" y="-6677"/>
                <a:pt x="3755769" y="18776"/>
                <a:pt x="3877000" y="0"/>
              </a:cubicBezTo>
              <a:cubicBezTo>
                <a:pt x="3998231" y="-18776"/>
                <a:pt x="4286428" y="16175"/>
                <a:pt x="4554307" y="0"/>
              </a:cubicBezTo>
              <a:cubicBezTo>
                <a:pt x="4822186" y="-16175"/>
                <a:pt x="5050664" y="59981"/>
                <a:pt x="5231614" y="0"/>
              </a:cubicBezTo>
              <a:cubicBezTo>
                <a:pt x="5412564" y="-59981"/>
                <a:pt x="5546499" y="8197"/>
                <a:pt x="5722078" y="0"/>
              </a:cubicBezTo>
              <a:cubicBezTo>
                <a:pt x="5897657" y="-8197"/>
                <a:pt x="6180479" y="72591"/>
                <a:pt x="6492807" y="0"/>
              </a:cubicBezTo>
              <a:cubicBezTo>
                <a:pt x="6805135" y="-72591"/>
                <a:pt x="6843780" y="31812"/>
                <a:pt x="7076692" y="0"/>
              </a:cubicBezTo>
              <a:cubicBezTo>
                <a:pt x="7309605" y="-31812"/>
                <a:pt x="7382191" y="44672"/>
                <a:pt x="7473734" y="0"/>
              </a:cubicBezTo>
              <a:cubicBezTo>
                <a:pt x="7565277" y="-44672"/>
                <a:pt x="7833639" y="61364"/>
                <a:pt x="8057620" y="0"/>
              </a:cubicBezTo>
              <a:cubicBezTo>
                <a:pt x="8281601" y="-61364"/>
                <a:pt x="8486160" y="32819"/>
                <a:pt x="8828349" y="0"/>
              </a:cubicBezTo>
              <a:cubicBezTo>
                <a:pt x="9170538" y="-32819"/>
                <a:pt x="9117560" y="46672"/>
                <a:pt x="9342168" y="0"/>
              </a:cubicBezTo>
              <a:cubicBezTo>
                <a:pt x="9365814" y="218881"/>
                <a:pt x="9298455" y="362146"/>
                <a:pt x="9342168" y="453107"/>
              </a:cubicBezTo>
              <a:cubicBezTo>
                <a:pt x="9385881" y="544068"/>
                <a:pt x="9311557" y="779064"/>
                <a:pt x="9342168" y="906214"/>
              </a:cubicBezTo>
              <a:cubicBezTo>
                <a:pt x="9372779" y="1033364"/>
                <a:pt x="9298069" y="1176843"/>
                <a:pt x="9342168" y="1322440"/>
              </a:cubicBezTo>
              <a:cubicBezTo>
                <a:pt x="9386267" y="1468037"/>
                <a:pt x="9278535" y="1772066"/>
                <a:pt x="9342168" y="1923070"/>
              </a:cubicBezTo>
              <a:cubicBezTo>
                <a:pt x="9405801" y="2074074"/>
                <a:pt x="9295665" y="2337863"/>
                <a:pt x="9342168" y="2486820"/>
              </a:cubicBezTo>
              <a:cubicBezTo>
                <a:pt x="9388671" y="2635777"/>
                <a:pt x="9306853" y="2849291"/>
                <a:pt x="9342168" y="3050569"/>
              </a:cubicBezTo>
              <a:cubicBezTo>
                <a:pt x="9377483" y="3251847"/>
                <a:pt x="9328123" y="3555950"/>
                <a:pt x="9342168" y="3688080"/>
              </a:cubicBezTo>
              <a:cubicBezTo>
                <a:pt x="9182325" y="3720133"/>
                <a:pt x="9121876" y="3671380"/>
                <a:pt x="8945126" y="3688080"/>
              </a:cubicBezTo>
              <a:cubicBezTo>
                <a:pt x="8768376" y="3704780"/>
                <a:pt x="8641748" y="3680999"/>
                <a:pt x="8454662" y="3688080"/>
              </a:cubicBezTo>
              <a:cubicBezTo>
                <a:pt x="8267576" y="3695161"/>
                <a:pt x="8077835" y="3653063"/>
                <a:pt x="7964198" y="3688080"/>
              </a:cubicBezTo>
              <a:cubicBezTo>
                <a:pt x="7850561" y="3723097"/>
                <a:pt x="7775263" y="3674330"/>
                <a:pt x="7660578" y="3688080"/>
              </a:cubicBezTo>
              <a:cubicBezTo>
                <a:pt x="7545893" y="3701830"/>
                <a:pt x="7364026" y="3650095"/>
                <a:pt x="7263536" y="3688080"/>
              </a:cubicBezTo>
              <a:cubicBezTo>
                <a:pt x="7163046" y="3726065"/>
                <a:pt x="7052134" y="3657408"/>
                <a:pt x="6866493" y="3688080"/>
              </a:cubicBezTo>
              <a:cubicBezTo>
                <a:pt x="6680852" y="3718752"/>
                <a:pt x="6570711" y="3664079"/>
                <a:pt x="6469451" y="3688080"/>
              </a:cubicBezTo>
              <a:cubicBezTo>
                <a:pt x="6368191" y="3712081"/>
                <a:pt x="5904592" y="3642172"/>
                <a:pt x="5698722" y="3688080"/>
              </a:cubicBezTo>
              <a:cubicBezTo>
                <a:pt x="5492852" y="3733988"/>
                <a:pt x="5507560" y="3667841"/>
                <a:pt x="5395102" y="3688080"/>
              </a:cubicBezTo>
              <a:cubicBezTo>
                <a:pt x="5282644" y="3708319"/>
                <a:pt x="4800191" y="3595831"/>
                <a:pt x="4624373" y="3688080"/>
              </a:cubicBezTo>
              <a:cubicBezTo>
                <a:pt x="4448555" y="3780329"/>
                <a:pt x="4098526" y="3654803"/>
                <a:pt x="3853644" y="3688080"/>
              </a:cubicBezTo>
              <a:cubicBezTo>
                <a:pt x="3608762" y="3721357"/>
                <a:pt x="3363793" y="3603140"/>
                <a:pt x="3082915" y="3688080"/>
              </a:cubicBezTo>
              <a:cubicBezTo>
                <a:pt x="2802037" y="3773020"/>
                <a:pt x="2905365" y="3651784"/>
                <a:pt x="2779295" y="3688080"/>
              </a:cubicBezTo>
              <a:cubicBezTo>
                <a:pt x="2653225" y="3724376"/>
                <a:pt x="2220481" y="3640560"/>
                <a:pt x="2008566" y="3688080"/>
              </a:cubicBezTo>
              <a:cubicBezTo>
                <a:pt x="1796651" y="3735600"/>
                <a:pt x="1727928" y="3664187"/>
                <a:pt x="1518102" y="3688080"/>
              </a:cubicBezTo>
              <a:cubicBezTo>
                <a:pt x="1308276" y="3711973"/>
                <a:pt x="1172809" y="3655200"/>
                <a:pt x="1027638" y="3688080"/>
              </a:cubicBezTo>
              <a:cubicBezTo>
                <a:pt x="882467" y="3720960"/>
                <a:pt x="722030" y="3676092"/>
                <a:pt x="537175" y="3688080"/>
              </a:cubicBezTo>
              <a:cubicBezTo>
                <a:pt x="352320" y="3700068"/>
                <a:pt x="219041" y="3659777"/>
                <a:pt x="0" y="3688080"/>
              </a:cubicBezTo>
              <a:cubicBezTo>
                <a:pt x="-27168" y="3506983"/>
                <a:pt x="14412" y="3234884"/>
                <a:pt x="0" y="3087450"/>
              </a:cubicBezTo>
              <a:cubicBezTo>
                <a:pt x="-14412" y="2940016"/>
                <a:pt x="19663" y="2782955"/>
                <a:pt x="0" y="2523700"/>
              </a:cubicBezTo>
              <a:cubicBezTo>
                <a:pt x="-19663" y="2264445"/>
                <a:pt x="16861" y="2265831"/>
                <a:pt x="0" y="2033713"/>
              </a:cubicBezTo>
              <a:cubicBezTo>
                <a:pt x="-16861" y="1801595"/>
                <a:pt x="10928" y="1814356"/>
                <a:pt x="0" y="1617487"/>
              </a:cubicBezTo>
              <a:cubicBezTo>
                <a:pt x="-10928" y="1420618"/>
                <a:pt x="39172" y="1241261"/>
                <a:pt x="0" y="1090618"/>
              </a:cubicBezTo>
              <a:cubicBezTo>
                <a:pt x="-39172" y="939975"/>
                <a:pt x="29233" y="696890"/>
                <a:pt x="0" y="563749"/>
              </a:cubicBezTo>
              <a:cubicBezTo>
                <a:pt x="-29233" y="430608"/>
                <a:pt x="58462" y="17680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19</xdr:col>
      <xdr:colOff>177800</xdr:colOff>
      <xdr:row>85</xdr:row>
      <xdr:rowOff>101600</xdr:rowOff>
    </xdr:from>
    <xdr:ext cx="3588931" cy="1344599"/>
    <xdr:sp macro="" textlink="">
      <xdr:nvSpPr>
        <xdr:cNvPr id="28" name="Tekstvak 27">
          <a:extLst>
            <a:ext uri="{FF2B5EF4-FFF2-40B4-BE49-F238E27FC236}">
              <a16:creationId xmlns:a16="http://schemas.microsoft.com/office/drawing/2014/main" id="{F5667667-5C6A-4325-8FB3-DB44ACD2C8B8}"/>
            </a:ext>
          </a:extLst>
        </xdr:cNvPr>
        <xdr:cNvSpPr txBox="1"/>
      </xdr:nvSpPr>
      <xdr:spPr>
        <a:xfrm>
          <a:off x="12547600" y="2221230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6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7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20050-FB3F-4251-A69E-C31D0549EB80}">
  <sheetPr codeName="Blad1">
    <tabColor rgb="FFCCCCFF"/>
  </sheetPr>
  <dimension ref="M2"/>
  <sheetViews>
    <sheetView showGridLines="0" showRowColHeaders="0" workbookViewId="0"/>
  </sheetViews>
  <sheetFormatPr defaultRowHeight="13.2" x14ac:dyDescent="0.25"/>
  <sheetData>
    <row r="2" spans="13:13" x14ac:dyDescent="0.25">
      <c r="M2" t="e" vm="1">
        <v>#VALUE!</v>
      </c>
    </row>
  </sheetData>
  <sheetProtection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6DB3E-B028-4376-8244-CA52D148E807}">
  <sheetPr codeName="Blad14">
    <tabColor rgb="FFCC00FF"/>
    <pageSetUpPr fitToPage="1"/>
  </sheetPr>
  <dimension ref="A2:AD54"/>
  <sheetViews>
    <sheetView showGridLines="0" showRowColHeaders="0" zoomScale="65" zoomScaleNormal="65" workbookViewId="0">
      <selection activeCell="I2" sqref="I2:Y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94" t="s">
        <v>128</v>
      </c>
      <c r="B2" s="295"/>
      <c r="D2" s="296" t="s">
        <v>127</v>
      </c>
      <c r="E2" s="296"/>
      <c r="F2" s="220"/>
      <c r="G2" s="220"/>
      <c r="H2" s="219">
        <v>8</v>
      </c>
      <c r="I2" s="297">
        <f>VLOOKUP($H$2,'groep 4'!A18:B53,2)</f>
        <v>0</v>
      </c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9"/>
      <c r="Z2" s="234" t="s">
        <v>126</v>
      </c>
      <c r="AA2" s="237">
        <f>'groep 4'!$C$2</f>
        <v>4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>
        <f>'groep 4'!B18</f>
        <v>0</v>
      </c>
    </row>
    <row r="7" spans="1:30" x14ac:dyDescent="0.45">
      <c r="A7" s="213">
        <v>2</v>
      </c>
      <c r="B7" s="212">
        <f>'groep 4'!B19</f>
        <v>0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>
        <f>'groep 4'!B20</f>
        <v>0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>
        <f>'groep 4'!B21</f>
        <v>0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>
        <f>'groep 4'!B22</f>
        <v>0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>
        <f>'groep 4'!B23</f>
        <v>0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>
        <f>'groep 4'!B24</f>
        <v>0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>
        <f>'groep 4'!B25</f>
        <v>0</v>
      </c>
      <c r="H13" s="217"/>
      <c r="I13" s="217"/>
      <c r="J13" s="217"/>
      <c r="K13" s="226">
        <f>VLOOKUP($H$2,'groep 4'!$A18:$L53,7)</f>
        <v>0</v>
      </c>
      <c r="L13" s="226">
        <f>VLOOKUP($H$2,'groep 4'!$A18:$L53,8)</f>
        <v>0</v>
      </c>
      <c r="M13" s="226">
        <f>VLOOKUP($H$2,'groep 4'!$A18:$L53,9)</f>
        <v>0</v>
      </c>
      <c r="N13" s="226">
        <f>VLOOKUP($H$2,'groep 4'!$A18:$L53,10)</f>
        <v>0</v>
      </c>
      <c r="O13" s="226">
        <f>VLOOKUP($H$2,'groep 4'!$A18:$L53,11)</f>
        <v>0</v>
      </c>
      <c r="P13" s="226">
        <f>VLOOKUP($H$2,'groep 4'!$A18:$L53,12)</f>
        <v>0</v>
      </c>
      <c r="Q13" s="226"/>
      <c r="R13" s="226">
        <f>VLOOKUP($H$2,'groep 4'!$A18:$L53,3)</f>
        <v>0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>
        <f>'groep 4'!B26</f>
        <v>0</v>
      </c>
      <c r="K14" s="225" t="str">
        <f>IF(K13="E",1,IF(K13="D",2,IF(K13="C",3,IF(K13="B",4,IF(K13="A",5,IF(K13=5,1,IF(K13=4,2,IF(K13=3,3,IF(K13=2,4,IF(K13=1,5,IF(K13=0,"")))))))))))</f>
        <v/>
      </c>
      <c r="L14" s="225" t="str">
        <f t="shared" ref="L14:P14" si="0">IF(L13="E",1,IF(L13="D",2,IF(L13="C",3,IF(L13="B",4,IF(L13="A",5,IF(L13=5,1,IF(L13=4,2,IF(L13=3,3,IF(L13=2,4,IF(L13=1,5,IF(L13=0,"")))))))))))</f>
        <v/>
      </c>
      <c r="M14" s="225" t="str">
        <f t="shared" si="0"/>
        <v/>
      </c>
      <c r="N14" s="225" t="str">
        <f t="shared" si="0"/>
        <v/>
      </c>
      <c r="O14" s="225" t="str">
        <f t="shared" si="0"/>
        <v/>
      </c>
      <c r="P14" s="225" t="str">
        <f t="shared" si="0"/>
        <v/>
      </c>
      <c r="Q14" s="252" t="e">
        <f>U14/T14</f>
        <v>#DIV/0!</v>
      </c>
      <c r="R14" s="225" t="str">
        <f>IF(R13="E",1,IF(R13="D",2,IF(R13="C",3,IF(R13="B",4,IF(R13="A",5,IF(R13=5,1,IF(R13=4,2,IF(R13=3,3,IF(R13=2,4,IF(R13=1,5,IF(R13=0,"")))))))))))</f>
        <v/>
      </c>
      <c r="S14" s="252">
        <f>S13</f>
        <v>2.4299999999999997</v>
      </c>
      <c r="T14" s="256">
        <f>COUNTIF(K14:P14,"&gt;0")</f>
        <v>0</v>
      </c>
      <c r="U14" s="256">
        <f>SUM(K14:P14)</f>
        <v>0</v>
      </c>
    </row>
    <row r="15" spans="1:30" x14ac:dyDescent="0.45">
      <c r="A15" s="213">
        <v>10</v>
      </c>
      <c r="B15" s="212">
        <f>'groep 4'!B27</f>
        <v>0</v>
      </c>
    </row>
    <row r="16" spans="1:30" x14ac:dyDescent="0.45">
      <c r="A16" s="213">
        <v>11</v>
      </c>
      <c r="B16" s="212">
        <f>'groep 4'!B28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4'!B29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4'!B30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4'!B31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4'!B32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4'!B33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4'!B34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4'!B35</f>
        <v>0</v>
      </c>
    </row>
    <row r="24" spans="1:21" x14ac:dyDescent="0.45">
      <c r="A24" s="213">
        <v>19</v>
      </c>
      <c r="B24" s="212">
        <f>'groep 4'!B36</f>
        <v>0</v>
      </c>
    </row>
    <row r="25" spans="1:21" x14ac:dyDescent="0.45">
      <c r="A25" s="213">
        <v>20</v>
      </c>
      <c r="B25" s="212">
        <f>'groep 4'!B37</f>
        <v>0</v>
      </c>
    </row>
    <row r="26" spans="1:21" x14ac:dyDescent="0.45">
      <c r="A26" s="213">
        <v>21</v>
      </c>
      <c r="B26" s="212">
        <f>'groep 4'!B38</f>
        <v>0</v>
      </c>
    </row>
    <row r="27" spans="1:21" x14ac:dyDescent="0.45">
      <c r="A27" s="213">
        <v>22</v>
      </c>
      <c r="B27" s="212">
        <f>'groep 4'!B39</f>
        <v>0</v>
      </c>
    </row>
    <row r="28" spans="1:21" ht="15.75" customHeight="1" x14ac:dyDescent="0.45">
      <c r="A28" s="213">
        <v>23</v>
      </c>
      <c r="B28" s="212">
        <f>'groep 4'!B40</f>
        <v>0</v>
      </c>
    </row>
    <row r="29" spans="1:21" x14ac:dyDescent="0.45">
      <c r="A29" s="213">
        <v>24</v>
      </c>
      <c r="B29" s="212">
        <f>'groep 4'!B41</f>
        <v>0</v>
      </c>
    </row>
    <row r="30" spans="1:21" x14ac:dyDescent="0.45">
      <c r="A30" s="213">
        <v>25</v>
      </c>
      <c r="B30" s="212">
        <f>'groep 4'!B42</f>
        <v>0</v>
      </c>
    </row>
    <row r="31" spans="1:21" x14ac:dyDescent="0.45">
      <c r="A31" s="213">
        <v>26</v>
      </c>
      <c r="B31" s="212">
        <f>'groep 4'!B43</f>
        <v>0</v>
      </c>
    </row>
    <row r="32" spans="1:21" x14ac:dyDescent="0.45">
      <c r="A32" s="213">
        <v>27</v>
      </c>
      <c r="B32" s="212">
        <f>'groep 4'!B44</f>
        <v>0</v>
      </c>
    </row>
    <row r="33" spans="1:7" x14ac:dyDescent="0.45">
      <c r="A33" s="213">
        <v>28</v>
      </c>
      <c r="B33" s="212">
        <f>'groep 4'!B45</f>
        <v>0</v>
      </c>
    </row>
    <row r="34" spans="1:7" x14ac:dyDescent="0.45">
      <c r="A34" s="213">
        <v>29</v>
      </c>
      <c r="B34" s="212">
        <f>'groep 4'!B46</f>
        <v>0</v>
      </c>
    </row>
    <row r="35" spans="1:7" x14ac:dyDescent="0.45">
      <c r="A35" s="213">
        <v>30</v>
      </c>
      <c r="B35" s="212">
        <f>'groep 4'!B47</f>
        <v>0</v>
      </c>
    </row>
    <row r="36" spans="1:7" x14ac:dyDescent="0.45">
      <c r="A36" s="213">
        <v>31</v>
      </c>
      <c r="B36" s="212">
        <f>'groep 4'!B48</f>
        <v>0</v>
      </c>
    </row>
    <row r="37" spans="1:7" x14ac:dyDescent="0.45">
      <c r="A37" s="213">
        <v>32</v>
      </c>
      <c r="B37" s="212">
        <f>'groep 4'!B49</f>
        <v>0</v>
      </c>
    </row>
    <row r="38" spans="1:7" x14ac:dyDescent="0.45">
      <c r="A38" s="213">
        <v>33</v>
      </c>
      <c r="B38" s="212">
        <f>'groep 4'!B50</f>
        <v>0</v>
      </c>
    </row>
    <row r="39" spans="1:7" x14ac:dyDescent="0.45">
      <c r="A39" s="213">
        <v>34</v>
      </c>
      <c r="B39" s="212">
        <f>'groep 4'!B51</f>
        <v>0</v>
      </c>
    </row>
    <row r="40" spans="1:7" x14ac:dyDescent="0.45">
      <c r="A40" s="213">
        <v>35</v>
      </c>
      <c r="B40" s="212">
        <f>'groep 4'!B52</f>
        <v>0</v>
      </c>
    </row>
    <row r="41" spans="1:7" x14ac:dyDescent="0.45">
      <c r="A41" s="213">
        <v>36</v>
      </c>
      <c r="B41" s="212">
        <f>'groep 4'!B53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4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CB3B6-20F4-40CD-8083-0E02E1D4E254}">
  <sheetPr codeName="Blad15">
    <tabColor rgb="FFCC00FF"/>
  </sheetPr>
  <dimension ref="A2:DC75"/>
  <sheetViews>
    <sheetView showGridLines="0" showRowColHeaders="0" zoomScale="50" zoomScaleNormal="50" workbookViewId="0">
      <selection activeCell="AP6" sqref="AP6"/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20" width="8.77734375" style="208" customWidth="1"/>
    <col min="21" max="16384" width="9.21875" style="208"/>
  </cols>
  <sheetData>
    <row r="2" spans="1:36" s="271" customFormat="1" ht="72" x14ac:dyDescent="1.6">
      <c r="A2" s="300" t="s">
        <v>128</v>
      </c>
      <c r="B2" s="301"/>
      <c r="D2" s="272"/>
      <c r="E2" s="302">
        <v>5</v>
      </c>
      <c r="F2" s="302"/>
      <c r="G2" s="303">
        <f>VLOOKUP($E$2,'groep 4'!A18:B53,2)</f>
        <v>0</v>
      </c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4" t="s">
        <v>126</v>
      </c>
      <c r="AF2" s="304"/>
      <c r="AG2" s="304"/>
      <c r="AH2" s="305">
        <f>'groep 4'!$C$2</f>
        <v>4</v>
      </c>
      <c r="AI2" s="305"/>
      <c r="AJ2" s="305"/>
    </row>
    <row r="3" spans="1:36" ht="50.1" customHeight="1" x14ac:dyDescent="0.45"/>
    <row r="4" spans="1:36" ht="19.5" customHeight="1" x14ac:dyDescent="0.45">
      <c r="A4" s="213">
        <v>1</v>
      </c>
      <c r="B4" s="212">
        <f>'groep 4'!B18</f>
        <v>0</v>
      </c>
    </row>
    <row r="5" spans="1:36" x14ac:dyDescent="0.45">
      <c r="A5" s="213">
        <v>2</v>
      </c>
      <c r="B5" s="212">
        <f>'groep 4'!B19</f>
        <v>0</v>
      </c>
    </row>
    <row r="6" spans="1:36" x14ac:dyDescent="0.45">
      <c r="A6" s="213">
        <v>3</v>
      </c>
      <c r="B6" s="212">
        <f>'groep 4'!B20</f>
        <v>0</v>
      </c>
    </row>
    <row r="7" spans="1:36" x14ac:dyDescent="0.45">
      <c r="A7" s="213">
        <v>4</v>
      </c>
      <c r="B7" s="212">
        <f>'groep 4'!B21</f>
        <v>0</v>
      </c>
      <c r="E7" s="214"/>
      <c r="F7" s="214"/>
      <c r="G7" s="214"/>
      <c r="H7" s="214"/>
      <c r="I7" s="214"/>
      <c r="J7" s="214"/>
      <c r="K7" s="214"/>
      <c r="L7" s="214"/>
      <c r="M7" s="214"/>
      <c r="N7" s="214"/>
    </row>
    <row r="8" spans="1:36" x14ac:dyDescent="0.45">
      <c r="A8" s="213">
        <v>5</v>
      </c>
      <c r="B8" s="212">
        <f>'groep 4'!B22</f>
        <v>0</v>
      </c>
      <c r="E8" s="214"/>
      <c r="F8" s="214"/>
      <c r="G8" s="214"/>
      <c r="H8" s="214"/>
      <c r="I8" s="214"/>
      <c r="J8" s="214"/>
      <c r="K8" s="214"/>
      <c r="L8" s="214"/>
      <c r="M8" s="214"/>
      <c r="N8" s="214"/>
    </row>
    <row r="9" spans="1:36" x14ac:dyDescent="0.45">
      <c r="A9" s="213">
        <v>6</v>
      </c>
      <c r="B9" s="212">
        <f>'groep 4'!B23</f>
        <v>0</v>
      </c>
      <c r="E9" s="214"/>
      <c r="F9" s="214"/>
      <c r="G9" s="214"/>
      <c r="H9" s="214"/>
      <c r="I9" s="214"/>
      <c r="J9" s="214"/>
      <c r="K9" s="214"/>
      <c r="L9" s="214"/>
      <c r="M9" s="214"/>
      <c r="N9" s="214"/>
    </row>
    <row r="10" spans="1:36" x14ac:dyDescent="0.45">
      <c r="A10" s="213">
        <v>7</v>
      </c>
      <c r="B10" s="212">
        <f>'groep 4'!B24</f>
        <v>0</v>
      </c>
      <c r="E10" s="214"/>
      <c r="F10" s="214"/>
      <c r="G10" s="214"/>
      <c r="H10" s="214"/>
      <c r="I10" s="214"/>
      <c r="J10" s="214"/>
      <c r="K10" s="214"/>
      <c r="L10" s="214"/>
      <c r="M10" s="214"/>
      <c r="N10" s="214"/>
    </row>
    <row r="11" spans="1:36" x14ac:dyDescent="0.45">
      <c r="A11" s="213">
        <v>8</v>
      </c>
      <c r="B11" s="212">
        <f>'groep 4'!B25</f>
        <v>0</v>
      </c>
      <c r="E11" s="214"/>
      <c r="F11" s="214"/>
      <c r="G11" s="214"/>
      <c r="H11" s="214"/>
      <c r="I11" s="214"/>
      <c r="J11" s="214"/>
      <c r="K11" s="214"/>
      <c r="L11" s="214"/>
      <c r="M11" s="214"/>
      <c r="N11" s="214"/>
    </row>
    <row r="12" spans="1:36" x14ac:dyDescent="0.45">
      <c r="A12" s="213">
        <v>9</v>
      </c>
      <c r="B12" s="212">
        <f>'groep 4'!B26</f>
        <v>0</v>
      </c>
      <c r="E12" s="214"/>
      <c r="F12" s="214"/>
      <c r="G12" s="214"/>
      <c r="H12" s="222" t="s">
        <v>129</v>
      </c>
      <c r="I12" s="227" t="s">
        <v>90</v>
      </c>
      <c r="J12" s="228" t="s">
        <v>130</v>
      </c>
      <c r="K12" s="223" t="s">
        <v>131</v>
      </c>
      <c r="L12" s="229" t="s">
        <v>132</v>
      </c>
      <c r="M12" s="224" t="s">
        <v>133</v>
      </c>
      <c r="N12" s="230" t="s">
        <v>134</v>
      </c>
      <c r="O12" s="231" t="s">
        <v>135</v>
      </c>
      <c r="P12" s="251" t="s">
        <v>141</v>
      </c>
      <c r="Q12" s="253" t="s">
        <v>83</v>
      </c>
      <c r="R12" s="254" t="s">
        <v>142</v>
      </c>
      <c r="S12" s="209"/>
    </row>
    <row r="13" spans="1:36" x14ac:dyDescent="0.45">
      <c r="A13" s="213">
        <v>10</v>
      </c>
      <c r="B13" s="212">
        <f>'groep 4'!B27</f>
        <v>0</v>
      </c>
      <c r="E13" s="217"/>
      <c r="F13" s="217"/>
      <c r="G13" s="217"/>
      <c r="H13" s="225" t="str">
        <f t="shared" ref="H13:M13" si="0">IF(H14="E",1,IF(H14="D",2,IF(H14="C",3,IF(H14="B",4,IF(H14="A",5,IF(H14=5,1,IF(H14=4,2,IF(H14=3,3,IF(H14=2,4,IF(H14=1,5,IF(H14=0,"")))))))))))</f>
        <v/>
      </c>
      <c r="I13" s="225" t="str">
        <f t="shared" si="0"/>
        <v/>
      </c>
      <c r="J13" s="225" t="str">
        <f t="shared" si="0"/>
        <v/>
      </c>
      <c r="K13" s="225" t="str">
        <f t="shared" si="0"/>
        <v/>
      </c>
      <c r="L13" s="225" t="str">
        <f t="shared" si="0"/>
        <v/>
      </c>
      <c r="M13" s="225" t="str">
        <f t="shared" si="0"/>
        <v/>
      </c>
      <c r="N13" s="273"/>
      <c r="O13" s="225" t="str">
        <f>IF(O14="E",1,IF(O14="D",2,IF(O14="C",3,IF(O14="B",4,IF(O14="A",5,IF(O14=5,1,IF(O14=4,2,IF(O14=3,3,IF(O14=2,4,IF(O14=1,5,IF(O14=0,"")))))))))))</f>
        <v/>
      </c>
      <c r="P13" s="209">
        <f>TOTAAL!AB5*5</f>
        <v>2.4299999999999997</v>
      </c>
      <c r="Q13" s="255"/>
      <c r="R13" s="226"/>
      <c r="S13" s="273"/>
      <c r="T13" s="273"/>
      <c r="U13" s="274"/>
    </row>
    <row r="14" spans="1:36" x14ac:dyDescent="0.45">
      <c r="A14" s="213">
        <v>11</v>
      </c>
      <c r="B14" s="212">
        <f>'groep 4'!B28</f>
        <v>0</v>
      </c>
      <c r="H14" s="209">
        <f>VLOOKUP($E$2,'groep 4'!$A$18:$L$53,7)</f>
        <v>0</v>
      </c>
      <c r="I14" s="209">
        <f>VLOOKUP($E$2,'groep 4'!$A$18:$L$53,8)</f>
        <v>0</v>
      </c>
      <c r="J14" s="209">
        <f>VLOOKUP($E$2,'groep 4'!$A$18:$L$53,9)</f>
        <v>0</v>
      </c>
      <c r="K14" s="209">
        <f>VLOOKUP($E$2,'groep 4'!$A$18:$L$53,10)</f>
        <v>0</v>
      </c>
      <c r="L14" s="209">
        <f>VLOOKUP($E$2,'groep 4'!$A$18:$L$53,11)</f>
        <v>0</v>
      </c>
      <c r="M14" s="209">
        <f>VLOOKUP($E$2,'groep 4'!$A$18:$L$53,12)</f>
        <v>0</v>
      </c>
      <c r="N14" s="209">
        <f>VLOOKUP($E$2,'groep 4'!$A$18:$L$53,12)</f>
        <v>0</v>
      </c>
      <c r="O14" s="209">
        <f>VLOOKUP($E$2,'groep 4'!$A$18:$L$53,3)</f>
        <v>0</v>
      </c>
      <c r="P14" s="209">
        <f>TOTAAL!AB5*5</f>
        <v>2.4299999999999997</v>
      </c>
      <c r="Q14" s="256"/>
      <c r="R14" s="256"/>
      <c r="S14" s="209"/>
      <c r="T14" s="209"/>
    </row>
    <row r="15" spans="1:36" x14ac:dyDescent="0.45">
      <c r="A15" s="213">
        <v>12</v>
      </c>
      <c r="B15" s="212">
        <f>'groep 4'!B29</f>
        <v>0</v>
      </c>
      <c r="H15" s="209" t="str">
        <f>IF(H13="","",IF(H13&gt;0,H13*2))</f>
        <v/>
      </c>
      <c r="I15" s="209" t="str">
        <f>IF(I13="","",IF(I13&gt;0,I13*2))</f>
        <v/>
      </c>
      <c r="J15" s="209" t="str">
        <f t="shared" ref="J15:M15" si="1">IF(J13="","",IF(J13&gt;0,J13*2))</f>
        <v/>
      </c>
      <c r="K15" s="209" t="str">
        <f t="shared" si="1"/>
        <v/>
      </c>
      <c r="L15" s="209" t="str">
        <f t="shared" si="1"/>
        <v/>
      </c>
      <c r="M15" s="209" t="str">
        <f t="shared" si="1"/>
        <v/>
      </c>
      <c r="N15" s="209" t="e">
        <f>R15/Q15</f>
        <v>#DIV/0!</v>
      </c>
      <c r="O15" s="209" t="str">
        <f>IF(O13="","",IF(O13&gt;0,O13*2))</f>
        <v/>
      </c>
      <c r="P15" s="209">
        <f>IF(P13="","",IF(P13&gt;0,P13*2))</f>
        <v>4.8599999999999994</v>
      </c>
      <c r="Q15" s="256">
        <f>COUNTIF(H15:M15,"&gt;0")</f>
        <v>0</v>
      </c>
      <c r="R15" s="256">
        <f>SUM(H15:M15)</f>
        <v>0</v>
      </c>
    </row>
    <row r="16" spans="1:36" x14ac:dyDescent="0.45">
      <c r="A16" s="213">
        <v>13</v>
      </c>
      <c r="B16" s="212">
        <f>'groep 4'!B30</f>
        <v>0</v>
      </c>
      <c r="E16" s="214"/>
      <c r="F16" s="214"/>
      <c r="G16" s="214"/>
      <c r="H16" s="214"/>
      <c r="I16" s="214"/>
      <c r="J16" s="214"/>
      <c r="K16" s="214"/>
      <c r="L16" s="214"/>
      <c r="M16" s="214"/>
      <c r="N16" s="214"/>
    </row>
    <row r="17" spans="1:30" x14ac:dyDescent="0.45">
      <c r="A17" s="213">
        <v>14</v>
      </c>
      <c r="B17" s="212">
        <f>'groep 4'!B31</f>
        <v>0</v>
      </c>
      <c r="E17" s="214"/>
      <c r="F17" s="214"/>
      <c r="G17" s="214"/>
      <c r="H17" s="214"/>
      <c r="I17" s="214"/>
      <c r="J17" s="214"/>
      <c r="K17" s="214"/>
      <c r="L17" s="214"/>
      <c r="M17" s="214"/>
      <c r="N17" s="214"/>
    </row>
    <row r="18" spans="1:30" x14ac:dyDescent="0.45">
      <c r="A18" s="213">
        <v>15</v>
      </c>
      <c r="B18" s="212">
        <f>'groep 4'!B32</f>
        <v>0</v>
      </c>
      <c r="E18" s="217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1:30" x14ac:dyDescent="0.45">
      <c r="A19" s="213">
        <v>16</v>
      </c>
      <c r="B19" s="212">
        <f>'groep 4'!B33</f>
        <v>0</v>
      </c>
      <c r="E19" s="217"/>
      <c r="F19" s="217"/>
      <c r="G19" s="217"/>
      <c r="H19" s="217"/>
      <c r="I19" s="217"/>
      <c r="J19" s="214"/>
      <c r="K19" s="217"/>
      <c r="L19" s="214"/>
      <c r="M19" s="214"/>
      <c r="N19" s="214"/>
    </row>
    <row r="20" spans="1:30" x14ac:dyDescent="0.45">
      <c r="A20" s="213">
        <v>17</v>
      </c>
      <c r="B20" s="212">
        <f>'groep 4'!B34</f>
        <v>0</v>
      </c>
      <c r="E20" s="216"/>
      <c r="F20" s="216"/>
      <c r="G20" s="215"/>
      <c r="H20" s="215"/>
      <c r="I20" s="216"/>
      <c r="J20" s="214"/>
      <c r="K20" s="215"/>
      <c r="L20" s="214"/>
      <c r="M20" s="214"/>
      <c r="N20" s="214"/>
    </row>
    <row r="21" spans="1:30" x14ac:dyDescent="0.45">
      <c r="A21" s="213">
        <v>18</v>
      </c>
      <c r="B21" s="212">
        <f>'groep 4'!B35</f>
        <v>0</v>
      </c>
      <c r="E21" s="214"/>
      <c r="F21" s="214"/>
      <c r="G21" s="214"/>
      <c r="H21" s="214"/>
      <c r="I21" s="214"/>
      <c r="J21" s="214"/>
      <c r="K21" s="214"/>
      <c r="L21" s="214"/>
      <c r="M21" s="214"/>
      <c r="N21" s="214"/>
    </row>
    <row r="22" spans="1:30" x14ac:dyDescent="0.45">
      <c r="A22" s="213">
        <v>19</v>
      </c>
      <c r="B22" s="212">
        <f>'groep 4'!B36</f>
        <v>0</v>
      </c>
      <c r="E22" s="214"/>
      <c r="F22" s="214"/>
      <c r="G22" s="214"/>
      <c r="H22" s="214"/>
      <c r="I22" s="214"/>
      <c r="J22" s="214"/>
      <c r="K22" s="214"/>
      <c r="L22" s="214"/>
      <c r="M22" s="214"/>
      <c r="N22" s="214"/>
    </row>
    <row r="23" spans="1:30" ht="15" customHeight="1" x14ac:dyDescent="0.45">
      <c r="A23" s="213">
        <v>20</v>
      </c>
      <c r="B23" s="212">
        <f>'groep 4'!B37</f>
        <v>0</v>
      </c>
    </row>
    <row r="24" spans="1:30" x14ac:dyDescent="0.45">
      <c r="A24" s="213">
        <v>21</v>
      </c>
      <c r="B24" s="212">
        <f>'groep 4'!B38</f>
        <v>0</v>
      </c>
    </row>
    <row r="25" spans="1:30" x14ac:dyDescent="0.45">
      <c r="A25" s="213">
        <v>22</v>
      </c>
      <c r="B25" s="212">
        <f>'groep 4'!B39</f>
        <v>0</v>
      </c>
    </row>
    <row r="26" spans="1:30" x14ac:dyDescent="0.45">
      <c r="A26" s="213">
        <v>23</v>
      </c>
      <c r="B26" s="212">
        <f>'groep 4'!B40</f>
        <v>0</v>
      </c>
    </row>
    <row r="27" spans="1:30" x14ac:dyDescent="0.45">
      <c r="A27" s="213">
        <v>24</v>
      </c>
      <c r="B27" s="212">
        <f>'groep 4'!B41</f>
        <v>0</v>
      </c>
    </row>
    <row r="28" spans="1:30" ht="15.75" customHeight="1" x14ac:dyDescent="0.45">
      <c r="A28" s="213">
        <v>25</v>
      </c>
      <c r="B28" s="212">
        <f>'groep 4'!B42</f>
        <v>0</v>
      </c>
      <c r="X28"/>
    </row>
    <row r="29" spans="1:30" x14ac:dyDescent="0.45">
      <c r="A29" s="213">
        <v>26</v>
      </c>
      <c r="B29" s="212">
        <f>'groep 4'!B43</f>
        <v>0</v>
      </c>
    </row>
    <row r="30" spans="1:30" x14ac:dyDescent="0.45">
      <c r="A30" s="213">
        <v>27</v>
      </c>
      <c r="B30" s="212">
        <f>'groep 4'!B44</f>
        <v>0</v>
      </c>
    </row>
    <row r="31" spans="1:30" x14ac:dyDescent="0.45">
      <c r="A31" s="213">
        <v>28</v>
      </c>
      <c r="B31" s="212">
        <f>'groep 4'!B45</f>
        <v>0</v>
      </c>
      <c r="E31" s="306"/>
      <c r="F31" s="306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7"/>
      <c r="AC31" s="307"/>
      <c r="AD31" s="307"/>
    </row>
    <row r="32" spans="1:30" x14ac:dyDescent="0.45">
      <c r="A32" s="213">
        <v>29</v>
      </c>
      <c r="B32" s="212">
        <f>'groep 4'!B46</f>
        <v>0</v>
      </c>
      <c r="E32" s="306"/>
      <c r="F32" s="306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</row>
    <row r="33" spans="1:30" x14ac:dyDescent="0.45">
      <c r="A33" s="213">
        <v>30</v>
      </c>
      <c r="B33" s="212">
        <f>'groep 4'!B47</f>
        <v>0</v>
      </c>
      <c r="E33" s="306"/>
      <c r="F33" s="306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307"/>
      <c r="AD33" s="307"/>
    </row>
    <row r="34" spans="1:30" x14ac:dyDescent="0.45">
      <c r="A34" s="213">
        <v>31</v>
      </c>
      <c r="B34" s="212">
        <f>'groep 4'!B48</f>
        <v>0</v>
      </c>
      <c r="E34" s="306"/>
      <c r="F34" s="306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</row>
    <row r="35" spans="1:30" ht="19.5" customHeight="1" x14ac:dyDescent="0.45">
      <c r="A35" s="213">
        <v>32</v>
      </c>
      <c r="B35" s="212">
        <f>'groep 4'!B49</f>
        <v>0</v>
      </c>
      <c r="E35" s="306"/>
      <c r="F35" s="306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7"/>
      <c r="AC35" s="307"/>
      <c r="AD35" s="307"/>
    </row>
    <row r="36" spans="1:30" ht="19.5" customHeight="1" x14ac:dyDescent="0.45">
      <c r="A36" s="213">
        <v>33</v>
      </c>
      <c r="B36" s="212">
        <f>'groep 4'!B50</f>
        <v>0</v>
      </c>
      <c r="E36" s="306"/>
      <c r="F36" s="306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</row>
    <row r="37" spans="1:30" ht="19.5" customHeight="1" x14ac:dyDescent="0.7">
      <c r="A37" s="213">
        <v>34</v>
      </c>
      <c r="B37" s="212">
        <f>'groep 4'!B51</f>
        <v>0</v>
      </c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  <c r="AC37" s="276"/>
      <c r="AD37" s="276"/>
    </row>
    <row r="38" spans="1:30" ht="19.5" customHeight="1" x14ac:dyDescent="0.45">
      <c r="A38" s="213">
        <v>35</v>
      </c>
      <c r="B38" s="212">
        <f>'groep 4'!B52</f>
        <v>0</v>
      </c>
      <c r="E38" s="306"/>
      <c r="F38" s="306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</row>
    <row r="39" spans="1:30" ht="19.5" customHeight="1" x14ac:dyDescent="0.45">
      <c r="A39" s="213">
        <v>36</v>
      </c>
      <c r="B39" s="212">
        <f>'groep 4'!B53</f>
        <v>0</v>
      </c>
      <c r="E39" s="306"/>
      <c r="F39" s="306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</row>
    <row r="40" spans="1:30" ht="19.5" customHeight="1" x14ac:dyDescent="0.45">
      <c r="E40" s="306"/>
      <c r="F40" s="306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</row>
    <row r="41" spans="1:30" ht="19.5" customHeight="1" x14ac:dyDescent="0.45">
      <c r="E41" s="306"/>
      <c r="F41" s="306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</row>
    <row r="42" spans="1:30" ht="19.5" customHeight="1" x14ac:dyDescent="0.45">
      <c r="E42" s="306"/>
      <c r="F42" s="306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</row>
    <row r="43" spans="1:30" ht="19.5" customHeight="1" x14ac:dyDescent="0.45">
      <c r="E43" s="306"/>
      <c r="F43" s="306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</row>
    <row r="44" spans="1:30" ht="19.5" customHeight="1" x14ac:dyDescent="0.7"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</row>
    <row r="45" spans="1:30" ht="19.5" customHeight="1" x14ac:dyDescent="0.45">
      <c r="E45" s="306"/>
      <c r="F45" s="306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</row>
    <row r="46" spans="1:30" ht="19.5" customHeight="1" x14ac:dyDescent="0.45">
      <c r="E46" s="306"/>
      <c r="F46" s="306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</row>
    <row r="47" spans="1:30" ht="19.5" customHeight="1" x14ac:dyDescent="0.45">
      <c r="E47" s="306"/>
      <c r="F47" s="306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</row>
    <row r="48" spans="1:30" ht="19.5" customHeight="1" x14ac:dyDescent="0.45">
      <c r="E48" s="306"/>
      <c r="F48" s="306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</row>
    <row r="49" spans="5:30" ht="19.5" customHeight="1" x14ac:dyDescent="0.45">
      <c r="E49" s="306"/>
      <c r="F49" s="306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C49" s="307"/>
      <c r="AD49" s="307"/>
    </row>
    <row r="50" spans="5:30" ht="19.5" customHeight="1" x14ac:dyDescent="0.45">
      <c r="E50" s="306"/>
      <c r="F50" s="306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</row>
    <row r="51" spans="5:30" ht="19.5" customHeight="1" x14ac:dyDescent="0.7"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</row>
    <row r="52" spans="5:30" ht="19.5" customHeight="1" x14ac:dyDescent="0.45">
      <c r="E52" s="306"/>
      <c r="F52" s="306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</row>
    <row r="53" spans="5:30" ht="19.5" customHeight="1" x14ac:dyDescent="0.45">
      <c r="E53" s="306"/>
      <c r="F53" s="306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</row>
    <row r="54" spans="5:30" ht="19.5" customHeight="1" x14ac:dyDescent="0.45">
      <c r="E54" s="306"/>
      <c r="F54" s="306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</row>
    <row r="55" spans="5:30" ht="19.5" customHeight="1" x14ac:dyDescent="0.45">
      <c r="E55" s="306"/>
      <c r="F55" s="306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</row>
    <row r="56" spans="5:30" ht="19.5" customHeight="1" x14ac:dyDescent="0.45">
      <c r="E56" s="306"/>
      <c r="F56" s="306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</row>
    <row r="57" spans="5:30" ht="19.5" customHeight="1" x14ac:dyDescent="0.45">
      <c r="E57" s="306"/>
      <c r="F57" s="306"/>
      <c r="G57" s="307"/>
      <c r="H57" s="307"/>
      <c r="I57" s="307"/>
      <c r="J57" s="307"/>
      <c r="K57" s="307"/>
      <c r="L57" s="307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</row>
    <row r="58" spans="5:30" ht="19.5" customHeight="1" x14ac:dyDescent="0.7"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  <c r="AA58" s="276"/>
      <c r="AB58" s="276"/>
      <c r="AC58" s="276"/>
      <c r="AD58" s="276"/>
    </row>
    <row r="59" spans="5:30" ht="19.5" customHeight="1" x14ac:dyDescent="0.45">
      <c r="E59" s="306"/>
      <c r="F59" s="306"/>
    </row>
    <row r="60" spans="5:30" ht="19.5" customHeight="1" x14ac:dyDescent="0.45">
      <c r="E60" s="306"/>
      <c r="F60" s="306"/>
    </row>
    <row r="61" spans="5:30" ht="19.5" customHeight="1" x14ac:dyDescent="0.45">
      <c r="E61" s="306"/>
      <c r="F61" s="306"/>
    </row>
    <row r="62" spans="5:30" ht="19.5" customHeight="1" x14ac:dyDescent="0.45">
      <c r="E62" s="306"/>
      <c r="F62" s="306"/>
    </row>
    <row r="63" spans="5:30" ht="19.5" customHeight="1" x14ac:dyDescent="0.45">
      <c r="E63" s="306"/>
      <c r="F63" s="306"/>
    </row>
    <row r="64" spans="5:30" ht="19.5" customHeight="1" x14ac:dyDescent="0.45">
      <c r="E64" s="306"/>
      <c r="F64" s="306"/>
    </row>
    <row r="65" spans="5:107" ht="19.5" customHeight="1" x14ac:dyDescent="0.45">
      <c r="E65" s="306"/>
      <c r="F65" s="306"/>
    </row>
    <row r="66" spans="5:107" ht="19.5" customHeight="1" x14ac:dyDescent="0.45">
      <c r="E66" s="275"/>
      <c r="F66" s="275"/>
    </row>
    <row r="68" spans="5:107" ht="25.8" x14ac:dyDescent="0.45">
      <c r="CF68" s="278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</row>
    <row r="69" spans="5:107" ht="25.8" x14ac:dyDescent="0.45">
      <c r="CF69" s="279"/>
      <c r="CG69" s="279"/>
      <c r="CH69" s="279"/>
      <c r="CI69" s="279"/>
      <c r="CJ69" s="279"/>
      <c r="CK69" s="279"/>
      <c r="CL69" s="279"/>
      <c r="CM69" s="279"/>
      <c r="CN69" s="279"/>
      <c r="CO69" s="279"/>
      <c r="CP69" s="279"/>
      <c r="CQ69" s="279"/>
      <c r="CR69" s="279"/>
      <c r="CS69" s="279"/>
      <c r="CT69" s="279"/>
      <c r="CU69" s="279"/>
      <c r="CV69" s="279"/>
      <c r="CW69" s="279"/>
      <c r="CX69" s="279"/>
      <c r="CY69" s="279"/>
      <c r="CZ69" s="279"/>
      <c r="DA69" s="279"/>
      <c r="DB69" s="279"/>
      <c r="DC69" s="279"/>
    </row>
    <row r="70" spans="5:107" ht="25.8" x14ac:dyDescent="0.45">
      <c r="CF70" s="279"/>
      <c r="CG70" s="279"/>
      <c r="CH70" s="279"/>
      <c r="CI70" s="279"/>
      <c r="CJ70" s="279"/>
      <c r="CK70" s="279"/>
      <c r="CL70" s="279"/>
      <c r="CM70" s="279"/>
      <c r="CN70" s="279"/>
      <c r="CO70" s="279"/>
      <c r="CP70" s="279"/>
      <c r="CQ70" s="279"/>
      <c r="CR70" s="279"/>
      <c r="CS70" s="279"/>
      <c r="CT70" s="279"/>
      <c r="CU70" s="279"/>
      <c r="CV70" s="279"/>
      <c r="CW70" s="279"/>
      <c r="CX70" s="279"/>
      <c r="CY70" s="279"/>
      <c r="CZ70" s="279"/>
      <c r="DA70" s="279"/>
      <c r="DB70" s="279"/>
      <c r="DC70" s="279"/>
    </row>
    <row r="71" spans="5:107" ht="25.8" x14ac:dyDescent="0.45">
      <c r="CF71" s="279"/>
      <c r="CG71" s="279"/>
      <c r="CH71" s="279"/>
      <c r="CI71" s="279"/>
      <c r="CJ71" s="279"/>
      <c r="CK71" s="279"/>
      <c r="CL71" s="279"/>
      <c r="CM71" s="279"/>
      <c r="CN71" s="279"/>
      <c r="CO71" s="279"/>
      <c r="CP71" s="279"/>
      <c r="CQ71" s="279"/>
      <c r="CR71" s="279"/>
      <c r="CS71" s="279"/>
      <c r="CT71" s="279"/>
      <c r="CU71" s="279"/>
      <c r="CV71" s="279"/>
      <c r="CW71" s="279"/>
      <c r="CX71" s="279"/>
      <c r="CY71" s="279"/>
      <c r="CZ71" s="279"/>
      <c r="DA71" s="279"/>
      <c r="DB71" s="279"/>
      <c r="DC71" s="279"/>
    </row>
    <row r="72" spans="5:107" ht="25.8" x14ac:dyDescent="0.45">
      <c r="CF72" s="279"/>
      <c r="CG72" s="279"/>
      <c r="CH72" s="279"/>
      <c r="CI72" s="279"/>
      <c r="CJ72" s="279"/>
      <c r="CK72" s="279"/>
      <c r="CL72" s="279"/>
      <c r="CM72" s="279"/>
      <c r="CN72" s="279"/>
      <c r="CO72" s="279"/>
      <c r="CP72" s="279"/>
      <c r="CQ72" s="279"/>
      <c r="CR72" s="279"/>
      <c r="CS72" s="279"/>
      <c r="CT72" s="279"/>
      <c r="CU72" s="279"/>
      <c r="CV72" s="279"/>
      <c r="CW72" s="279"/>
      <c r="CX72" s="279"/>
      <c r="CY72" s="279"/>
      <c r="CZ72" s="279"/>
      <c r="DA72" s="279"/>
      <c r="DB72" s="279"/>
      <c r="DC72" s="279"/>
    </row>
    <row r="73" spans="5:107" ht="25.8" x14ac:dyDescent="0.45">
      <c r="CF73" s="279"/>
      <c r="CG73" s="279"/>
      <c r="CH73" s="279"/>
      <c r="CI73" s="279"/>
      <c r="CJ73" s="279"/>
      <c r="CK73" s="279"/>
      <c r="CL73" s="279"/>
      <c r="CM73" s="279"/>
      <c r="CN73" s="279"/>
      <c r="CO73" s="279"/>
      <c r="CP73" s="279"/>
      <c r="CQ73" s="279"/>
      <c r="CR73" s="279"/>
      <c r="CS73" s="279"/>
      <c r="CT73" s="279"/>
      <c r="CU73" s="279"/>
      <c r="CV73" s="279"/>
      <c r="CW73" s="279"/>
      <c r="CX73" s="279"/>
      <c r="CY73" s="279"/>
      <c r="CZ73" s="279"/>
      <c r="DA73" s="279"/>
      <c r="DB73" s="279"/>
      <c r="DC73" s="279"/>
    </row>
    <row r="74" spans="5:107" ht="25.8" x14ac:dyDescent="0.45"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CF74" s="279"/>
      <c r="CG74" s="279"/>
      <c r="CH74" s="279"/>
      <c r="CI74" s="279"/>
      <c r="CJ74" s="279"/>
      <c r="CK74" s="279"/>
      <c r="CL74" s="279"/>
      <c r="CM74" s="279"/>
      <c r="CN74" s="279"/>
      <c r="CO74" s="279"/>
      <c r="CP74" s="279"/>
      <c r="CQ74" s="279"/>
      <c r="CR74" s="279"/>
      <c r="CS74" s="279"/>
      <c r="CT74" s="279"/>
      <c r="CU74" s="279"/>
      <c r="CV74" s="279"/>
      <c r="CW74" s="279"/>
      <c r="CX74" s="279"/>
      <c r="CY74" s="279"/>
      <c r="CZ74" s="279"/>
      <c r="DA74" s="279"/>
      <c r="DB74" s="279"/>
      <c r="DC74" s="279"/>
    </row>
    <row r="75" spans="5:107" x14ac:dyDescent="0.45"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  <c r="AC75" s="210"/>
    </row>
  </sheetData>
  <sheetProtection sheet="1" objects="1" scenarios="1"/>
  <mergeCells count="18">
    <mergeCell ref="AH2:AJ2"/>
    <mergeCell ref="E2:F2"/>
    <mergeCell ref="AE2:AG2"/>
    <mergeCell ref="G2:AD2"/>
    <mergeCell ref="A2:B2"/>
    <mergeCell ref="E31:F36"/>
    <mergeCell ref="G31:AD36"/>
    <mergeCell ref="R74:T74"/>
    <mergeCell ref="U74:W74"/>
    <mergeCell ref="X74:Z74"/>
    <mergeCell ref="AA74:AC74"/>
    <mergeCell ref="E45:F50"/>
    <mergeCell ref="G45:AD50"/>
    <mergeCell ref="E52:F57"/>
    <mergeCell ref="G52:AD57"/>
    <mergeCell ref="E59:F65"/>
    <mergeCell ref="E38:F43"/>
    <mergeCell ref="G38:AD43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2610B-3706-4D14-B5E5-147F6BC8407E}">
  <sheetPr codeName="Blad4">
    <tabColor rgb="FFCCCCFF"/>
  </sheetPr>
  <dimension ref="A1:AZ75"/>
  <sheetViews>
    <sheetView showGridLines="0" showRowColHeaders="0" zoomScale="85" zoomScaleNormal="85" workbookViewId="0">
      <selection activeCell="B18" sqref="B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5</v>
      </c>
      <c r="D2" s="76"/>
      <c r="E2" s="13"/>
      <c r="F2" s="193"/>
      <c r="G2" s="193"/>
      <c r="I2" s="77" t="b">
        <f>IF($C$2=3,"ja",IF($C$2="3A","ja",IF($C$2="3B","ja",IF($C$2="3C","ja"))))</f>
        <v>0</v>
      </c>
      <c r="J2" s="77" t="str">
        <f>IF($C$2=5,"ja",IF($C$2="5A","ja",IF($C$2="5B","ja",IF($C$2="5C","ja"))))</f>
        <v>ja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80">
        <v>45692</v>
      </c>
      <c r="D3" s="281"/>
      <c r="E3" s="13"/>
      <c r="F3" s="194"/>
      <c r="G3" s="194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4" customFormat="1" ht="20.100000000000001" customHeight="1" x14ac:dyDescent="0.25">
      <c r="B5" s="286" t="s">
        <v>98</v>
      </c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89" t="s">
        <v>28</v>
      </c>
      <c r="C7" s="290"/>
      <c r="D7" s="50" t="s">
        <v>75</v>
      </c>
      <c r="H7" s="3"/>
      <c r="I7" s="3"/>
      <c r="J7" s="3"/>
    </row>
    <row r="8" spans="1:52" x14ac:dyDescent="0.25">
      <c r="B8" s="289" t="s">
        <v>27</v>
      </c>
      <c r="C8" s="29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2" t="s">
        <v>97</v>
      </c>
      <c r="F10" s="154" t="s">
        <v>97</v>
      </c>
      <c r="G10" s="282" t="s">
        <v>85</v>
      </c>
      <c r="H10" s="283"/>
      <c r="I10" s="282" t="s">
        <v>31</v>
      </c>
      <c r="J10" s="283"/>
      <c r="K10" s="282" t="s">
        <v>32</v>
      </c>
      <c r="L10" s="28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92" t="s">
        <v>117</v>
      </c>
      <c r="AS10" s="293"/>
      <c r="AT10" s="283"/>
      <c r="AU10" s="153" t="s">
        <v>97</v>
      </c>
      <c r="AV10" s="153"/>
      <c r="AW10" s="153"/>
      <c r="AX10" s="153" t="s">
        <v>97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67"/>
      <c r="C18" s="200"/>
      <c r="D18" s="159"/>
      <c r="E18" s="159"/>
      <c r="F18" s="160"/>
      <c r="G18" s="205"/>
      <c r="H18" s="204"/>
      <c r="I18" s="204"/>
      <c r="J18" s="172"/>
      <c r="K18" s="204"/>
      <c r="L18" s="203"/>
      <c r="M18" s="163">
        <f>COUNTA(H18,I18,L18)</f>
        <v>0</v>
      </c>
      <c r="N18" s="164" t="str">
        <f>IF(L18="E",1,IF(L18="D",2,IF(L18="C",3,IF(L18="B",4,IF(L18="A",5,IF(L18=5,1,IF(L18=4,2,IF(L18=3,3,IF(L18=2,4,IF(L18=1,5,IF(L18="","")))))))))))</f>
        <v/>
      </c>
      <c r="O18" s="164" t="str">
        <f t="shared" ref="O18:O53" si="0">IF(H18="E",1,IF(H18="D",2,IF(H18="C",3,IF(H18="B",4,IF(H18="A",5,IF(H18=5,1,IF(H18=4,2,IF(H18=3,3,IF(H18=2,4,IF(H18=1,5,IF(H18="","")))))))))))</f>
        <v/>
      </c>
      <c r="P18" s="164" t="str">
        <f t="shared" ref="P18:P53" si="1">IF(I18="E",1,IF(I18="D",2,IF(I18="C",3,IF(I18="B",4,IF(I18="A",5,IF(I18=5,1,IF(I18=4,2,IF(I18=3,3,IF(I18=2,4,IF(I18=1,5,IF(I18="","")))))))))))</f>
        <v/>
      </c>
      <c r="Q18" s="164">
        <f>IF(M18&lt;3,2,IF($C$2&lt;6,0,IF($C$2&gt;=6,SUM(N18:P18))))</f>
        <v>2</v>
      </c>
      <c r="R18" s="104" t="str">
        <f t="shared" ref="R18:R53" si="2">IF(C18="","",IF(G18="","",IF(G18=$C18,1,IF(G18&lt;$C18,1,IF(G18&gt;$C18,"",IF(G18="A+",1))))))</f>
        <v/>
      </c>
      <c r="S18" s="104" t="str">
        <f t="shared" ref="S18:S53" si="3">IF(C18="","",IF(H18="","",IF(H18=$C18,1,IF(H18&lt;$C18,1,IF(H18&gt;$C18,"",IF(H18="A+",1))))))</f>
        <v/>
      </c>
      <c r="T18" s="104" t="str">
        <f t="shared" ref="T18:T53" si="4">IF(C18="","",IF(I18="","",IF(I18=$C18,1,IF(I18&lt;$C18,1,IF(I18&gt;$C18,"",IF(I18="A+",1))))))</f>
        <v/>
      </c>
      <c r="U18" s="104" t="str">
        <f>IF(C18="","",IF(J18="","",IF(J18=$C18,1,IF(J18&lt;$C18,1,IF(J18&gt;$C18,"",IF(J18="A+",1))))))</f>
        <v/>
      </c>
      <c r="V18" s="104" t="str">
        <f t="shared" ref="V18:V53" si="5">IF(C18="","",IF(K18="","",IF(K18=$C18,1,IF(K18&lt;$C18,1,IF(K18&gt;$C18,"",IF(K18="A+",1))))))</f>
        <v/>
      </c>
      <c r="W18" s="104" t="str">
        <f t="shared" ref="W18:W53" si="6">IF(C18="","",IF(L18="","",IF(L18=$C18,1,IF(L18&lt;$C18,1,IF(L18&gt;$C18,"",IF(L18="A+",1))))))</f>
        <v/>
      </c>
      <c r="X18" s="104">
        <f t="shared" ref="X18:X53" si="7">SUM(R18:W18)</f>
        <v>0</v>
      </c>
      <c r="Y18" s="165" t="b">
        <f t="shared" ref="Y18:Y53" si="8">IF($C18="A",$AJ18)</f>
        <v>0</v>
      </c>
      <c r="Z18" s="165" t="b">
        <f t="shared" ref="Z18:Z53" si="9">IF($C18="B",$AJ18)</f>
        <v>0</v>
      </c>
      <c r="AA18" s="165" t="b">
        <f t="shared" ref="AA18:AA53" si="10">IF($C18="C",$AJ18)</f>
        <v>0</v>
      </c>
      <c r="AB18" s="165" t="b">
        <f t="shared" ref="AB18:AB53" si="11">IF($C18="D",$AJ18)</f>
        <v>0</v>
      </c>
      <c r="AC18" s="165" t="b">
        <f t="shared" ref="AC18:AC53" si="12">IF($C18="E",$AJ18)</f>
        <v>0</v>
      </c>
      <c r="AD18" s="165" t="b">
        <f>IF($C18=1,$AJ18)</f>
        <v>0</v>
      </c>
      <c r="AE18" s="165" t="b">
        <f>IF($C18=2,$AJ18)</f>
        <v>0</v>
      </c>
      <c r="AF18" s="165" t="b">
        <f>IF($C18=3,$AJ18)</f>
        <v>0</v>
      </c>
      <c r="AG18" s="165" t="b">
        <f>IF($C18=4,$AJ18)</f>
        <v>0</v>
      </c>
      <c r="AH18" s="165" t="b">
        <f>IF($C18=5,$AJ18)</f>
        <v>0</v>
      </c>
      <c r="AI18" s="166" t="str">
        <f t="shared" ref="AI18:AI53" si="13">IF(C18="","",IF(C18&gt;0,COUNTA(G18:L18)))</f>
        <v/>
      </c>
      <c r="AJ18" s="167" t="str">
        <f t="shared" ref="AJ18:AJ53" si="14">IF(AI18=0,"",IF(AI18="","",IF(AI18&gt;0,X18/AI18)))</f>
        <v/>
      </c>
      <c r="AK18" s="26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8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9">
        <f>IF(AL18="",0,IF(AL18&lt;AQ18,0,IF(AL18&gt;=AQ18,1)))</f>
        <v>0</v>
      </c>
      <c r="AN18" s="150" t="str">
        <f>IF(E18="","",IF(E18="x",1))</f>
        <v/>
      </c>
      <c r="AO18" s="151" t="str">
        <f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65" t="str">
        <f>IF($C$2&lt;6,"",IF($M18&lt;3,"",IF(O18=1,"&lt;1F",IF(O18&gt;3,"2F",IF(O18&gt;1,"1F")))))</f>
        <v/>
      </c>
      <c r="AS18" s="265" t="str">
        <f>IF($C$2&lt;6,"",IF($M18&lt;3,"",IF(P18=1,"&lt;1F",IF(P18&gt;3,"2F",IF(P18&gt;1,"1F")))))</f>
        <v/>
      </c>
      <c r="AT18" s="265" t="str">
        <f>IF($C$2&lt;6,"",IF($M18&lt;3,"",IF(N18&lt;=2,"&lt;1F",IF(N18&gt;3,"1S",IF(N18&gt;2,"1F")))))</f>
        <v/>
      </c>
      <c r="AU18" s="264"/>
      <c r="AV18" s="265"/>
      <c r="AW18" s="265"/>
      <c r="AX18" s="26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267"/>
      <c r="C19" s="200"/>
      <c r="D19" s="138"/>
      <c r="E19" s="138"/>
      <c r="F19" s="160"/>
      <c r="G19" s="205"/>
      <c r="H19" s="204"/>
      <c r="I19" s="204"/>
      <c r="J19" s="172"/>
      <c r="K19" s="204"/>
      <c r="L19" s="203"/>
      <c r="M19" s="163">
        <f t="shared" ref="M19:M53" si="16">COUNTA(H19,I19,L19)</f>
        <v>0</v>
      </c>
      <c r="N19" s="164" t="str">
        <f t="shared" ref="N19:N53" si="17">IF(L19="E",1,IF(L19="D",2,IF(L19="C",3,IF(L19="B",4,IF(L19="A",5,IF(L19=5,1,IF(L19=4,2,IF(L19=3,3,IF(L19=2,4,IF(L19=1,5,IF(L19="","")))))))))))</f>
        <v/>
      </c>
      <c r="O19" s="164" t="str">
        <f t="shared" si="0"/>
        <v/>
      </c>
      <c r="P19" s="164" t="str">
        <f t="shared" si="1"/>
        <v/>
      </c>
      <c r="Q19" s="164">
        <f t="shared" ref="Q19:Q53" si="18">IF($C$2&lt;6,0,IF($C$2&gt;=6,SUM(N19:P19)))</f>
        <v>0</v>
      </c>
      <c r="R19" s="104" t="str">
        <f t="shared" si="2"/>
        <v/>
      </c>
      <c r="S19" s="104" t="str">
        <f t="shared" si="3"/>
        <v/>
      </c>
      <c r="T19" s="104" t="str">
        <f t="shared" si="4"/>
        <v/>
      </c>
      <c r="U19" s="104" t="str">
        <f t="shared" ref="U19:U53" si="19">IF(C19="","",IF(J19="","",IF(J19=$C19,1,IF(J19&lt;$C19,1,IF(J19&gt;$C19,"",IF(J19="A+",1))))))</f>
        <v/>
      </c>
      <c r="V19" s="104" t="str">
        <f t="shared" si="5"/>
        <v/>
      </c>
      <c r="W19" s="104" t="str">
        <f t="shared" si="6"/>
        <v/>
      </c>
      <c r="X19" s="104">
        <f t="shared" si="7"/>
        <v>0</v>
      </c>
      <c r="Y19" s="165" t="b">
        <f t="shared" si="8"/>
        <v>0</v>
      </c>
      <c r="Z19" s="165" t="b">
        <f t="shared" si="9"/>
        <v>0</v>
      </c>
      <c r="AA19" s="165" t="b">
        <f t="shared" si="10"/>
        <v>0</v>
      </c>
      <c r="AB19" s="165" t="b">
        <f t="shared" si="11"/>
        <v>0</v>
      </c>
      <c r="AC19" s="165" t="b">
        <f t="shared" si="12"/>
        <v>0</v>
      </c>
      <c r="AD19" s="165" t="b">
        <f t="shared" ref="AD19:AD53" si="20">IF($C19="1",$AJ19)</f>
        <v>0</v>
      </c>
      <c r="AE19" s="165" t="b">
        <f t="shared" ref="AE19:AE53" si="21">IF($C19=2,$AJ19)</f>
        <v>0</v>
      </c>
      <c r="AF19" s="165" t="b">
        <f t="shared" ref="AF19:AF53" si="22">IF($C19=3,$AJ19)</f>
        <v>0</v>
      </c>
      <c r="AG19" s="165" t="b">
        <f t="shared" ref="AG19:AG53" si="23">IF($C19=4,$AJ19)</f>
        <v>0</v>
      </c>
      <c r="AH19" s="165" t="b">
        <f t="shared" ref="AH19:AH53" si="24">IF($C19=5,$AJ19)</f>
        <v>0</v>
      </c>
      <c r="AI19" s="170" t="str">
        <f t="shared" si="13"/>
        <v/>
      </c>
      <c r="AJ19" s="171" t="str">
        <f t="shared" si="14"/>
        <v/>
      </c>
      <c r="AK19" s="262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8" t="str">
        <f t="shared" ref="AL19:AL53" si="26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9">
        <f t="shared" ref="AM19:AM53" si="27">IF(AL19="",0,IF(AL19&lt;AQ19,0,IF(AL19&gt;=AQ19,1)))</f>
        <v>0</v>
      </c>
      <c r="AN19" s="150" t="str">
        <f t="shared" ref="AN19:AN53" si="28">IF(E19="","",IF(E19="x",1))</f>
        <v/>
      </c>
      <c r="AO19" s="151" t="str">
        <f t="shared" ref="AO19:AO53" si="29">IF(D19="","",IF(D19="X",1))</f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65" t="str">
        <f t="shared" ref="AR19:AR53" si="31">IF($C$2&lt;6,"",IF(M19&lt;3,"",IF(O19=1,"&lt;1F",IF(O19&gt;3,"2F",IF(O19&gt;1,"1F")))))</f>
        <v/>
      </c>
      <c r="AS19" s="265" t="str">
        <f t="shared" ref="AS19:AS53" si="32">IF($C$2&lt;6,"",IF($M19&lt;3,"",IF(P19=1,"&lt;1F",IF(P19&gt;3,"2F",IF(P19&gt;1,"1F")))))</f>
        <v/>
      </c>
      <c r="AT19" s="265" t="str">
        <f t="shared" ref="AT19:AT53" si="33">IF($C$2&lt;6,"",IF($M19&lt;3,"",IF(N19&lt;=2,"&lt;1F",IF(N19&gt;3,"1S",IF(N19&gt;2,"1F")))))</f>
        <v/>
      </c>
      <c r="AU19" s="264"/>
      <c r="AV19" s="265"/>
      <c r="AW19" s="265"/>
      <c r="AX19" s="264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267"/>
      <c r="C20" s="200"/>
      <c r="D20" s="138"/>
      <c r="E20" s="139"/>
      <c r="F20" s="160"/>
      <c r="G20" s="205"/>
      <c r="H20" s="172"/>
      <c r="I20" s="204"/>
      <c r="J20" s="172"/>
      <c r="K20" s="204"/>
      <c r="L20" s="203"/>
      <c r="M20" s="163">
        <f t="shared" si="16"/>
        <v>0</v>
      </c>
      <c r="N20" s="164" t="str">
        <f t="shared" si="17"/>
        <v/>
      </c>
      <c r="O20" s="164" t="str">
        <f t="shared" si="0"/>
        <v/>
      </c>
      <c r="P20" s="164" t="str">
        <f t="shared" si="1"/>
        <v/>
      </c>
      <c r="Q20" s="164">
        <f t="shared" si="18"/>
        <v>0</v>
      </c>
      <c r="R20" s="104" t="str">
        <f t="shared" si="2"/>
        <v/>
      </c>
      <c r="S20" s="104" t="str">
        <f t="shared" si="3"/>
        <v/>
      </c>
      <c r="T20" s="104" t="str">
        <f t="shared" si="4"/>
        <v/>
      </c>
      <c r="U20" s="104" t="str">
        <f t="shared" si="19"/>
        <v/>
      </c>
      <c r="V20" s="104" t="str">
        <f t="shared" si="5"/>
        <v/>
      </c>
      <c r="W20" s="104" t="str">
        <f t="shared" si="6"/>
        <v/>
      </c>
      <c r="X20" s="104">
        <f t="shared" si="7"/>
        <v>0</v>
      </c>
      <c r="Y20" s="165" t="b">
        <f t="shared" si="8"/>
        <v>0</v>
      </c>
      <c r="Z20" s="165" t="b">
        <f t="shared" si="9"/>
        <v>0</v>
      </c>
      <c r="AA20" s="165" t="b">
        <f t="shared" si="10"/>
        <v>0</v>
      </c>
      <c r="AB20" s="165" t="b">
        <f t="shared" si="11"/>
        <v>0</v>
      </c>
      <c r="AC20" s="165" t="b">
        <f t="shared" si="12"/>
        <v>0</v>
      </c>
      <c r="AD20" s="165" t="b">
        <f t="shared" si="20"/>
        <v>0</v>
      </c>
      <c r="AE20" s="165" t="b">
        <f t="shared" si="21"/>
        <v>0</v>
      </c>
      <c r="AF20" s="165" t="b">
        <f t="shared" si="22"/>
        <v>0</v>
      </c>
      <c r="AG20" s="165" t="b">
        <f t="shared" si="23"/>
        <v>0</v>
      </c>
      <c r="AH20" s="165" t="b">
        <f t="shared" si="24"/>
        <v>0</v>
      </c>
      <c r="AI20" s="170" t="str">
        <f t="shared" si="13"/>
        <v/>
      </c>
      <c r="AJ20" s="171" t="str">
        <f t="shared" si="14"/>
        <v/>
      </c>
      <c r="AK20" s="262" t="str">
        <f t="shared" si="25"/>
        <v/>
      </c>
      <c r="AL20" s="168" t="str">
        <f t="shared" si="26"/>
        <v/>
      </c>
      <c r="AM20" s="169">
        <f t="shared" si="27"/>
        <v>0</v>
      </c>
      <c r="AN20" s="150" t="str">
        <f t="shared" si="28"/>
        <v/>
      </c>
      <c r="AO20" s="151" t="str">
        <f t="shared" si="29"/>
        <v/>
      </c>
      <c r="AP20" s="139"/>
      <c r="AQ20" s="168" t="str">
        <f t="shared" si="30"/>
        <v/>
      </c>
      <c r="AR20" s="265" t="str">
        <f t="shared" si="31"/>
        <v/>
      </c>
      <c r="AS20" s="265" t="str">
        <f t="shared" si="32"/>
        <v/>
      </c>
      <c r="AT20" s="265" t="str">
        <f t="shared" si="33"/>
        <v/>
      </c>
      <c r="AU20" s="264"/>
      <c r="AV20" s="265"/>
      <c r="AW20" s="265"/>
      <c r="AX20" s="264"/>
      <c r="AY20" s="60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267"/>
      <c r="C21" s="200"/>
      <c r="D21" s="139"/>
      <c r="E21" s="139"/>
      <c r="F21" s="160"/>
      <c r="G21" s="205"/>
      <c r="H21" s="172"/>
      <c r="I21" s="204"/>
      <c r="J21" s="172"/>
      <c r="K21" s="204"/>
      <c r="L21" s="203"/>
      <c r="M21" s="163">
        <f t="shared" si="16"/>
        <v>0</v>
      </c>
      <c r="N21" s="164" t="str">
        <f t="shared" si="17"/>
        <v/>
      </c>
      <c r="O21" s="164" t="str">
        <f t="shared" si="0"/>
        <v/>
      </c>
      <c r="P21" s="164" t="str">
        <f t="shared" si="1"/>
        <v/>
      </c>
      <c r="Q21" s="164">
        <f t="shared" si="18"/>
        <v>0</v>
      </c>
      <c r="R21" s="104" t="str">
        <f t="shared" si="2"/>
        <v/>
      </c>
      <c r="S21" s="104" t="str">
        <f t="shared" si="3"/>
        <v/>
      </c>
      <c r="T21" s="104" t="str">
        <f t="shared" si="4"/>
        <v/>
      </c>
      <c r="U21" s="104" t="str">
        <f t="shared" si="19"/>
        <v/>
      </c>
      <c r="V21" s="104" t="str">
        <f t="shared" si="5"/>
        <v/>
      </c>
      <c r="W21" s="104" t="str">
        <f t="shared" si="6"/>
        <v/>
      </c>
      <c r="X21" s="104">
        <f t="shared" si="7"/>
        <v>0</v>
      </c>
      <c r="Y21" s="165" t="b">
        <f t="shared" si="8"/>
        <v>0</v>
      </c>
      <c r="Z21" s="165" t="b">
        <f t="shared" si="9"/>
        <v>0</v>
      </c>
      <c r="AA21" s="165" t="b">
        <f t="shared" si="10"/>
        <v>0</v>
      </c>
      <c r="AB21" s="165" t="b">
        <f t="shared" si="11"/>
        <v>0</v>
      </c>
      <c r="AC21" s="165" t="b">
        <f t="shared" si="12"/>
        <v>0</v>
      </c>
      <c r="AD21" s="165" t="b">
        <f t="shared" si="20"/>
        <v>0</v>
      </c>
      <c r="AE21" s="165" t="b">
        <f t="shared" si="21"/>
        <v>0</v>
      </c>
      <c r="AF21" s="165" t="b">
        <f t="shared" si="22"/>
        <v>0</v>
      </c>
      <c r="AG21" s="165" t="b">
        <f t="shared" si="23"/>
        <v>0</v>
      </c>
      <c r="AH21" s="165" t="b">
        <f t="shared" si="24"/>
        <v>0</v>
      </c>
      <c r="AI21" s="170" t="str">
        <f t="shared" si="13"/>
        <v/>
      </c>
      <c r="AJ21" s="171" t="str">
        <f t="shared" si="14"/>
        <v/>
      </c>
      <c r="AK21" s="262" t="str">
        <f t="shared" si="25"/>
        <v/>
      </c>
      <c r="AL21" s="168" t="str">
        <f t="shared" si="26"/>
        <v/>
      </c>
      <c r="AM21" s="169">
        <f t="shared" si="27"/>
        <v>0</v>
      </c>
      <c r="AN21" s="150" t="str">
        <f t="shared" si="28"/>
        <v/>
      </c>
      <c r="AO21" s="151" t="str">
        <f t="shared" si="29"/>
        <v/>
      </c>
      <c r="AP21" s="139"/>
      <c r="AQ21" s="168" t="str">
        <f t="shared" si="30"/>
        <v/>
      </c>
      <c r="AR21" s="265" t="str">
        <f t="shared" si="31"/>
        <v/>
      </c>
      <c r="AS21" s="265" t="str">
        <f t="shared" si="32"/>
        <v/>
      </c>
      <c r="AT21" s="265" t="str">
        <f t="shared" si="33"/>
        <v/>
      </c>
      <c r="AU21" s="264"/>
      <c r="AV21" s="265"/>
      <c r="AW21" s="265"/>
      <c r="AX21" s="264"/>
      <c r="AY21" s="60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267"/>
      <c r="C22" s="200"/>
      <c r="D22" s="139"/>
      <c r="E22" s="139"/>
      <c r="F22" s="160"/>
      <c r="G22" s="205"/>
      <c r="H22" s="204"/>
      <c r="I22" s="204"/>
      <c r="J22" s="172"/>
      <c r="K22" s="204"/>
      <c r="L22" s="203"/>
      <c r="M22" s="163">
        <f t="shared" si="16"/>
        <v>0</v>
      </c>
      <c r="N22" s="164" t="str">
        <f t="shared" si="17"/>
        <v/>
      </c>
      <c r="O22" s="164" t="str">
        <f t="shared" si="0"/>
        <v/>
      </c>
      <c r="P22" s="164" t="str">
        <f t="shared" si="1"/>
        <v/>
      </c>
      <c r="Q22" s="164">
        <f t="shared" si="18"/>
        <v>0</v>
      </c>
      <c r="R22" s="104" t="str">
        <f t="shared" si="2"/>
        <v/>
      </c>
      <c r="S22" s="104" t="str">
        <f t="shared" si="3"/>
        <v/>
      </c>
      <c r="T22" s="104" t="str">
        <f t="shared" si="4"/>
        <v/>
      </c>
      <c r="U22" s="104" t="str">
        <f t="shared" si="19"/>
        <v/>
      </c>
      <c r="V22" s="104" t="str">
        <f t="shared" si="5"/>
        <v/>
      </c>
      <c r="W22" s="104" t="str">
        <f t="shared" si="6"/>
        <v/>
      </c>
      <c r="X22" s="104">
        <f t="shared" si="7"/>
        <v>0</v>
      </c>
      <c r="Y22" s="165" t="b">
        <f t="shared" si="8"/>
        <v>0</v>
      </c>
      <c r="Z22" s="165" t="b">
        <f t="shared" si="9"/>
        <v>0</v>
      </c>
      <c r="AA22" s="165" t="b">
        <f t="shared" si="10"/>
        <v>0</v>
      </c>
      <c r="AB22" s="165" t="b">
        <f t="shared" si="11"/>
        <v>0</v>
      </c>
      <c r="AC22" s="165" t="b">
        <f t="shared" si="12"/>
        <v>0</v>
      </c>
      <c r="AD22" s="165" t="b">
        <f t="shared" si="20"/>
        <v>0</v>
      </c>
      <c r="AE22" s="165" t="b">
        <f t="shared" si="21"/>
        <v>0</v>
      </c>
      <c r="AF22" s="165" t="b">
        <f t="shared" si="22"/>
        <v>0</v>
      </c>
      <c r="AG22" s="165" t="b">
        <f t="shared" si="23"/>
        <v>0</v>
      </c>
      <c r="AH22" s="165" t="b">
        <f t="shared" si="24"/>
        <v>0</v>
      </c>
      <c r="AI22" s="170" t="str">
        <f t="shared" si="13"/>
        <v/>
      </c>
      <c r="AJ22" s="171" t="str">
        <f t="shared" si="14"/>
        <v/>
      </c>
      <c r="AK22" s="262" t="str">
        <f t="shared" si="25"/>
        <v/>
      </c>
      <c r="AL22" s="168" t="str">
        <f t="shared" si="26"/>
        <v/>
      </c>
      <c r="AM22" s="169">
        <f t="shared" si="27"/>
        <v>0</v>
      </c>
      <c r="AN22" s="150" t="str">
        <f t="shared" si="28"/>
        <v/>
      </c>
      <c r="AO22" s="151" t="str">
        <f t="shared" si="29"/>
        <v/>
      </c>
      <c r="AP22" s="139"/>
      <c r="AQ22" s="168" t="str">
        <f t="shared" si="30"/>
        <v/>
      </c>
      <c r="AR22" s="265" t="str">
        <f t="shared" si="31"/>
        <v/>
      </c>
      <c r="AS22" s="265" t="str">
        <f t="shared" si="32"/>
        <v/>
      </c>
      <c r="AT22" s="265" t="str">
        <f t="shared" si="33"/>
        <v/>
      </c>
      <c r="AU22" s="264"/>
      <c r="AV22" s="265"/>
      <c r="AW22" s="265"/>
      <c r="AX22" s="264"/>
      <c r="AY22" s="60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267"/>
      <c r="C23" s="200"/>
      <c r="D23" s="139"/>
      <c r="E23" s="139"/>
      <c r="F23" s="160"/>
      <c r="G23" s="205"/>
      <c r="H23" s="172"/>
      <c r="I23" s="204"/>
      <c r="J23" s="172"/>
      <c r="K23" s="204"/>
      <c r="L23" s="203"/>
      <c r="M23" s="163">
        <f t="shared" si="16"/>
        <v>0</v>
      </c>
      <c r="N23" s="164" t="str">
        <f t="shared" si="17"/>
        <v/>
      </c>
      <c r="O23" s="164" t="str">
        <f t="shared" si="0"/>
        <v/>
      </c>
      <c r="P23" s="164" t="str">
        <f t="shared" si="1"/>
        <v/>
      </c>
      <c r="Q23" s="164">
        <f t="shared" si="18"/>
        <v>0</v>
      </c>
      <c r="R23" s="104" t="str">
        <f t="shared" si="2"/>
        <v/>
      </c>
      <c r="S23" s="104" t="str">
        <f t="shared" si="3"/>
        <v/>
      </c>
      <c r="T23" s="104" t="str">
        <f t="shared" si="4"/>
        <v/>
      </c>
      <c r="U23" s="104" t="str">
        <f t="shared" si="19"/>
        <v/>
      </c>
      <c r="V23" s="104" t="str">
        <f t="shared" si="5"/>
        <v/>
      </c>
      <c r="W23" s="104" t="str">
        <f t="shared" si="6"/>
        <v/>
      </c>
      <c r="X23" s="104">
        <f t="shared" si="7"/>
        <v>0</v>
      </c>
      <c r="Y23" s="165" t="b">
        <f t="shared" si="8"/>
        <v>0</v>
      </c>
      <c r="Z23" s="165" t="b">
        <f t="shared" si="9"/>
        <v>0</v>
      </c>
      <c r="AA23" s="165" t="b">
        <f t="shared" si="10"/>
        <v>0</v>
      </c>
      <c r="AB23" s="165" t="b">
        <f t="shared" si="11"/>
        <v>0</v>
      </c>
      <c r="AC23" s="165" t="b">
        <f t="shared" si="12"/>
        <v>0</v>
      </c>
      <c r="AD23" s="165" t="b">
        <f t="shared" si="20"/>
        <v>0</v>
      </c>
      <c r="AE23" s="165" t="b">
        <f t="shared" si="21"/>
        <v>0</v>
      </c>
      <c r="AF23" s="165" t="b">
        <f t="shared" si="22"/>
        <v>0</v>
      </c>
      <c r="AG23" s="165" t="b">
        <f t="shared" si="23"/>
        <v>0</v>
      </c>
      <c r="AH23" s="165" t="b">
        <f t="shared" si="24"/>
        <v>0</v>
      </c>
      <c r="AI23" s="170" t="str">
        <f t="shared" si="13"/>
        <v/>
      </c>
      <c r="AJ23" s="171" t="str">
        <f t="shared" si="14"/>
        <v/>
      </c>
      <c r="AK23" s="262" t="str">
        <f t="shared" si="25"/>
        <v/>
      </c>
      <c r="AL23" s="168" t="str">
        <f t="shared" si="26"/>
        <v/>
      </c>
      <c r="AM23" s="169">
        <f t="shared" si="27"/>
        <v>0</v>
      </c>
      <c r="AN23" s="150" t="str">
        <f t="shared" si="28"/>
        <v/>
      </c>
      <c r="AO23" s="151" t="str">
        <f t="shared" si="29"/>
        <v/>
      </c>
      <c r="AP23" s="139"/>
      <c r="AQ23" s="168" t="str">
        <f t="shared" si="30"/>
        <v/>
      </c>
      <c r="AR23" s="265" t="str">
        <f t="shared" si="31"/>
        <v/>
      </c>
      <c r="AS23" s="265" t="str">
        <f t="shared" si="32"/>
        <v/>
      </c>
      <c r="AT23" s="265" t="str">
        <f t="shared" si="33"/>
        <v/>
      </c>
      <c r="AU23" s="264"/>
      <c r="AV23" s="265"/>
      <c r="AW23" s="265"/>
      <c r="AX23" s="264"/>
      <c r="AY23" s="60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267"/>
      <c r="C24" s="200"/>
      <c r="D24" s="138"/>
      <c r="E24" s="138"/>
      <c r="F24" s="160"/>
      <c r="G24" s="205"/>
      <c r="H24" s="172"/>
      <c r="I24" s="204"/>
      <c r="J24" s="172"/>
      <c r="K24" s="204"/>
      <c r="L24" s="203"/>
      <c r="M24" s="163">
        <f t="shared" si="16"/>
        <v>0</v>
      </c>
      <c r="N24" s="164" t="str">
        <f t="shared" si="17"/>
        <v/>
      </c>
      <c r="O24" s="164" t="str">
        <f t="shared" si="0"/>
        <v/>
      </c>
      <c r="P24" s="164" t="str">
        <f t="shared" si="1"/>
        <v/>
      </c>
      <c r="Q24" s="164">
        <f t="shared" si="18"/>
        <v>0</v>
      </c>
      <c r="R24" s="104" t="str">
        <f t="shared" si="2"/>
        <v/>
      </c>
      <c r="S24" s="104" t="str">
        <f t="shared" si="3"/>
        <v/>
      </c>
      <c r="T24" s="104" t="str">
        <f t="shared" si="4"/>
        <v/>
      </c>
      <c r="U24" s="104" t="str">
        <f t="shared" si="19"/>
        <v/>
      </c>
      <c r="V24" s="104" t="str">
        <f t="shared" si="5"/>
        <v/>
      </c>
      <c r="W24" s="104" t="str">
        <f t="shared" si="6"/>
        <v/>
      </c>
      <c r="X24" s="104">
        <f t="shared" si="7"/>
        <v>0</v>
      </c>
      <c r="Y24" s="165" t="b">
        <f t="shared" si="8"/>
        <v>0</v>
      </c>
      <c r="Z24" s="165" t="b">
        <f t="shared" si="9"/>
        <v>0</v>
      </c>
      <c r="AA24" s="165" t="b">
        <f t="shared" si="10"/>
        <v>0</v>
      </c>
      <c r="AB24" s="165" t="b">
        <f t="shared" si="11"/>
        <v>0</v>
      </c>
      <c r="AC24" s="165" t="b">
        <f t="shared" si="12"/>
        <v>0</v>
      </c>
      <c r="AD24" s="165" t="b">
        <f t="shared" si="20"/>
        <v>0</v>
      </c>
      <c r="AE24" s="165" t="b">
        <f t="shared" si="21"/>
        <v>0</v>
      </c>
      <c r="AF24" s="165" t="b">
        <f t="shared" si="22"/>
        <v>0</v>
      </c>
      <c r="AG24" s="165" t="b">
        <f t="shared" si="23"/>
        <v>0</v>
      </c>
      <c r="AH24" s="165" t="b">
        <f t="shared" si="24"/>
        <v>0</v>
      </c>
      <c r="AI24" s="170" t="str">
        <f t="shared" si="13"/>
        <v/>
      </c>
      <c r="AJ24" s="171" t="str">
        <f t="shared" si="14"/>
        <v/>
      </c>
      <c r="AK24" s="262" t="str">
        <f t="shared" si="25"/>
        <v/>
      </c>
      <c r="AL24" s="168" t="str">
        <f t="shared" si="26"/>
        <v/>
      </c>
      <c r="AM24" s="169">
        <f t="shared" si="27"/>
        <v>0</v>
      </c>
      <c r="AN24" s="150" t="str">
        <f t="shared" si="28"/>
        <v/>
      </c>
      <c r="AO24" s="151" t="str">
        <f t="shared" si="29"/>
        <v/>
      </c>
      <c r="AP24" s="139"/>
      <c r="AQ24" s="168" t="str">
        <f t="shared" si="30"/>
        <v/>
      </c>
      <c r="AR24" s="265" t="str">
        <f t="shared" si="31"/>
        <v/>
      </c>
      <c r="AS24" s="265" t="str">
        <f t="shared" si="32"/>
        <v/>
      </c>
      <c r="AT24" s="265" t="str">
        <f t="shared" si="33"/>
        <v/>
      </c>
      <c r="AU24" s="264"/>
      <c r="AV24" s="265"/>
      <c r="AW24" s="265"/>
      <c r="AX24" s="264"/>
      <c r="AY24" s="60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267"/>
      <c r="C25" s="200"/>
      <c r="D25" s="139"/>
      <c r="E25" s="139"/>
      <c r="F25" s="160"/>
      <c r="G25" s="173"/>
      <c r="H25" s="172"/>
      <c r="I25" s="172"/>
      <c r="J25" s="172"/>
      <c r="K25" s="172"/>
      <c r="L25" s="174"/>
      <c r="M25" s="163">
        <f t="shared" si="16"/>
        <v>0</v>
      </c>
      <c r="N25" s="164" t="str">
        <f t="shared" si="17"/>
        <v/>
      </c>
      <c r="O25" s="164" t="str">
        <f t="shared" si="0"/>
        <v/>
      </c>
      <c r="P25" s="164" t="str">
        <f t="shared" si="1"/>
        <v/>
      </c>
      <c r="Q25" s="164">
        <f t="shared" si="18"/>
        <v>0</v>
      </c>
      <c r="R25" s="104" t="str">
        <f t="shared" si="2"/>
        <v/>
      </c>
      <c r="S25" s="104" t="str">
        <f t="shared" si="3"/>
        <v/>
      </c>
      <c r="T25" s="104" t="str">
        <f t="shared" si="4"/>
        <v/>
      </c>
      <c r="U25" s="104" t="str">
        <f t="shared" si="19"/>
        <v/>
      </c>
      <c r="V25" s="104" t="str">
        <f t="shared" si="5"/>
        <v/>
      </c>
      <c r="W25" s="104" t="str">
        <f t="shared" si="6"/>
        <v/>
      </c>
      <c r="X25" s="104">
        <f t="shared" si="7"/>
        <v>0</v>
      </c>
      <c r="Y25" s="165" t="b">
        <f t="shared" si="8"/>
        <v>0</v>
      </c>
      <c r="Z25" s="165" t="b">
        <f t="shared" si="9"/>
        <v>0</v>
      </c>
      <c r="AA25" s="165" t="b">
        <f t="shared" si="10"/>
        <v>0</v>
      </c>
      <c r="AB25" s="165" t="b">
        <f t="shared" si="11"/>
        <v>0</v>
      </c>
      <c r="AC25" s="165" t="b">
        <f t="shared" si="12"/>
        <v>0</v>
      </c>
      <c r="AD25" s="165" t="b">
        <f t="shared" si="20"/>
        <v>0</v>
      </c>
      <c r="AE25" s="165" t="b">
        <f t="shared" si="21"/>
        <v>0</v>
      </c>
      <c r="AF25" s="165" t="b">
        <f t="shared" si="22"/>
        <v>0</v>
      </c>
      <c r="AG25" s="165" t="b">
        <f t="shared" si="23"/>
        <v>0</v>
      </c>
      <c r="AH25" s="165" t="b">
        <f t="shared" si="24"/>
        <v>0</v>
      </c>
      <c r="AI25" s="170" t="str">
        <f t="shared" si="13"/>
        <v/>
      </c>
      <c r="AJ25" s="171" t="str">
        <f t="shared" si="14"/>
        <v/>
      </c>
      <c r="AK25" s="262" t="str">
        <f t="shared" si="25"/>
        <v/>
      </c>
      <c r="AL25" s="168" t="str">
        <f t="shared" si="26"/>
        <v/>
      </c>
      <c r="AM25" s="169">
        <f t="shared" si="27"/>
        <v>0</v>
      </c>
      <c r="AN25" s="150" t="str">
        <f t="shared" si="28"/>
        <v/>
      </c>
      <c r="AO25" s="151" t="str">
        <f t="shared" si="29"/>
        <v/>
      </c>
      <c r="AP25" s="139"/>
      <c r="AQ25" s="168" t="str">
        <f t="shared" si="30"/>
        <v/>
      </c>
      <c r="AR25" s="265" t="str">
        <f t="shared" si="31"/>
        <v/>
      </c>
      <c r="AS25" s="265" t="str">
        <f t="shared" si="32"/>
        <v/>
      </c>
      <c r="AT25" s="265" t="str">
        <f t="shared" si="33"/>
        <v/>
      </c>
      <c r="AU25" s="264"/>
      <c r="AV25" s="26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65">
        <f t="shared" ref="AW25:AW53" si="36">IF(AV25="",0,IF(AV25&lt;AQ25,0,IF(AV25&gt;=AQ25,1)))</f>
        <v>0</v>
      </c>
      <c r="AX25" s="264"/>
      <c r="AY25" s="60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267"/>
      <c r="C26" s="158"/>
      <c r="D26" s="139"/>
      <c r="E26" s="139"/>
      <c r="F26" s="160"/>
      <c r="G26" s="173"/>
      <c r="H26" s="172"/>
      <c r="I26" s="172"/>
      <c r="J26" s="172"/>
      <c r="K26" s="172"/>
      <c r="L26" s="174"/>
      <c r="M26" s="163">
        <f t="shared" si="16"/>
        <v>0</v>
      </c>
      <c r="N26" s="164" t="str">
        <f t="shared" si="17"/>
        <v/>
      </c>
      <c r="O26" s="164" t="str">
        <f t="shared" si="0"/>
        <v/>
      </c>
      <c r="P26" s="164" t="str">
        <f t="shared" si="1"/>
        <v/>
      </c>
      <c r="Q26" s="164">
        <f t="shared" si="18"/>
        <v>0</v>
      </c>
      <c r="R26" s="104" t="str">
        <f t="shared" si="2"/>
        <v/>
      </c>
      <c r="S26" s="104" t="str">
        <f t="shared" si="3"/>
        <v/>
      </c>
      <c r="T26" s="104" t="str">
        <f t="shared" si="4"/>
        <v/>
      </c>
      <c r="U26" s="104" t="str">
        <f t="shared" si="19"/>
        <v/>
      </c>
      <c r="V26" s="104" t="str">
        <f t="shared" si="5"/>
        <v/>
      </c>
      <c r="W26" s="104" t="str">
        <f t="shared" si="6"/>
        <v/>
      </c>
      <c r="X26" s="104">
        <f t="shared" si="7"/>
        <v>0</v>
      </c>
      <c r="Y26" s="165" t="b">
        <f t="shared" si="8"/>
        <v>0</v>
      </c>
      <c r="Z26" s="165" t="b">
        <f t="shared" si="9"/>
        <v>0</v>
      </c>
      <c r="AA26" s="165" t="b">
        <f t="shared" si="10"/>
        <v>0</v>
      </c>
      <c r="AB26" s="165" t="b">
        <f t="shared" si="11"/>
        <v>0</v>
      </c>
      <c r="AC26" s="165" t="b">
        <f t="shared" si="12"/>
        <v>0</v>
      </c>
      <c r="AD26" s="165" t="b">
        <f t="shared" si="20"/>
        <v>0</v>
      </c>
      <c r="AE26" s="165" t="b">
        <f t="shared" si="21"/>
        <v>0</v>
      </c>
      <c r="AF26" s="165" t="b">
        <f t="shared" si="22"/>
        <v>0</v>
      </c>
      <c r="AG26" s="165" t="b">
        <f t="shared" si="23"/>
        <v>0</v>
      </c>
      <c r="AH26" s="165" t="b">
        <f t="shared" si="24"/>
        <v>0</v>
      </c>
      <c r="AI26" s="170" t="str">
        <f t="shared" si="13"/>
        <v/>
      </c>
      <c r="AJ26" s="171" t="str">
        <f t="shared" si="14"/>
        <v/>
      </c>
      <c r="AK26" s="262" t="str">
        <f t="shared" si="25"/>
        <v/>
      </c>
      <c r="AL26" s="168" t="str">
        <f t="shared" si="26"/>
        <v/>
      </c>
      <c r="AM26" s="169">
        <f t="shared" si="27"/>
        <v>0</v>
      </c>
      <c r="AN26" s="150" t="str">
        <f t="shared" si="28"/>
        <v/>
      </c>
      <c r="AO26" s="151" t="str">
        <f t="shared" si="29"/>
        <v/>
      </c>
      <c r="AP26" s="139"/>
      <c r="AQ26" s="168" t="str">
        <f t="shared" si="30"/>
        <v/>
      </c>
      <c r="AR26" s="265" t="str">
        <f t="shared" si="31"/>
        <v/>
      </c>
      <c r="AS26" s="265" t="str">
        <f t="shared" si="32"/>
        <v/>
      </c>
      <c r="AT26" s="265" t="str">
        <f t="shared" si="33"/>
        <v/>
      </c>
      <c r="AU26" s="264"/>
      <c r="AV26" s="265" t="str">
        <f t="shared" si="35"/>
        <v/>
      </c>
      <c r="AW26" s="265">
        <f t="shared" si="36"/>
        <v>0</v>
      </c>
      <c r="AX26" s="264"/>
      <c r="AY26" s="60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267"/>
      <c r="C27" s="158"/>
      <c r="D27" s="139"/>
      <c r="E27" s="139"/>
      <c r="F27" s="160"/>
      <c r="G27" s="173"/>
      <c r="H27" s="172"/>
      <c r="I27" s="172"/>
      <c r="J27" s="172"/>
      <c r="K27" s="172"/>
      <c r="L27" s="174"/>
      <c r="M27" s="163">
        <f t="shared" si="16"/>
        <v>0</v>
      </c>
      <c r="N27" s="164" t="str">
        <f t="shared" si="17"/>
        <v/>
      </c>
      <c r="O27" s="164" t="str">
        <f t="shared" si="0"/>
        <v/>
      </c>
      <c r="P27" s="164" t="str">
        <f t="shared" si="1"/>
        <v/>
      </c>
      <c r="Q27" s="164">
        <f t="shared" si="18"/>
        <v>0</v>
      </c>
      <c r="R27" s="104" t="str">
        <f t="shared" si="2"/>
        <v/>
      </c>
      <c r="S27" s="104" t="str">
        <f t="shared" si="3"/>
        <v/>
      </c>
      <c r="T27" s="104" t="str">
        <f t="shared" si="4"/>
        <v/>
      </c>
      <c r="U27" s="104" t="str">
        <f t="shared" si="19"/>
        <v/>
      </c>
      <c r="V27" s="104" t="str">
        <f t="shared" si="5"/>
        <v/>
      </c>
      <c r="W27" s="104" t="str">
        <f t="shared" si="6"/>
        <v/>
      </c>
      <c r="X27" s="104">
        <f t="shared" si="7"/>
        <v>0</v>
      </c>
      <c r="Y27" s="165" t="b">
        <f t="shared" si="8"/>
        <v>0</v>
      </c>
      <c r="Z27" s="165" t="b">
        <f t="shared" si="9"/>
        <v>0</v>
      </c>
      <c r="AA27" s="165" t="b">
        <f t="shared" si="10"/>
        <v>0</v>
      </c>
      <c r="AB27" s="165" t="b">
        <f t="shared" si="11"/>
        <v>0</v>
      </c>
      <c r="AC27" s="165" t="b">
        <f t="shared" si="12"/>
        <v>0</v>
      </c>
      <c r="AD27" s="165" t="b">
        <f t="shared" si="20"/>
        <v>0</v>
      </c>
      <c r="AE27" s="165" t="b">
        <f t="shared" si="21"/>
        <v>0</v>
      </c>
      <c r="AF27" s="165" t="b">
        <f t="shared" si="22"/>
        <v>0</v>
      </c>
      <c r="AG27" s="165" t="b">
        <f t="shared" si="23"/>
        <v>0</v>
      </c>
      <c r="AH27" s="165" t="b">
        <f t="shared" si="24"/>
        <v>0</v>
      </c>
      <c r="AI27" s="170" t="str">
        <f t="shared" si="13"/>
        <v/>
      </c>
      <c r="AJ27" s="171" t="str">
        <f t="shared" si="14"/>
        <v/>
      </c>
      <c r="AK27" s="262" t="str">
        <f t="shared" si="25"/>
        <v/>
      </c>
      <c r="AL27" s="168" t="str">
        <f t="shared" si="26"/>
        <v/>
      </c>
      <c r="AM27" s="169">
        <f t="shared" si="27"/>
        <v>0</v>
      </c>
      <c r="AN27" s="150" t="str">
        <f t="shared" si="28"/>
        <v/>
      </c>
      <c r="AO27" s="151" t="str">
        <f t="shared" si="29"/>
        <v/>
      </c>
      <c r="AP27" s="139"/>
      <c r="AQ27" s="168" t="str">
        <f t="shared" si="30"/>
        <v/>
      </c>
      <c r="AR27" s="265" t="str">
        <f t="shared" si="31"/>
        <v/>
      </c>
      <c r="AS27" s="265" t="str">
        <f t="shared" si="32"/>
        <v/>
      </c>
      <c r="AT27" s="265" t="str">
        <f t="shared" si="33"/>
        <v/>
      </c>
      <c r="AU27" s="264"/>
      <c r="AV27" s="265" t="str">
        <f t="shared" si="35"/>
        <v/>
      </c>
      <c r="AW27" s="265">
        <f t="shared" si="36"/>
        <v>0</v>
      </c>
      <c r="AX27" s="264"/>
      <c r="AY27" s="60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267"/>
      <c r="C28" s="158"/>
      <c r="D28" s="139"/>
      <c r="E28" s="139"/>
      <c r="F28" s="160"/>
      <c r="G28" s="173"/>
      <c r="H28" s="172"/>
      <c r="I28" s="172"/>
      <c r="J28" s="172"/>
      <c r="K28" s="172"/>
      <c r="L28" s="174"/>
      <c r="M28" s="163">
        <f t="shared" si="16"/>
        <v>0</v>
      </c>
      <c r="N28" s="164" t="str">
        <f t="shared" si="17"/>
        <v/>
      </c>
      <c r="O28" s="164" t="str">
        <f t="shared" si="0"/>
        <v/>
      </c>
      <c r="P28" s="164" t="str">
        <f t="shared" si="1"/>
        <v/>
      </c>
      <c r="Q28" s="164">
        <f t="shared" si="18"/>
        <v>0</v>
      </c>
      <c r="R28" s="104" t="str">
        <f t="shared" si="2"/>
        <v/>
      </c>
      <c r="S28" s="104" t="str">
        <f t="shared" si="3"/>
        <v/>
      </c>
      <c r="T28" s="104" t="str">
        <f t="shared" si="4"/>
        <v/>
      </c>
      <c r="U28" s="104" t="str">
        <f t="shared" si="19"/>
        <v/>
      </c>
      <c r="V28" s="104" t="str">
        <f t="shared" si="5"/>
        <v/>
      </c>
      <c r="W28" s="104" t="str">
        <f t="shared" si="6"/>
        <v/>
      </c>
      <c r="X28" s="104">
        <f t="shared" si="7"/>
        <v>0</v>
      </c>
      <c r="Y28" s="165" t="b">
        <f t="shared" si="8"/>
        <v>0</v>
      </c>
      <c r="Z28" s="165" t="b">
        <f t="shared" si="9"/>
        <v>0</v>
      </c>
      <c r="AA28" s="165" t="b">
        <f t="shared" si="10"/>
        <v>0</v>
      </c>
      <c r="AB28" s="165" t="b">
        <f t="shared" si="11"/>
        <v>0</v>
      </c>
      <c r="AC28" s="165" t="b">
        <f t="shared" si="12"/>
        <v>0</v>
      </c>
      <c r="AD28" s="165" t="b">
        <f t="shared" si="20"/>
        <v>0</v>
      </c>
      <c r="AE28" s="165" t="b">
        <f t="shared" si="21"/>
        <v>0</v>
      </c>
      <c r="AF28" s="165" t="b">
        <f t="shared" si="22"/>
        <v>0</v>
      </c>
      <c r="AG28" s="165" t="b">
        <f t="shared" si="23"/>
        <v>0</v>
      </c>
      <c r="AH28" s="165" t="b">
        <f t="shared" si="24"/>
        <v>0</v>
      </c>
      <c r="AI28" s="170" t="str">
        <f t="shared" si="13"/>
        <v/>
      </c>
      <c r="AJ28" s="171" t="str">
        <f t="shared" si="14"/>
        <v/>
      </c>
      <c r="AK28" s="262" t="str">
        <f t="shared" si="25"/>
        <v/>
      </c>
      <c r="AL28" s="168" t="str">
        <f t="shared" si="26"/>
        <v/>
      </c>
      <c r="AM28" s="169">
        <f t="shared" si="27"/>
        <v>0</v>
      </c>
      <c r="AN28" s="150" t="str">
        <f t="shared" si="28"/>
        <v/>
      </c>
      <c r="AO28" s="151" t="str">
        <f t="shared" si="29"/>
        <v/>
      </c>
      <c r="AP28" s="139"/>
      <c r="AQ28" s="168" t="str">
        <f t="shared" si="30"/>
        <v/>
      </c>
      <c r="AR28" s="265" t="str">
        <f t="shared" si="31"/>
        <v/>
      </c>
      <c r="AS28" s="265" t="str">
        <f t="shared" si="32"/>
        <v/>
      </c>
      <c r="AT28" s="265" t="str">
        <f t="shared" si="33"/>
        <v/>
      </c>
      <c r="AU28" s="264"/>
      <c r="AV28" s="265" t="str">
        <f t="shared" si="35"/>
        <v/>
      </c>
      <c r="AW28" s="265">
        <f t="shared" si="36"/>
        <v>0</v>
      </c>
      <c r="AX28" s="264"/>
      <c r="AY28" s="60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267"/>
      <c r="C29" s="158"/>
      <c r="D29" s="139"/>
      <c r="E29" s="139"/>
      <c r="F29" s="160"/>
      <c r="G29" s="173"/>
      <c r="H29" s="172"/>
      <c r="I29" s="172"/>
      <c r="J29" s="172"/>
      <c r="K29" s="172"/>
      <c r="L29" s="174"/>
      <c r="M29" s="163">
        <f t="shared" si="16"/>
        <v>0</v>
      </c>
      <c r="N29" s="164" t="str">
        <f t="shared" si="17"/>
        <v/>
      </c>
      <c r="O29" s="164" t="str">
        <f t="shared" si="0"/>
        <v/>
      </c>
      <c r="P29" s="164" t="str">
        <f t="shared" si="1"/>
        <v/>
      </c>
      <c r="Q29" s="164">
        <f t="shared" si="18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19"/>
        <v/>
      </c>
      <c r="V29" s="104" t="str">
        <f t="shared" si="5"/>
        <v/>
      </c>
      <c r="W29" s="104" t="str">
        <f t="shared" si="6"/>
        <v/>
      </c>
      <c r="X29" s="104">
        <f t="shared" si="7"/>
        <v>0</v>
      </c>
      <c r="Y29" s="165" t="b">
        <f t="shared" si="8"/>
        <v>0</v>
      </c>
      <c r="Z29" s="165" t="b">
        <f t="shared" si="9"/>
        <v>0</v>
      </c>
      <c r="AA29" s="165" t="b">
        <f t="shared" si="10"/>
        <v>0</v>
      </c>
      <c r="AB29" s="165" t="b">
        <f t="shared" si="11"/>
        <v>0</v>
      </c>
      <c r="AC29" s="165" t="b">
        <f t="shared" si="12"/>
        <v>0</v>
      </c>
      <c r="AD29" s="165" t="b">
        <f t="shared" si="20"/>
        <v>0</v>
      </c>
      <c r="AE29" s="165" t="b">
        <f t="shared" si="21"/>
        <v>0</v>
      </c>
      <c r="AF29" s="165" t="b">
        <f t="shared" si="22"/>
        <v>0</v>
      </c>
      <c r="AG29" s="165" t="b">
        <f t="shared" si="23"/>
        <v>0</v>
      </c>
      <c r="AH29" s="165" t="b">
        <f t="shared" si="24"/>
        <v>0</v>
      </c>
      <c r="AI29" s="170" t="str">
        <f t="shared" si="13"/>
        <v/>
      </c>
      <c r="AJ29" s="171" t="str">
        <f t="shared" si="14"/>
        <v/>
      </c>
      <c r="AK29" s="262" t="str">
        <f t="shared" si="25"/>
        <v/>
      </c>
      <c r="AL29" s="168" t="str">
        <f t="shared" si="26"/>
        <v/>
      </c>
      <c r="AM29" s="169">
        <f t="shared" si="27"/>
        <v>0</v>
      </c>
      <c r="AN29" s="150" t="str">
        <f t="shared" si="28"/>
        <v/>
      </c>
      <c r="AO29" s="151" t="str">
        <f t="shared" si="29"/>
        <v/>
      </c>
      <c r="AP29" s="139"/>
      <c r="AQ29" s="168" t="str">
        <f t="shared" si="30"/>
        <v/>
      </c>
      <c r="AR29" s="265" t="str">
        <f t="shared" si="31"/>
        <v/>
      </c>
      <c r="AS29" s="265" t="str">
        <f t="shared" si="32"/>
        <v/>
      </c>
      <c r="AT29" s="265" t="str">
        <f t="shared" si="33"/>
        <v/>
      </c>
      <c r="AU29" s="264"/>
      <c r="AV29" s="265" t="str">
        <f t="shared" si="35"/>
        <v/>
      </c>
      <c r="AW29" s="265">
        <f t="shared" si="36"/>
        <v>0</v>
      </c>
      <c r="AX29" s="264"/>
      <c r="AY29" s="60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267"/>
      <c r="C30" s="158"/>
      <c r="D30" s="139"/>
      <c r="E30" s="139"/>
      <c r="F30" s="160"/>
      <c r="G30" s="173"/>
      <c r="H30" s="172"/>
      <c r="I30" s="172"/>
      <c r="J30" s="172"/>
      <c r="K30" s="172"/>
      <c r="L30" s="174"/>
      <c r="M30" s="163">
        <f t="shared" si="16"/>
        <v>0</v>
      </c>
      <c r="N30" s="164" t="str">
        <f t="shared" si="17"/>
        <v/>
      </c>
      <c r="O30" s="164" t="str">
        <f t="shared" si="0"/>
        <v/>
      </c>
      <c r="P30" s="164" t="str">
        <f t="shared" si="1"/>
        <v/>
      </c>
      <c r="Q30" s="164">
        <f t="shared" si="18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19"/>
        <v/>
      </c>
      <c r="V30" s="104" t="str">
        <f t="shared" si="5"/>
        <v/>
      </c>
      <c r="W30" s="104" t="str">
        <f t="shared" si="6"/>
        <v/>
      </c>
      <c r="X30" s="104">
        <f t="shared" si="7"/>
        <v>0</v>
      </c>
      <c r="Y30" s="165" t="b">
        <f t="shared" si="8"/>
        <v>0</v>
      </c>
      <c r="Z30" s="165" t="b">
        <f t="shared" si="9"/>
        <v>0</v>
      </c>
      <c r="AA30" s="165" t="b">
        <f t="shared" si="10"/>
        <v>0</v>
      </c>
      <c r="AB30" s="165" t="b">
        <f t="shared" si="11"/>
        <v>0</v>
      </c>
      <c r="AC30" s="165" t="b">
        <f t="shared" si="12"/>
        <v>0</v>
      </c>
      <c r="AD30" s="165" t="b">
        <f t="shared" si="20"/>
        <v>0</v>
      </c>
      <c r="AE30" s="165" t="b">
        <f t="shared" si="21"/>
        <v>0</v>
      </c>
      <c r="AF30" s="165" t="b">
        <f t="shared" si="22"/>
        <v>0</v>
      </c>
      <c r="AG30" s="165" t="b">
        <f t="shared" si="23"/>
        <v>0</v>
      </c>
      <c r="AH30" s="165" t="b">
        <f t="shared" si="24"/>
        <v>0</v>
      </c>
      <c r="AI30" s="170" t="str">
        <f t="shared" si="13"/>
        <v/>
      </c>
      <c r="AJ30" s="171" t="str">
        <f t="shared" si="14"/>
        <v/>
      </c>
      <c r="AK30" s="262" t="str">
        <f t="shared" si="25"/>
        <v/>
      </c>
      <c r="AL30" s="168" t="str">
        <f t="shared" si="26"/>
        <v/>
      </c>
      <c r="AM30" s="169">
        <f t="shared" si="27"/>
        <v>0</v>
      </c>
      <c r="AN30" s="150" t="str">
        <f t="shared" si="28"/>
        <v/>
      </c>
      <c r="AO30" s="151" t="str">
        <f t="shared" si="29"/>
        <v/>
      </c>
      <c r="AP30" s="139"/>
      <c r="AQ30" s="168" t="str">
        <f t="shared" si="30"/>
        <v/>
      </c>
      <c r="AR30" s="265" t="str">
        <f t="shared" si="31"/>
        <v/>
      </c>
      <c r="AS30" s="265" t="str">
        <f t="shared" si="32"/>
        <v/>
      </c>
      <c r="AT30" s="265" t="str">
        <f t="shared" si="33"/>
        <v/>
      </c>
      <c r="AU30" s="264"/>
      <c r="AV30" s="265" t="str">
        <f t="shared" si="35"/>
        <v/>
      </c>
      <c r="AW30" s="265">
        <f t="shared" si="36"/>
        <v>0</v>
      </c>
      <c r="AX30" s="264"/>
      <c r="AY30" s="60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267"/>
      <c r="C31" s="158"/>
      <c r="D31" s="139"/>
      <c r="E31" s="139"/>
      <c r="F31" s="160"/>
      <c r="G31" s="173"/>
      <c r="H31" s="172"/>
      <c r="I31" s="172"/>
      <c r="J31" s="172"/>
      <c r="K31" s="172"/>
      <c r="L31" s="174"/>
      <c r="M31" s="163">
        <f t="shared" si="16"/>
        <v>0</v>
      </c>
      <c r="N31" s="164" t="str">
        <f t="shared" si="17"/>
        <v/>
      </c>
      <c r="O31" s="164" t="str">
        <f t="shared" si="0"/>
        <v/>
      </c>
      <c r="P31" s="164" t="str">
        <f t="shared" si="1"/>
        <v/>
      </c>
      <c r="Q31" s="164">
        <f t="shared" si="18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19"/>
        <v/>
      </c>
      <c r="V31" s="104" t="str">
        <f t="shared" si="5"/>
        <v/>
      </c>
      <c r="W31" s="104" t="str">
        <f t="shared" si="6"/>
        <v/>
      </c>
      <c r="X31" s="104">
        <f t="shared" si="7"/>
        <v>0</v>
      </c>
      <c r="Y31" s="165" t="b">
        <f t="shared" si="8"/>
        <v>0</v>
      </c>
      <c r="Z31" s="165" t="b">
        <f t="shared" si="9"/>
        <v>0</v>
      </c>
      <c r="AA31" s="165" t="b">
        <f t="shared" si="10"/>
        <v>0</v>
      </c>
      <c r="AB31" s="165" t="b">
        <f t="shared" si="11"/>
        <v>0</v>
      </c>
      <c r="AC31" s="165" t="b">
        <f t="shared" si="12"/>
        <v>0</v>
      </c>
      <c r="AD31" s="165" t="b">
        <f t="shared" si="20"/>
        <v>0</v>
      </c>
      <c r="AE31" s="165" t="b">
        <f t="shared" si="21"/>
        <v>0</v>
      </c>
      <c r="AF31" s="165" t="b">
        <f t="shared" si="22"/>
        <v>0</v>
      </c>
      <c r="AG31" s="165" t="b">
        <f t="shared" si="23"/>
        <v>0</v>
      </c>
      <c r="AH31" s="165" t="b">
        <f t="shared" si="24"/>
        <v>0</v>
      </c>
      <c r="AI31" s="170" t="str">
        <f t="shared" si="13"/>
        <v/>
      </c>
      <c r="AJ31" s="171" t="str">
        <f t="shared" si="14"/>
        <v/>
      </c>
      <c r="AK31" s="262" t="str">
        <f t="shared" si="25"/>
        <v/>
      </c>
      <c r="AL31" s="168" t="str">
        <f t="shared" si="26"/>
        <v/>
      </c>
      <c r="AM31" s="169">
        <f t="shared" si="27"/>
        <v>0</v>
      </c>
      <c r="AN31" s="150" t="str">
        <f t="shared" si="28"/>
        <v/>
      </c>
      <c r="AO31" s="151" t="str">
        <f t="shared" si="29"/>
        <v/>
      </c>
      <c r="AP31" s="139"/>
      <c r="AQ31" s="168" t="str">
        <f t="shared" si="30"/>
        <v/>
      </c>
      <c r="AR31" s="265" t="str">
        <f t="shared" si="31"/>
        <v/>
      </c>
      <c r="AS31" s="265" t="str">
        <f t="shared" si="32"/>
        <v/>
      </c>
      <c r="AT31" s="265" t="str">
        <f t="shared" si="33"/>
        <v/>
      </c>
      <c r="AU31" s="264"/>
      <c r="AV31" s="265" t="str">
        <f t="shared" si="35"/>
        <v/>
      </c>
      <c r="AW31" s="265">
        <f t="shared" si="36"/>
        <v>0</v>
      </c>
      <c r="AX31" s="264"/>
      <c r="AY31" s="60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267"/>
      <c r="C32" s="158"/>
      <c r="D32" s="139"/>
      <c r="E32" s="139"/>
      <c r="F32" s="160"/>
      <c r="G32" s="173"/>
      <c r="H32" s="172"/>
      <c r="I32" s="172"/>
      <c r="J32" s="172"/>
      <c r="K32" s="172"/>
      <c r="L32" s="174"/>
      <c r="M32" s="163">
        <f t="shared" si="16"/>
        <v>0</v>
      </c>
      <c r="N32" s="164" t="str">
        <f t="shared" si="17"/>
        <v/>
      </c>
      <c r="O32" s="164" t="str">
        <f t="shared" si="0"/>
        <v/>
      </c>
      <c r="P32" s="164" t="str">
        <f t="shared" si="1"/>
        <v/>
      </c>
      <c r="Q32" s="164">
        <f t="shared" si="18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19"/>
        <v/>
      </c>
      <c r="V32" s="104" t="str">
        <f t="shared" si="5"/>
        <v/>
      </c>
      <c r="W32" s="104" t="str">
        <f t="shared" si="6"/>
        <v/>
      </c>
      <c r="X32" s="104">
        <f t="shared" si="7"/>
        <v>0</v>
      </c>
      <c r="Y32" s="165" t="b">
        <f t="shared" si="8"/>
        <v>0</v>
      </c>
      <c r="Z32" s="165" t="b">
        <f t="shared" si="9"/>
        <v>0</v>
      </c>
      <c r="AA32" s="165" t="b">
        <f t="shared" si="10"/>
        <v>0</v>
      </c>
      <c r="AB32" s="165" t="b">
        <f t="shared" si="11"/>
        <v>0</v>
      </c>
      <c r="AC32" s="165" t="b">
        <f t="shared" si="12"/>
        <v>0</v>
      </c>
      <c r="AD32" s="165" t="b">
        <f t="shared" si="20"/>
        <v>0</v>
      </c>
      <c r="AE32" s="165" t="b">
        <f t="shared" si="21"/>
        <v>0</v>
      </c>
      <c r="AF32" s="165" t="b">
        <f t="shared" si="22"/>
        <v>0</v>
      </c>
      <c r="AG32" s="165" t="b">
        <f t="shared" si="23"/>
        <v>0</v>
      </c>
      <c r="AH32" s="165" t="b">
        <f t="shared" si="24"/>
        <v>0</v>
      </c>
      <c r="AI32" s="170" t="str">
        <f t="shared" si="13"/>
        <v/>
      </c>
      <c r="AJ32" s="171" t="str">
        <f t="shared" si="14"/>
        <v/>
      </c>
      <c r="AK32" s="262" t="str">
        <f t="shared" si="25"/>
        <v/>
      </c>
      <c r="AL32" s="168" t="str">
        <f t="shared" si="26"/>
        <v/>
      </c>
      <c r="AM32" s="169">
        <f t="shared" si="27"/>
        <v>0</v>
      </c>
      <c r="AN32" s="150" t="str">
        <f t="shared" si="28"/>
        <v/>
      </c>
      <c r="AO32" s="151" t="str">
        <f t="shared" si="29"/>
        <v/>
      </c>
      <c r="AP32" s="139"/>
      <c r="AQ32" s="168" t="str">
        <f t="shared" si="30"/>
        <v/>
      </c>
      <c r="AR32" s="265" t="str">
        <f t="shared" si="31"/>
        <v/>
      </c>
      <c r="AS32" s="265" t="str">
        <f t="shared" si="32"/>
        <v/>
      </c>
      <c r="AT32" s="265" t="str">
        <f t="shared" si="33"/>
        <v/>
      </c>
      <c r="AU32" s="264"/>
      <c r="AV32" s="265" t="str">
        <f t="shared" si="35"/>
        <v/>
      </c>
      <c r="AW32" s="265">
        <f t="shared" si="36"/>
        <v>0</v>
      </c>
      <c r="AX32" s="264"/>
      <c r="AY32" s="60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267"/>
      <c r="C33" s="158"/>
      <c r="D33" s="139"/>
      <c r="E33" s="139"/>
      <c r="F33" s="160"/>
      <c r="G33" s="173"/>
      <c r="H33" s="172"/>
      <c r="I33" s="172"/>
      <c r="J33" s="172"/>
      <c r="K33" s="172"/>
      <c r="L33" s="174"/>
      <c r="M33" s="163">
        <f t="shared" si="16"/>
        <v>0</v>
      </c>
      <c r="N33" s="164" t="str">
        <f t="shared" si="17"/>
        <v/>
      </c>
      <c r="O33" s="164" t="str">
        <f t="shared" si="0"/>
        <v/>
      </c>
      <c r="P33" s="164" t="str">
        <f t="shared" si="1"/>
        <v/>
      </c>
      <c r="Q33" s="164">
        <f t="shared" si="18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19"/>
        <v/>
      </c>
      <c r="V33" s="104" t="str">
        <f t="shared" si="5"/>
        <v/>
      </c>
      <c r="W33" s="104" t="str">
        <f t="shared" si="6"/>
        <v/>
      </c>
      <c r="X33" s="104">
        <f t="shared" si="7"/>
        <v>0</v>
      </c>
      <c r="Y33" s="165" t="b">
        <f t="shared" si="8"/>
        <v>0</v>
      </c>
      <c r="Z33" s="165" t="b">
        <f t="shared" si="9"/>
        <v>0</v>
      </c>
      <c r="AA33" s="165" t="b">
        <f t="shared" si="10"/>
        <v>0</v>
      </c>
      <c r="AB33" s="165" t="b">
        <f t="shared" si="11"/>
        <v>0</v>
      </c>
      <c r="AC33" s="165" t="b">
        <f t="shared" si="12"/>
        <v>0</v>
      </c>
      <c r="AD33" s="165" t="b">
        <f t="shared" si="20"/>
        <v>0</v>
      </c>
      <c r="AE33" s="165" t="b">
        <f t="shared" si="21"/>
        <v>0</v>
      </c>
      <c r="AF33" s="165" t="b">
        <f t="shared" si="22"/>
        <v>0</v>
      </c>
      <c r="AG33" s="165" t="b">
        <f t="shared" si="23"/>
        <v>0</v>
      </c>
      <c r="AH33" s="165" t="b">
        <f t="shared" si="24"/>
        <v>0</v>
      </c>
      <c r="AI33" s="170" t="str">
        <f t="shared" si="13"/>
        <v/>
      </c>
      <c r="AJ33" s="171" t="str">
        <f t="shared" si="14"/>
        <v/>
      </c>
      <c r="AK33" s="262" t="str">
        <f t="shared" si="25"/>
        <v/>
      </c>
      <c r="AL33" s="168" t="str">
        <f t="shared" si="26"/>
        <v/>
      </c>
      <c r="AM33" s="169">
        <f t="shared" si="27"/>
        <v>0</v>
      </c>
      <c r="AN33" s="150" t="str">
        <f t="shared" si="28"/>
        <v/>
      </c>
      <c r="AO33" s="151" t="str">
        <f t="shared" si="29"/>
        <v/>
      </c>
      <c r="AP33" s="139"/>
      <c r="AQ33" s="168" t="str">
        <f t="shared" si="30"/>
        <v/>
      </c>
      <c r="AR33" s="265" t="str">
        <f t="shared" si="31"/>
        <v/>
      </c>
      <c r="AS33" s="265" t="str">
        <f t="shared" si="32"/>
        <v/>
      </c>
      <c r="AT33" s="265" t="str">
        <f t="shared" si="33"/>
        <v/>
      </c>
      <c r="AU33" s="264"/>
      <c r="AV33" s="265" t="str">
        <f t="shared" si="35"/>
        <v/>
      </c>
      <c r="AW33" s="265">
        <f t="shared" si="36"/>
        <v>0</v>
      </c>
      <c r="AX33" s="264"/>
      <c r="AY33" s="60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267"/>
      <c r="C34" s="158"/>
      <c r="D34" s="139"/>
      <c r="E34" s="139"/>
      <c r="F34" s="160"/>
      <c r="G34" s="173"/>
      <c r="H34" s="172"/>
      <c r="I34" s="172"/>
      <c r="J34" s="172"/>
      <c r="K34" s="172"/>
      <c r="L34" s="174"/>
      <c r="M34" s="163">
        <f t="shared" si="16"/>
        <v>0</v>
      </c>
      <c r="N34" s="164" t="str">
        <f t="shared" si="17"/>
        <v/>
      </c>
      <c r="O34" s="164" t="str">
        <f t="shared" si="0"/>
        <v/>
      </c>
      <c r="P34" s="164" t="str">
        <f t="shared" si="1"/>
        <v/>
      </c>
      <c r="Q34" s="164">
        <f t="shared" si="18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19"/>
        <v/>
      </c>
      <c r="V34" s="104" t="str">
        <f t="shared" si="5"/>
        <v/>
      </c>
      <c r="W34" s="104" t="str">
        <f t="shared" si="6"/>
        <v/>
      </c>
      <c r="X34" s="104">
        <f t="shared" si="7"/>
        <v>0</v>
      </c>
      <c r="Y34" s="165" t="b">
        <f t="shared" si="8"/>
        <v>0</v>
      </c>
      <c r="Z34" s="165" t="b">
        <f t="shared" si="9"/>
        <v>0</v>
      </c>
      <c r="AA34" s="165" t="b">
        <f t="shared" si="10"/>
        <v>0</v>
      </c>
      <c r="AB34" s="165" t="b">
        <f t="shared" si="11"/>
        <v>0</v>
      </c>
      <c r="AC34" s="165" t="b">
        <f t="shared" si="12"/>
        <v>0</v>
      </c>
      <c r="AD34" s="165" t="b">
        <f t="shared" si="20"/>
        <v>0</v>
      </c>
      <c r="AE34" s="165" t="b">
        <f t="shared" si="21"/>
        <v>0</v>
      </c>
      <c r="AF34" s="165" t="b">
        <f t="shared" si="22"/>
        <v>0</v>
      </c>
      <c r="AG34" s="165" t="b">
        <f t="shared" si="23"/>
        <v>0</v>
      </c>
      <c r="AH34" s="165" t="b">
        <f t="shared" si="24"/>
        <v>0</v>
      </c>
      <c r="AI34" s="170" t="str">
        <f t="shared" si="13"/>
        <v/>
      </c>
      <c r="AJ34" s="171" t="str">
        <f t="shared" si="14"/>
        <v/>
      </c>
      <c r="AK34" s="262" t="str">
        <f t="shared" si="25"/>
        <v/>
      </c>
      <c r="AL34" s="168" t="str">
        <f t="shared" si="26"/>
        <v/>
      </c>
      <c r="AM34" s="169">
        <f t="shared" si="27"/>
        <v>0</v>
      </c>
      <c r="AN34" s="150" t="str">
        <f t="shared" si="28"/>
        <v/>
      </c>
      <c r="AO34" s="151" t="str">
        <f t="shared" si="29"/>
        <v/>
      </c>
      <c r="AP34" s="139"/>
      <c r="AQ34" s="168" t="str">
        <f t="shared" si="30"/>
        <v/>
      </c>
      <c r="AR34" s="265" t="str">
        <f t="shared" si="31"/>
        <v/>
      </c>
      <c r="AS34" s="265" t="str">
        <f t="shared" si="32"/>
        <v/>
      </c>
      <c r="AT34" s="265" t="str">
        <f t="shared" si="33"/>
        <v/>
      </c>
      <c r="AU34" s="264"/>
      <c r="AV34" s="265" t="str">
        <f t="shared" si="35"/>
        <v/>
      </c>
      <c r="AW34" s="265">
        <f t="shared" si="36"/>
        <v>0</v>
      </c>
      <c r="AX34" s="264"/>
      <c r="AY34" s="60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267"/>
      <c r="C35" s="158"/>
      <c r="D35" s="139"/>
      <c r="E35" s="139"/>
      <c r="F35" s="160"/>
      <c r="G35" s="173"/>
      <c r="H35" s="172"/>
      <c r="I35" s="172"/>
      <c r="J35" s="172"/>
      <c r="K35" s="172"/>
      <c r="L35" s="174"/>
      <c r="M35" s="163">
        <f t="shared" si="16"/>
        <v>0</v>
      </c>
      <c r="N35" s="164" t="str">
        <f t="shared" si="17"/>
        <v/>
      </c>
      <c r="O35" s="164" t="str">
        <f t="shared" si="0"/>
        <v/>
      </c>
      <c r="P35" s="164" t="str">
        <f t="shared" si="1"/>
        <v/>
      </c>
      <c r="Q35" s="164">
        <f t="shared" si="18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19"/>
        <v/>
      </c>
      <c r="V35" s="104" t="str">
        <f t="shared" si="5"/>
        <v/>
      </c>
      <c r="W35" s="104" t="str">
        <f t="shared" si="6"/>
        <v/>
      </c>
      <c r="X35" s="104">
        <f t="shared" si="7"/>
        <v>0</v>
      </c>
      <c r="Y35" s="165" t="b">
        <f t="shared" si="8"/>
        <v>0</v>
      </c>
      <c r="Z35" s="165" t="b">
        <f t="shared" si="9"/>
        <v>0</v>
      </c>
      <c r="AA35" s="165" t="b">
        <f t="shared" si="10"/>
        <v>0</v>
      </c>
      <c r="AB35" s="165" t="b">
        <f t="shared" si="11"/>
        <v>0</v>
      </c>
      <c r="AC35" s="165" t="b">
        <f t="shared" si="12"/>
        <v>0</v>
      </c>
      <c r="AD35" s="165" t="b">
        <f t="shared" si="20"/>
        <v>0</v>
      </c>
      <c r="AE35" s="165" t="b">
        <f t="shared" si="21"/>
        <v>0</v>
      </c>
      <c r="AF35" s="165" t="b">
        <f t="shared" si="22"/>
        <v>0</v>
      </c>
      <c r="AG35" s="165" t="b">
        <f t="shared" si="23"/>
        <v>0</v>
      </c>
      <c r="AH35" s="165" t="b">
        <f t="shared" si="24"/>
        <v>0</v>
      </c>
      <c r="AI35" s="170" t="str">
        <f t="shared" si="13"/>
        <v/>
      </c>
      <c r="AJ35" s="171" t="str">
        <f t="shared" si="14"/>
        <v/>
      </c>
      <c r="AK35" s="262" t="str">
        <f t="shared" si="25"/>
        <v/>
      </c>
      <c r="AL35" s="168" t="str">
        <f t="shared" si="26"/>
        <v/>
      </c>
      <c r="AM35" s="169">
        <f t="shared" si="27"/>
        <v>0</v>
      </c>
      <c r="AN35" s="150" t="str">
        <f t="shared" si="28"/>
        <v/>
      </c>
      <c r="AO35" s="151" t="str">
        <f t="shared" si="29"/>
        <v/>
      </c>
      <c r="AP35" s="139"/>
      <c r="AQ35" s="168" t="str">
        <f t="shared" si="30"/>
        <v/>
      </c>
      <c r="AR35" s="265" t="str">
        <f t="shared" si="31"/>
        <v/>
      </c>
      <c r="AS35" s="265" t="str">
        <f t="shared" si="32"/>
        <v/>
      </c>
      <c r="AT35" s="265" t="str">
        <f t="shared" si="33"/>
        <v/>
      </c>
      <c r="AU35" s="264"/>
      <c r="AV35" s="265" t="str">
        <f t="shared" si="35"/>
        <v/>
      </c>
      <c r="AW35" s="265">
        <f t="shared" si="36"/>
        <v>0</v>
      </c>
      <c r="AX35" s="264"/>
      <c r="AY35" s="60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267"/>
      <c r="C36" s="158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16"/>
        <v>0</v>
      </c>
      <c r="N36" s="164" t="str">
        <f t="shared" si="17"/>
        <v/>
      </c>
      <c r="O36" s="164" t="str">
        <f t="shared" si="0"/>
        <v/>
      </c>
      <c r="P36" s="164" t="str">
        <f t="shared" si="1"/>
        <v/>
      </c>
      <c r="Q36" s="164">
        <f t="shared" si="18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19"/>
        <v/>
      </c>
      <c r="V36" s="104" t="str">
        <f t="shared" si="5"/>
        <v/>
      </c>
      <c r="W36" s="104" t="str">
        <f t="shared" si="6"/>
        <v/>
      </c>
      <c r="X36" s="104">
        <f t="shared" si="7"/>
        <v>0</v>
      </c>
      <c r="Y36" s="165" t="b">
        <f t="shared" si="8"/>
        <v>0</v>
      </c>
      <c r="Z36" s="165" t="b">
        <f t="shared" si="9"/>
        <v>0</v>
      </c>
      <c r="AA36" s="165" t="b">
        <f t="shared" si="10"/>
        <v>0</v>
      </c>
      <c r="AB36" s="165" t="b">
        <f t="shared" si="11"/>
        <v>0</v>
      </c>
      <c r="AC36" s="165" t="b">
        <f t="shared" si="12"/>
        <v>0</v>
      </c>
      <c r="AD36" s="165" t="b">
        <f t="shared" si="20"/>
        <v>0</v>
      </c>
      <c r="AE36" s="165" t="b">
        <f t="shared" si="21"/>
        <v>0</v>
      </c>
      <c r="AF36" s="165" t="b">
        <f t="shared" si="22"/>
        <v>0</v>
      </c>
      <c r="AG36" s="165" t="b">
        <f t="shared" si="23"/>
        <v>0</v>
      </c>
      <c r="AH36" s="165" t="b">
        <f t="shared" si="24"/>
        <v>0</v>
      </c>
      <c r="AI36" s="170" t="str">
        <f t="shared" si="13"/>
        <v/>
      </c>
      <c r="AJ36" s="171" t="str">
        <f t="shared" si="14"/>
        <v/>
      </c>
      <c r="AK36" s="262" t="str">
        <f t="shared" si="25"/>
        <v/>
      </c>
      <c r="AL36" s="168" t="str">
        <f t="shared" si="26"/>
        <v/>
      </c>
      <c r="AM36" s="169">
        <f t="shared" si="27"/>
        <v>0</v>
      </c>
      <c r="AN36" s="150" t="str">
        <f t="shared" si="28"/>
        <v/>
      </c>
      <c r="AO36" s="151" t="str">
        <f t="shared" si="29"/>
        <v/>
      </c>
      <c r="AP36" s="139"/>
      <c r="AQ36" s="168" t="str">
        <f t="shared" si="30"/>
        <v/>
      </c>
      <c r="AR36" s="265" t="str">
        <f t="shared" si="31"/>
        <v/>
      </c>
      <c r="AS36" s="265" t="str">
        <f t="shared" si="32"/>
        <v/>
      </c>
      <c r="AT36" s="265" t="str">
        <f t="shared" si="33"/>
        <v/>
      </c>
      <c r="AU36" s="264"/>
      <c r="AV36" s="265" t="str">
        <f t="shared" si="35"/>
        <v/>
      </c>
      <c r="AW36" s="265">
        <f t="shared" si="36"/>
        <v>0</v>
      </c>
      <c r="AX36" s="264"/>
      <c r="AY36" s="60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267"/>
      <c r="C37" s="158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16"/>
        <v>0</v>
      </c>
      <c r="N37" s="164" t="str">
        <f t="shared" si="17"/>
        <v/>
      </c>
      <c r="O37" s="164" t="str">
        <f t="shared" si="0"/>
        <v/>
      </c>
      <c r="P37" s="164" t="str">
        <f t="shared" si="1"/>
        <v/>
      </c>
      <c r="Q37" s="164">
        <f t="shared" si="18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19"/>
        <v/>
      </c>
      <c r="V37" s="104" t="str">
        <f t="shared" si="5"/>
        <v/>
      </c>
      <c r="W37" s="104" t="str">
        <f t="shared" si="6"/>
        <v/>
      </c>
      <c r="X37" s="104">
        <f t="shared" si="7"/>
        <v>0</v>
      </c>
      <c r="Y37" s="165" t="b">
        <f t="shared" si="8"/>
        <v>0</v>
      </c>
      <c r="Z37" s="165" t="b">
        <f t="shared" si="9"/>
        <v>0</v>
      </c>
      <c r="AA37" s="165" t="b">
        <f t="shared" si="10"/>
        <v>0</v>
      </c>
      <c r="AB37" s="165" t="b">
        <f t="shared" si="11"/>
        <v>0</v>
      </c>
      <c r="AC37" s="165" t="b">
        <f t="shared" si="12"/>
        <v>0</v>
      </c>
      <c r="AD37" s="165" t="b">
        <f t="shared" si="20"/>
        <v>0</v>
      </c>
      <c r="AE37" s="165" t="b">
        <f t="shared" si="21"/>
        <v>0</v>
      </c>
      <c r="AF37" s="165" t="b">
        <f t="shared" si="22"/>
        <v>0</v>
      </c>
      <c r="AG37" s="165" t="b">
        <f t="shared" si="23"/>
        <v>0</v>
      </c>
      <c r="AH37" s="165" t="b">
        <f t="shared" si="24"/>
        <v>0</v>
      </c>
      <c r="AI37" s="170" t="str">
        <f t="shared" si="13"/>
        <v/>
      </c>
      <c r="AJ37" s="171" t="str">
        <f t="shared" si="14"/>
        <v/>
      </c>
      <c r="AK37" s="262" t="str">
        <f t="shared" si="25"/>
        <v/>
      </c>
      <c r="AL37" s="168" t="str">
        <f t="shared" si="26"/>
        <v/>
      </c>
      <c r="AM37" s="169">
        <f t="shared" si="27"/>
        <v>0</v>
      </c>
      <c r="AN37" s="150" t="str">
        <f t="shared" si="28"/>
        <v/>
      </c>
      <c r="AO37" s="151" t="str">
        <f t="shared" si="29"/>
        <v/>
      </c>
      <c r="AP37" s="139"/>
      <c r="AQ37" s="168" t="str">
        <f t="shared" si="30"/>
        <v/>
      </c>
      <c r="AR37" s="265" t="str">
        <f t="shared" si="31"/>
        <v/>
      </c>
      <c r="AS37" s="265" t="str">
        <f t="shared" si="32"/>
        <v/>
      </c>
      <c r="AT37" s="265" t="str">
        <f t="shared" si="33"/>
        <v/>
      </c>
      <c r="AU37" s="264"/>
      <c r="AV37" s="265" t="str">
        <f t="shared" si="35"/>
        <v/>
      </c>
      <c r="AW37" s="265">
        <f t="shared" si="36"/>
        <v>0</v>
      </c>
      <c r="AX37" s="264"/>
      <c r="AY37" s="60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8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16"/>
        <v>0</v>
      </c>
      <c r="N38" s="164" t="str">
        <f t="shared" si="17"/>
        <v/>
      </c>
      <c r="O38" s="164" t="str">
        <f t="shared" si="0"/>
        <v/>
      </c>
      <c r="P38" s="164" t="str">
        <f t="shared" si="1"/>
        <v/>
      </c>
      <c r="Q38" s="164">
        <f t="shared" si="18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19"/>
        <v/>
      </c>
      <c r="V38" s="104" t="str">
        <f t="shared" si="5"/>
        <v/>
      </c>
      <c r="W38" s="104" t="str">
        <f t="shared" si="6"/>
        <v/>
      </c>
      <c r="X38" s="104">
        <f t="shared" si="7"/>
        <v>0</v>
      </c>
      <c r="Y38" s="165" t="b">
        <f t="shared" si="8"/>
        <v>0</v>
      </c>
      <c r="Z38" s="165" t="b">
        <f t="shared" si="9"/>
        <v>0</v>
      </c>
      <c r="AA38" s="165" t="b">
        <f t="shared" si="10"/>
        <v>0</v>
      </c>
      <c r="AB38" s="165" t="b">
        <f t="shared" si="11"/>
        <v>0</v>
      </c>
      <c r="AC38" s="165" t="b">
        <f t="shared" si="12"/>
        <v>0</v>
      </c>
      <c r="AD38" s="165" t="b">
        <f t="shared" si="20"/>
        <v>0</v>
      </c>
      <c r="AE38" s="165" t="b">
        <f t="shared" si="21"/>
        <v>0</v>
      </c>
      <c r="AF38" s="165" t="b">
        <f t="shared" si="22"/>
        <v>0</v>
      </c>
      <c r="AG38" s="165" t="b">
        <f t="shared" si="23"/>
        <v>0</v>
      </c>
      <c r="AH38" s="165" t="b">
        <f t="shared" si="24"/>
        <v>0</v>
      </c>
      <c r="AI38" s="170" t="str">
        <f t="shared" si="13"/>
        <v/>
      </c>
      <c r="AJ38" s="171" t="str">
        <f t="shared" si="14"/>
        <v/>
      </c>
      <c r="AK38" s="262" t="str">
        <f t="shared" si="25"/>
        <v/>
      </c>
      <c r="AL38" s="168" t="str">
        <f t="shared" si="26"/>
        <v/>
      </c>
      <c r="AM38" s="169">
        <f t="shared" si="27"/>
        <v>0</v>
      </c>
      <c r="AN38" s="150" t="str">
        <f t="shared" si="28"/>
        <v/>
      </c>
      <c r="AO38" s="151" t="str">
        <f t="shared" si="29"/>
        <v/>
      </c>
      <c r="AP38" s="139"/>
      <c r="AQ38" s="168" t="str">
        <f t="shared" si="30"/>
        <v/>
      </c>
      <c r="AR38" s="265" t="str">
        <f t="shared" si="31"/>
        <v/>
      </c>
      <c r="AS38" s="265" t="str">
        <f t="shared" si="32"/>
        <v/>
      </c>
      <c r="AT38" s="265" t="str">
        <f t="shared" si="33"/>
        <v/>
      </c>
      <c r="AU38" s="264"/>
      <c r="AV38" s="265" t="str">
        <f t="shared" si="35"/>
        <v/>
      </c>
      <c r="AW38" s="265">
        <f t="shared" si="36"/>
        <v>0</v>
      </c>
      <c r="AX38" s="264"/>
      <c r="AY38" s="60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158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16"/>
        <v>0</v>
      </c>
      <c r="N39" s="164" t="str">
        <f t="shared" si="17"/>
        <v/>
      </c>
      <c r="O39" s="164" t="str">
        <f t="shared" si="0"/>
        <v/>
      </c>
      <c r="P39" s="164" t="str">
        <f t="shared" si="1"/>
        <v/>
      </c>
      <c r="Q39" s="164">
        <f t="shared" si="18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19"/>
        <v/>
      </c>
      <c r="V39" s="104" t="str">
        <f t="shared" si="5"/>
        <v/>
      </c>
      <c r="W39" s="104" t="str">
        <f t="shared" si="6"/>
        <v/>
      </c>
      <c r="X39" s="104">
        <f t="shared" si="7"/>
        <v>0</v>
      </c>
      <c r="Y39" s="165" t="b">
        <f t="shared" si="8"/>
        <v>0</v>
      </c>
      <c r="Z39" s="165" t="b">
        <f t="shared" si="9"/>
        <v>0</v>
      </c>
      <c r="AA39" s="165" t="b">
        <f t="shared" si="10"/>
        <v>0</v>
      </c>
      <c r="AB39" s="165" t="b">
        <f t="shared" si="11"/>
        <v>0</v>
      </c>
      <c r="AC39" s="165" t="b">
        <f t="shared" si="12"/>
        <v>0</v>
      </c>
      <c r="AD39" s="165" t="b">
        <f t="shared" si="20"/>
        <v>0</v>
      </c>
      <c r="AE39" s="165" t="b">
        <f t="shared" si="21"/>
        <v>0</v>
      </c>
      <c r="AF39" s="165" t="b">
        <f t="shared" si="22"/>
        <v>0</v>
      </c>
      <c r="AG39" s="165" t="b">
        <f t="shared" si="23"/>
        <v>0</v>
      </c>
      <c r="AH39" s="165" t="b">
        <f t="shared" si="24"/>
        <v>0</v>
      </c>
      <c r="AI39" s="170" t="str">
        <f t="shared" si="13"/>
        <v/>
      </c>
      <c r="AJ39" s="171" t="str">
        <f t="shared" si="14"/>
        <v/>
      </c>
      <c r="AK39" s="262" t="str">
        <f t="shared" si="25"/>
        <v/>
      </c>
      <c r="AL39" s="168" t="str">
        <f t="shared" si="26"/>
        <v/>
      </c>
      <c r="AM39" s="169">
        <f t="shared" si="27"/>
        <v>0</v>
      </c>
      <c r="AN39" s="150" t="str">
        <f t="shared" si="28"/>
        <v/>
      </c>
      <c r="AO39" s="151" t="str">
        <f t="shared" si="29"/>
        <v/>
      </c>
      <c r="AP39" s="139"/>
      <c r="AQ39" s="168" t="str">
        <f t="shared" si="30"/>
        <v/>
      </c>
      <c r="AR39" s="265" t="str">
        <f t="shared" si="31"/>
        <v/>
      </c>
      <c r="AS39" s="265" t="str">
        <f t="shared" si="32"/>
        <v/>
      </c>
      <c r="AT39" s="265" t="str">
        <f t="shared" si="33"/>
        <v/>
      </c>
      <c r="AU39" s="264"/>
      <c r="AV39" s="265" t="str">
        <f t="shared" si="35"/>
        <v/>
      </c>
      <c r="AW39" s="265">
        <f t="shared" si="36"/>
        <v>0</v>
      </c>
      <c r="AX39" s="264"/>
      <c r="AY39" s="60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158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16"/>
        <v>0</v>
      </c>
      <c r="N40" s="164" t="str">
        <f t="shared" si="17"/>
        <v/>
      </c>
      <c r="O40" s="164" t="str">
        <f t="shared" si="0"/>
        <v/>
      </c>
      <c r="P40" s="164" t="str">
        <f t="shared" si="1"/>
        <v/>
      </c>
      <c r="Q40" s="164">
        <f t="shared" si="18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19"/>
        <v/>
      </c>
      <c r="V40" s="104" t="str">
        <f t="shared" si="5"/>
        <v/>
      </c>
      <c r="W40" s="104" t="str">
        <f t="shared" si="6"/>
        <v/>
      </c>
      <c r="X40" s="104">
        <f t="shared" si="7"/>
        <v>0</v>
      </c>
      <c r="Y40" s="165" t="b">
        <f t="shared" si="8"/>
        <v>0</v>
      </c>
      <c r="Z40" s="165" t="b">
        <f t="shared" si="9"/>
        <v>0</v>
      </c>
      <c r="AA40" s="165" t="b">
        <f t="shared" si="10"/>
        <v>0</v>
      </c>
      <c r="AB40" s="165" t="b">
        <f t="shared" si="11"/>
        <v>0</v>
      </c>
      <c r="AC40" s="165" t="b">
        <f t="shared" si="12"/>
        <v>0</v>
      </c>
      <c r="AD40" s="165" t="b">
        <f t="shared" si="20"/>
        <v>0</v>
      </c>
      <c r="AE40" s="165" t="b">
        <f t="shared" si="21"/>
        <v>0</v>
      </c>
      <c r="AF40" s="165" t="b">
        <f t="shared" si="22"/>
        <v>0</v>
      </c>
      <c r="AG40" s="165" t="b">
        <f t="shared" si="23"/>
        <v>0</v>
      </c>
      <c r="AH40" s="165" t="b">
        <f t="shared" si="24"/>
        <v>0</v>
      </c>
      <c r="AI40" s="170" t="str">
        <f t="shared" si="13"/>
        <v/>
      </c>
      <c r="AJ40" s="171" t="str">
        <f t="shared" si="14"/>
        <v/>
      </c>
      <c r="AK40" s="262" t="str">
        <f t="shared" si="25"/>
        <v/>
      </c>
      <c r="AL40" s="168" t="str">
        <f t="shared" si="26"/>
        <v/>
      </c>
      <c r="AM40" s="169">
        <f t="shared" si="27"/>
        <v>0</v>
      </c>
      <c r="AN40" s="150" t="str">
        <f t="shared" si="28"/>
        <v/>
      </c>
      <c r="AO40" s="151" t="str">
        <f t="shared" si="29"/>
        <v/>
      </c>
      <c r="AP40" s="139"/>
      <c r="AQ40" s="168" t="str">
        <f t="shared" si="30"/>
        <v/>
      </c>
      <c r="AR40" s="265" t="str">
        <f t="shared" si="31"/>
        <v/>
      </c>
      <c r="AS40" s="265" t="str">
        <f t="shared" si="32"/>
        <v/>
      </c>
      <c r="AT40" s="265" t="str">
        <f t="shared" si="33"/>
        <v/>
      </c>
      <c r="AU40" s="264"/>
      <c r="AV40" s="265" t="str">
        <f t="shared" si="35"/>
        <v/>
      </c>
      <c r="AW40" s="265">
        <f t="shared" si="36"/>
        <v>0</v>
      </c>
      <c r="AX40" s="264"/>
      <c r="AY40" s="60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16"/>
        <v>0</v>
      </c>
      <c r="N41" s="164" t="str">
        <f t="shared" si="17"/>
        <v/>
      </c>
      <c r="O41" s="164" t="str">
        <f t="shared" si="0"/>
        <v/>
      </c>
      <c r="P41" s="164" t="str">
        <f t="shared" si="1"/>
        <v/>
      </c>
      <c r="Q41" s="164">
        <f t="shared" si="18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19"/>
        <v/>
      </c>
      <c r="V41" s="104" t="str">
        <f t="shared" si="5"/>
        <v/>
      </c>
      <c r="W41" s="104" t="str">
        <f t="shared" si="6"/>
        <v/>
      </c>
      <c r="X41" s="104">
        <f t="shared" si="7"/>
        <v>0</v>
      </c>
      <c r="Y41" s="165" t="b">
        <f t="shared" si="8"/>
        <v>0</v>
      </c>
      <c r="Z41" s="165" t="b">
        <f t="shared" si="9"/>
        <v>0</v>
      </c>
      <c r="AA41" s="165" t="b">
        <f t="shared" si="10"/>
        <v>0</v>
      </c>
      <c r="AB41" s="165" t="b">
        <f t="shared" si="11"/>
        <v>0</v>
      </c>
      <c r="AC41" s="165" t="b">
        <f t="shared" si="12"/>
        <v>0</v>
      </c>
      <c r="AD41" s="165" t="b">
        <f t="shared" si="20"/>
        <v>0</v>
      </c>
      <c r="AE41" s="165" t="b">
        <f t="shared" si="21"/>
        <v>0</v>
      </c>
      <c r="AF41" s="165" t="b">
        <f t="shared" si="22"/>
        <v>0</v>
      </c>
      <c r="AG41" s="165" t="b">
        <f t="shared" si="23"/>
        <v>0</v>
      </c>
      <c r="AH41" s="165" t="b">
        <f t="shared" si="24"/>
        <v>0</v>
      </c>
      <c r="AI41" s="170" t="str">
        <f t="shared" si="13"/>
        <v/>
      </c>
      <c r="AJ41" s="171" t="str">
        <f t="shared" si="14"/>
        <v/>
      </c>
      <c r="AK41" s="262" t="str">
        <f t="shared" si="25"/>
        <v/>
      </c>
      <c r="AL41" s="168" t="str">
        <f t="shared" si="26"/>
        <v/>
      </c>
      <c r="AM41" s="169">
        <f t="shared" si="27"/>
        <v>0</v>
      </c>
      <c r="AN41" s="150" t="str">
        <f t="shared" si="28"/>
        <v/>
      </c>
      <c r="AO41" s="151" t="str">
        <f t="shared" si="29"/>
        <v/>
      </c>
      <c r="AP41" s="139"/>
      <c r="AQ41" s="168" t="str">
        <f t="shared" si="30"/>
        <v/>
      </c>
      <c r="AR41" s="265" t="str">
        <f t="shared" si="31"/>
        <v/>
      </c>
      <c r="AS41" s="265" t="str">
        <f t="shared" si="32"/>
        <v/>
      </c>
      <c r="AT41" s="265" t="str">
        <f t="shared" si="33"/>
        <v/>
      </c>
      <c r="AU41" s="264"/>
      <c r="AV41" s="265" t="str">
        <f t="shared" si="35"/>
        <v/>
      </c>
      <c r="AW41" s="265">
        <f t="shared" si="36"/>
        <v>0</v>
      </c>
      <c r="AX41" s="264"/>
      <c r="AY41" s="60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158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16"/>
        <v>0</v>
      </c>
      <c r="N42" s="164" t="str">
        <f t="shared" si="17"/>
        <v/>
      </c>
      <c r="O42" s="164" t="str">
        <f t="shared" si="0"/>
        <v/>
      </c>
      <c r="P42" s="164" t="str">
        <f t="shared" si="1"/>
        <v/>
      </c>
      <c r="Q42" s="164">
        <f t="shared" si="18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19"/>
        <v/>
      </c>
      <c r="V42" s="104" t="str">
        <f t="shared" si="5"/>
        <v/>
      </c>
      <c r="W42" s="104" t="str">
        <f t="shared" si="6"/>
        <v/>
      </c>
      <c r="X42" s="104">
        <f t="shared" si="7"/>
        <v>0</v>
      </c>
      <c r="Y42" s="165" t="b">
        <f t="shared" si="8"/>
        <v>0</v>
      </c>
      <c r="Z42" s="165" t="b">
        <f t="shared" si="9"/>
        <v>0</v>
      </c>
      <c r="AA42" s="165" t="b">
        <f t="shared" si="10"/>
        <v>0</v>
      </c>
      <c r="AB42" s="165" t="b">
        <f t="shared" si="11"/>
        <v>0</v>
      </c>
      <c r="AC42" s="165" t="b">
        <f t="shared" si="12"/>
        <v>0</v>
      </c>
      <c r="AD42" s="165" t="b">
        <f t="shared" si="20"/>
        <v>0</v>
      </c>
      <c r="AE42" s="165" t="b">
        <f t="shared" si="21"/>
        <v>0</v>
      </c>
      <c r="AF42" s="165" t="b">
        <f t="shared" si="22"/>
        <v>0</v>
      </c>
      <c r="AG42" s="165" t="b">
        <f t="shared" si="23"/>
        <v>0</v>
      </c>
      <c r="AH42" s="165" t="b">
        <f t="shared" si="24"/>
        <v>0</v>
      </c>
      <c r="AI42" s="170" t="str">
        <f t="shared" si="13"/>
        <v/>
      </c>
      <c r="AJ42" s="171" t="str">
        <f t="shared" si="14"/>
        <v/>
      </c>
      <c r="AK42" s="262" t="str">
        <f t="shared" si="25"/>
        <v/>
      </c>
      <c r="AL42" s="168" t="str">
        <f t="shared" si="26"/>
        <v/>
      </c>
      <c r="AM42" s="169">
        <f t="shared" si="27"/>
        <v>0</v>
      </c>
      <c r="AN42" s="150" t="str">
        <f t="shared" si="28"/>
        <v/>
      </c>
      <c r="AO42" s="151" t="str">
        <f t="shared" si="29"/>
        <v/>
      </c>
      <c r="AP42" s="139"/>
      <c r="AQ42" s="168" t="str">
        <f t="shared" si="30"/>
        <v/>
      </c>
      <c r="AR42" s="265" t="str">
        <f t="shared" si="31"/>
        <v/>
      </c>
      <c r="AS42" s="265" t="str">
        <f t="shared" si="32"/>
        <v/>
      </c>
      <c r="AT42" s="265" t="str">
        <f t="shared" si="33"/>
        <v/>
      </c>
      <c r="AU42" s="264"/>
      <c r="AV42" s="265" t="str">
        <f t="shared" si="35"/>
        <v/>
      </c>
      <c r="AW42" s="265">
        <f t="shared" si="36"/>
        <v>0</v>
      </c>
      <c r="AX42" s="264"/>
      <c r="AY42" s="60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158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16"/>
        <v>0</v>
      </c>
      <c r="N43" s="164" t="str">
        <f t="shared" si="17"/>
        <v/>
      </c>
      <c r="O43" s="164" t="str">
        <f t="shared" si="0"/>
        <v/>
      </c>
      <c r="P43" s="164" t="str">
        <f t="shared" si="1"/>
        <v/>
      </c>
      <c r="Q43" s="164">
        <f t="shared" si="18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19"/>
        <v/>
      </c>
      <c r="V43" s="104" t="str">
        <f t="shared" si="5"/>
        <v/>
      </c>
      <c r="W43" s="104" t="str">
        <f t="shared" si="6"/>
        <v/>
      </c>
      <c r="X43" s="104">
        <f t="shared" si="7"/>
        <v>0</v>
      </c>
      <c r="Y43" s="165" t="b">
        <f t="shared" si="8"/>
        <v>0</v>
      </c>
      <c r="Z43" s="165" t="b">
        <f t="shared" si="9"/>
        <v>0</v>
      </c>
      <c r="AA43" s="165" t="b">
        <f t="shared" si="10"/>
        <v>0</v>
      </c>
      <c r="AB43" s="165" t="b">
        <f t="shared" si="11"/>
        <v>0</v>
      </c>
      <c r="AC43" s="165" t="b">
        <f t="shared" si="12"/>
        <v>0</v>
      </c>
      <c r="AD43" s="165" t="b">
        <f t="shared" si="20"/>
        <v>0</v>
      </c>
      <c r="AE43" s="165" t="b">
        <f t="shared" si="21"/>
        <v>0</v>
      </c>
      <c r="AF43" s="165" t="b">
        <f t="shared" si="22"/>
        <v>0</v>
      </c>
      <c r="AG43" s="165" t="b">
        <f t="shared" si="23"/>
        <v>0</v>
      </c>
      <c r="AH43" s="165" t="b">
        <f t="shared" si="24"/>
        <v>0</v>
      </c>
      <c r="AI43" s="170" t="str">
        <f t="shared" si="13"/>
        <v/>
      </c>
      <c r="AJ43" s="171" t="str">
        <f t="shared" si="14"/>
        <v/>
      </c>
      <c r="AK43" s="262" t="str">
        <f t="shared" si="25"/>
        <v/>
      </c>
      <c r="AL43" s="168" t="str">
        <f t="shared" si="26"/>
        <v/>
      </c>
      <c r="AM43" s="169">
        <f t="shared" si="27"/>
        <v>0</v>
      </c>
      <c r="AN43" s="150" t="str">
        <f t="shared" si="28"/>
        <v/>
      </c>
      <c r="AO43" s="151" t="str">
        <f t="shared" si="29"/>
        <v/>
      </c>
      <c r="AP43" s="139"/>
      <c r="AQ43" s="168" t="str">
        <f t="shared" si="30"/>
        <v/>
      </c>
      <c r="AR43" s="265" t="str">
        <f t="shared" si="31"/>
        <v/>
      </c>
      <c r="AS43" s="265" t="str">
        <f t="shared" si="32"/>
        <v/>
      </c>
      <c r="AT43" s="265" t="str">
        <f t="shared" si="33"/>
        <v/>
      </c>
      <c r="AU43" s="264"/>
      <c r="AV43" s="265" t="str">
        <f t="shared" si="35"/>
        <v/>
      </c>
      <c r="AW43" s="265">
        <f t="shared" si="36"/>
        <v>0</v>
      </c>
      <c r="AX43" s="264"/>
      <c r="AY43" s="60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158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16"/>
        <v>0</v>
      </c>
      <c r="N44" s="164" t="str">
        <f t="shared" si="17"/>
        <v/>
      </c>
      <c r="O44" s="164" t="str">
        <f t="shared" si="0"/>
        <v/>
      </c>
      <c r="P44" s="164" t="str">
        <f t="shared" si="1"/>
        <v/>
      </c>
      <c r="Q44" s="164">
        <f t="shared" si="18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19"/>
        <v/>
      </c>
      <c r="V44" s="104" t="str">
        <f t="shared" si="5"/>
        <v/>
      </c>
      <c r="W44" s="104" t="str">
        <f t="shared" si="6"/>
        <v/>
      </c>
      <c r="X44" s="104">
        <f t="shared" si="7"/>
        <v>0</v>
      </c>
      <c r="Y44" s="165" t="b">
        <f t="shared" si="8"/>
        <v>0</v>
      </c>
      <c r="Z44" s="165" t="b">
        <f t="shared" si="9"/>
        <v>0</v>
      </c>
      <c r="AA44" s="165" t="b">
        <f t="shared" si="10"/>
        <v>0</v>
      </c>
      <c r="AB44" s="165" t="b">
        <f t="shared" si="11"/>
        <v>0</v>
      </c>
      <c r="AC44" s="165" t="b">
        <f t="shared" si="12"/>
        <v>0</v>
      </c>
      <c r="AD44" s="165" t="b">
        <f t="shared" si="20"/>
        <v>0</v>
      </c>
      <c r="AE44" s="165" t="b">
        <f t="shared" si="21"/>
        <v>0</v>
      </c>
      <c r="AF44" s="165" t="b">
        <f t="shared" si="22"/>
        <v>0</v>
      </c>
      <c r="AG44" s="165" t="b">
        <f t="shared" si="23"/>
        <v>0</v>
      </c>
      <c r="AH44" s="165" t="b">
        <f t="shared" si="24"/>
        <v>0</v>
      </c>
      <c r="AI44" s="170" t="str">
        <f t="shared" si="13"/>
        <v/>
      </c>
      <c r="AJ44" s="171" t="str">
        <f t="shared" si="14"/>
        <v/>
      </c>
      <c r="AK44" s="262" t="str">
        <f t="shared" si="25"/>
        <v/>
      </c>
      <c r="AL44" s="168" t="str">
        <f t="shared" si="26"/>
        <v/>
      </c>
      <c r="AM44" s="169">
        <f t="shared" si="27"/>
        <v>0</v>
      </c>
      <c r="AN44" s="150" t="str">
        <f t="shared" si="28"/>
        <v/>
      </c>
      <c r="AO44" s="151" t="str">
        <f t="shared" si="29"/>
        <v/>
      </c>
      <c r="AP44" s="139"/>
      <c r="AQ44" s="168" t="str">
        <f t="shared" si="30"/>
        <v/>
      </c>
      <c r="AR44" s="265" t="str">
        <f t="shared" si="31"/>
        <v/>
      </c>
      <c r="AS44" s="265" t="str">
        <f t="shared" si="32"/>
        <v/>
      </c>
      <c r="AT44" s="265" t="str">
        <f t="shared" si="33"/>
        <v/>
      </c>
      <c r="AU44" s="264"/>
      <c r="AV44" s="265" t="str">
        <f t="shared" si="35"/>
        <v/>
      </c>
      <c r="AW44" s="265">
        <f t="shared" si="36"/>
        <v>0</v>
      </c>
      <c r="AX44" s="264"/>
      <c r="AY44" s="60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158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16"/>
        <v>0</v>
      </c>
      <c r="N45" s="164" t="str">
        <f t="shared" si="17"/>
        <v/>
      </c>
      <c r="O45" s="164" t="str">
        <f t="shared" si="0"/>
        <v/>
      </c>
      <c r="P45" s="164" t="str">
        <f t="shared" si="1"/>
        <v/>
      </c>
      <c r="Q45" s="164">
        <f t="shared" si="18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19"/>
        <v/>
      </c>
      <c r="V45" s="104" t="str">
        <f t="shared" si="5"/>
        <v/>
      </c>
      <c r="W45" s="104" t="str">
        <f t="shared" si="6"/>
        <v/>
      </c>
      <c r="X45" s="104">
        <f t="shared" si="7"/>
        <v>0</v>
      </c>
      <c r="Y45" s="165" t="b">
        <f t="shared" si="8"/>
        <v>0</v>
      </c>
      <c r="Z45" s="165" t="b">
        <f t="shared" si="9"/>
        <v>0</v>
      </c>
      <c r="AA45" s="165" t="b">
        <f t="shared" si="10"/>
        <v>0</v>
      </c>
      <c r="AB45" s="165" t="b">
        <f t="shared" si="11"/>
        <v>0</v>
      </c>
      <c r="AC45" s="165" t="b">
        <f t="shared" si="12"/>
        <v>0</v>
      </c>
      <c r="AD45" s="165" t="b">
        <f t="shared" si="20"/>
        <v>0</v>
      </c>
      <c r="AE45" s="165" t="b">
        <f t="shared" si="21"/>
        <v>0</v>
      </c>
      <c r="AF45" s="165" t="b">
        <f t="shared" si="22"/>
        <v>0</v>
      </c>
      <c r="AG45" s="165" t="b">
        <f t="shared" si="23"/>
        <v>0</v>
      </c>
      <c r="AH45" s="165" t="b">
        <f t="shared" si="24"/>
        <v>0</v>
      </c>
      <c r="AI45" s="170" t="str">
        <f t="shared" si="13"/>
        <v/>
      </c>
      <c r="AJ45" s="171" t="str">
        <f t="shared" si="14"/>
        <v/>
      </c>
      <c r="AK45" s="262" t="str">
        <f t="shared" si="25"/>
        <v/>
      </c>
      <c r="AL45" s="168" t="str">
        <f t="shared" si="26"/>
        <v/>
      </c>
      <c r="AM45" s="169">
        <f t="shared" si="27"/>
        <v>0</v>
      </c>
      <c r="AN45" s="150" t="str">
        <f t="shared" si="28"/>
        <v/>
      </c>
      <c r="AO45" s="151" t="str">
        <f t="shared" si="29"/>
        <v/>
      </c>
      <c r="AP45" s="139"/>
      <c r="AQ45" s="168" t="str">
        <f t="shared" si="30"/>
        <v/>
      </c>
      <c r="AR45" s="265" t="str">
        <f t="shared" si="31"/>
        <v/>
      </c>
      <c r="AS45" s="265" t="str">
        <f t="shared" si="32"/>
        <v/>
      </c>
      <c r="AT45" s="265" t="str">
        <f t="shared" si="33"/>
        <v/>
      </c>
      <c r="AU45" s="264"/>
      <c r="AV45" s="265" t="str">
        <f t="shared" si="35"/>
        <v/>
      </c>
      <c r="AW45" s="265">
        <f t="shared" si="36"/>
        <v>0</v>
      </c>
      <c r="AX45" s="264"/>
      <c r="AY45" s="60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158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16"/>
        <v>0</v>
      </c>
      <c r="N46" s="164" t="str">
        <f t="shared" si="17"/>
        <v/>
      </c>
      <c r="O46" s="164" t="str">
        <f t="shared" si="0"/>
        <v/>
      </c>
      <c r="P46" s="164" t="str">
        <f t="shared" si="1"/>
        <v/>
      </c>
      <c r="Q46" s="164">
        <f t="shared" si="18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19"/>
        <v/>
      </c>
      <c r="V46" s="104" t="str">
        <f t="shared" si="5"/>
        <v/>
      </c>
      <c r="W46" s="104" t="str">
        <f t="shared" si="6"/>
        <v/>
      </c>
      <c r="X46" s="104">
        <f t="shared" si="7"/>
        <v>0</v>
      </c>
      <c r="Y46" s="165" t="b">
        <f t="shared" si="8"/>
        <v>0</v>
      </c>
      <c r="Z46" s="165" t="b">
        <f t="shared" si="9"/>
        <v>0</v>
      </c>
      <c r="AA46" s="165" t="b">
        <f t="shared" si="10"/>
        <v>0</v>
      </c>
      <c r="AB46" s="165" t="b">
        <f t="shared" si="11"/>
        <v>0</v>
      </c>
      <c r="AC46" s="165" t="b">
        <f t="shared" si="12"/>
        <v>0</v>
      </c>
      <c r="AD46" s="165" t="b">
        <f t="shared" si="20"/>
        <v>0</v>
      </c>
      <c r="AE46" s="165" t="b">
        <f t="shared" si="21"/>
        <v>0</v>
      </c>
      <c r="AF46" s="165" t="b">
        <f t="shared" si="22"/>
        <v>0</v>
      </c>
      <c r="AG46" s="165" t="b">
        <f t="shared" si="23"/>
        <v>0</v>
      </c>
      <c r="AH46" s="165" t="b">
        <f t="shared" si="24"/>
        <v>0</v>
      </c>
      <c r="AI46" s="170" t="str">
        <f t="shared" si="13"/>
        <v/>
      </c>
      <c r="AJ46" s="171" t="str">
        <f t="shared" si="14"/>
        <v/>
      </c>
      <c r="AK46" s="262" t="str">
        <f t="shared" si="25"/>
        <v/>
      </c>
      <c r="AL46" s="168" t="str">
        <f t="shared" si="26"/>
        <v/>
      </c>
      <c r="AM46" s="169">
        <f t="shared" si="27"/>
        <v>0</v>
      </c>
      <c r="AN46" s="150" t="str">
        <f t="shared" si="28"/>
        <v/>
      </c>
      <c r="AO46" s="151" t="str">
        <f t="shared" si="29"/>
        <v/>
      </c>
      <c r="AP46" s="139"/>
      <c r="AQ46" s="168" t="str">
        <f t="shared" si="30"/>
        <v/>
      </c>
      <c r="AR46" s="265" t="str">
        <f t="shared" si="31"/>
        <v/>
      </c>
      <c r="AS46" s="265" t="str">
        <f t="shared" si="32"/>
        <v/>
      </c>
      <c r="AT46" s="265" t="str">
        <f t="shared" si="33"/>
        <v/>
      </c>
      <c r="AU46" s="264"/>
      <c r="AV46" s="265" t="str">
        <f t="shared" si="35"/>
        <v/>
      </c>
      <c r="AW46" s="265">
        <f t="shared" si="36"/>
        <v>0</v>
      </c>
      <c r="AX46" s="264"/>
      <c r="AY46" s="60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8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16"/>
        <v>0</v>
      </c>
      <c r="N47" s="164" t="str">
        <f t="shared" si="17"/>
        <v/>
      </c>
      <c r="O47" s="164" t="str">
        <f t="shared" si="0"/>
        <v/>
      </c>
      <c r="P47" s="164" t="str">
        <f t="shared" si="1"/>
        <v/>
      </c>
      <c r="Q47" s="164">
        <f t="shared" si="18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19"/>
        <v/>
      </c>
      <c r="V47" s="104" t="str">
        <f t="shared" si="5"/>
        <v/>
      </c>
      <c r="W47" s="104" t="str">
        <f t="shared" si="6"/>
        <v/>
      </c>
      <c r="X47" s="104">
        <f t="shared" si="7"/>
        <v>0</v>
      </c>
      <c r="Y47" s="165" t="b">
        <f t="shared" si="8"/>
        <v>0</v>
      </c>
      <c r="Z47" s="165" t="b">
        <f t="shared" si="9"/>
        <v>0</v>
      </c>
      <c r="AA47" s="165" t="b">
        <f t="shared" si="10"/>
        <v>0</v>
      </c>
      <c r="AB47" s="165" t="b">
        <f t="shared" si="11"/>
        <v>0</v>
      </c>
      <c r="AC47" s="165" t="b">
        <f t="shared" si="12"/>
        <v>0</v>
      </c>
      <c r="AD47" s="165" t="b">
        <f t="shared" si="20"/>
        <v>0</v>
      </c>
      <c r="AE47" s="165" t="b">
        <f t="shared" si="21"/>
        <v>0</v>
      </c>
      <c r="AF47" s="165" t="b">
        <f t="shared" si="22"/>
        <v>0</v>
      </c>
      <c r="AG47" s="165" t="b">
        <f t="shared" si="23"/>
        <v>0</v>
      </c>
      <c r="AH47" s="165" t="b">
        <f t="shared" si="24"/>
        <v>0</v>
      </c>
      <c r="AI47" s="170" t="str">
        <f t="shared" si="13"/>
        <v/>
      </c>
      <c r="AJ47" s="171" t="str">
        <f t="shared" si="14"/>
        <v/>
      </c>
      <c r="AK47" s="262" t="str">
        <f t="shared" si="25"/>
        <v/>
      </c>
      <c r="AL47" s="168" t="str">
        <f t="shared" si="26"/>
        <v/>
      </c>
      <c r="AM47" s="169">
        <f t="shared" si="27"/>
        <v>0</v>
      </c>
      <c r="AN47" s="150" t="str">
        <f t="shared" si="28"/>
        <v/>
      </c>
      <c r="AO47" s="151" t="str">
        <f t="shared" si="29"/>
        <v/>
      </c>
      <c r="AP47" s="139"/>
      <c r="AQ47" s="168" t="str">
        <f t="shared" si="30"/>
        <v/>
      </c>
      <c r="AR47" s="265" t="str">
        <f t="shared" si="31"/>
        <v/>
      </c>
      <c r="AS47" s="265" t="str">
        <f t="shared" si="32"/>
        <v/>
      </c>
      <c r="AT47" s="265" t="str">
        <f t="shared" si="33"/>
        <v/>
      </c>
      <c r="AU47" s="264"/>
      <c r="AV47" s="265" t="str">
        <f t="shared" si="35"/>
        <v/>
      </c>
      <c r="AW47" s="265">
        <f t="shared" si="36"/>
        <v>0</v>
      </c>
      <c r="AX47" s="264"/>
      <c r="AY47" s="60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8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16"/>
        <v>0</v>
      </c>
      <c r="N48" s="164" t="str">
        <f t="shared" si="17"/>
        <v/>
      </c>
      <c r="O48" s="164" t="str">
        <f t="shared" si="0"/>
        <v/>
      </c>
      <c r="P48" s="164" t="str">
        <f t="shared" si="1"/>
        <v/>
      </c>
      <c r="Q48" s="164">
        <f t="shared" si="18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19"/>
        <v/>
      </c>
      <c r="V48" s="104" t="str">
        <f t="shared" si="5"/>
        <v/>
      </c>
      <c r="W48" s="104" t="str">
        <f t="shared" si="6"/>
        <v/>
      </c>
      <c r="X48" s="104">
        <f t="shared" si="7"/>
        <v>0</v>
      </c>
      <c r="Y48" s="165" t="b">
        <f t="shared" si="8"/>
        <v>0</v>
      </c>
      <c r="Z48" s="165" t="b">
        <f t="shared" si="9"/>
        <v>0</v>
      </c>
      <c r="AA48" s="165" t="b">
        <f t="shared" si="10"/>
        <v>0</v>
      </c>
      <c r="AB48" s="165" t="b">
        <f t="shared" si="11"/>
        <v>0</v>
      </c>
      <c r="AC48" s="165" t="b">
        <f t="shared" si="12"/>
        <v>0</v>
      </c>
      <c r="AD48" s="165" t="b">
        <f t="shared" si="20"/>
        <v>0</v>
      </c>
      <c r="AE48" s="165" t="b">
        <f t="shared" si="21"/>
        <v>0</v>
      </c>
      <c r="AF48" s="165" t="b">
        <f t="shared" si="22"/>
        <v>0</v>
      </c>
      <c r="AG48" s="165" t="b">
        <f t="shared" si="23"/>
        <v>0</v>
      </c>
      <c r="AH48" s="165" t="b">
        <f t="shared" si="24"/>
        <v>0</v>
      </c>
      <c r="AI48" s="170" t="str">
        <f t="shared" si="13"/>
        <v/>
      </c>
      <c r="AJ48" s="171" t="str">
        <f t="shared" si="14"/>
        <v/>
      </c>
      <c r="AK48" s="262" t="str">
        <f t="shared" si="25"/>
        <v/>
      </c>
      <c r="AL48" s="168" t="str">
        <f t="shared" si="26"/>
        <v/>
      </c>
      <c r="AM48" s="169">
        <f t="shared" si="27"/>
        <v>0</v>
      </c>
      <c r="AN48" s="150" t="str">
        <f t="shared" si="28"/>
        <v/>
      </c>
      <c r="AO48" s="151" t="str">
        <f t="shared" si="29"/>
        <v/>
      </c>
      <c r="AP48" s="139"/>
      <c r="AQ48" s="168" t="str">
        <f t="shared" si="30"/>
        <v/>
      </c>
      <c r="AR48" s="265" t="str">
        <f t="shared" si="31"/>
        <v/>
      </c>
      <c r="AS48" s="265" t="str">
        <f t="shared" si="32"/>
        <v/>
      </c>
      <c r="AT48" s="265" t="str">
        <f t="shared" si="33"/>
        <v/>
      </c>
      <c r="AU48" s="264"/>
      <c r="AV48" s="265" t="str">
        <f t="shared" si="35"/>
        <v/>
      </c>
      <c r="AW48" s="265">
        <f t="shared" si="36"/>
        <v>0</v>
      </c>
      <c r="AX48" s="264"/>
      <c r="AY48" s="60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16"/>
        <v>0</v>
      </c>
      <c r="N49" s="164" t="str">
        <f t="shared" si="17"/>
        <v/>
      </c>
      <c r="O49" s="164" t="str">
        <f t="shared" si="0"/>
        <v/>
      </c>
      <c r="P49" s="164" t="str">
        <f t="shared" si="1"/>
        <v/>
      </c>
      <c r="Q49" s="164">
        <f t="shared" si="18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19"/>
        <v/>
      </c>
      <c r="V49" s="104" t="str">
        <f t="shared" si="5"/>
        <v/>
      </c>
      <c r="W49" s="104" t="str">
        <f t="shared" si="6"/>
        <v/>
      </c>
      <c r="X49" s="104">
        <f t="shared" si="7"/>
        <v>0</v>
      </c>
      <c r="Y49" s="165" t="b">
        <f t="shared" si="8"/>
        <v>0</v>
      </c>
      <c r="Z49" s="165" t="b">
        <f t="shared" si="9"/>
        <v>0</v>
      </c>
      <c r="AA49" s="165" t="b">
        <f t="shared" si="10"/>
        <v>0</v>
      </c>
      <c r="AB49" s="165" t="b">
        <f t="shared" si="11"/>
        <v>0</v>
      </c>
      <c r="AC49" s="165" t="b">
        <f t="shared" si="12"/>
        <v>0</v>
      </c>
      <c r="AD49" s="165" t="b">
        <f t="shared" si="20"/>
        <v>0</v>
      </c>
      <c r="AE49" s="165" t="b">
        <f t="shared" si="21"/>
        <v>0</v>
      </c>
      <c r="AF49" s="165" t="b">
        <f t="shared" si="22"/>
        <v>0</v>
      </c>
      <c r="AG49" s="165" t="b">
        <f t="shared" si="23"/>
        <v>0</v>
      </c>
      <c r="AH49" s="165" t="b">
        <f t="shared" si="24"/>
        <v>0</v>
      </c>
      <c r="AI49" s="170" t="str">
        <f t="shared" si="13"/>
        <v/>
      </c>
      <c r="AJ49" s="171" t="str">
        <f t="shared" si="14"/>
        <v/>
      </c>
      <c r="AK49" s="262" t="str">
        <f t="shared" si="25"/>
        <v/>
      </c>
      <c r="AL49" s="168" t="str">
        <f t="shared" si="26"/>
        <v/>
      </c>
      <c r="AM49" s="169">
        <f t="shared" si="27"/>
        <v>0</v>
      </c>
      <c r="AN49" s="150" t="str">
        <f t="shared" si="28"/>
        <v/>
      </c>
      <c r="AO49" s="151" t="str">
        <f t="shared" si="29"/>
        <v/>
      </c>
      <c r="AP49" s="139"/>
      <c r="AQ49" s="168" t="str">
        <f t="shared" si="30"/>
        <v/>
      </c>
      <c r="AR49" s="265" t="str">
        <f t="shared" si="31"/>
        <v/>
      </c>
      <c r="AS49" s="265" t="str">
        <f t="shared" si="32"/>
        <v/>
      </c>
      <c r="AT49" s="265" t="str">
        <f t="shared" si="33"/>
        <v/>
      </c>
      <c r="AU49" s="264"/>
      <c r="AV49" s="265" t="str">
        <f t="shared" si="35"/>
        <v/>
      </c>
      <c r="AW49" s="265">
        <f t="shared" si="36"/>
        <v>0</v>
      </c>
      <c r="AX49" s="264"/>
      <c r="AY49" s="60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8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16"/>
        <v>0</v>
      </c>
      <c r="N50" s="164" t="str">
        <f t="shared" si="17"/>
        <v/>
      </c>
      <c r="O50" s="164" t="str">
        <f t="shared" si="0"/>
        <v/>
      </c>
      <c r="P50" s="164" t="str">
        <f t="shared" si="1"/>
        <v/>
      </c>
      <c r="Q50" s="164">
        <f t="shared" si="18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19"/>
        <v/>
      </c>
      <c r="V50" s="104" t="str">
        <f t="shared" si="5"/>
        <v/>
      </c>
      <c r="W50" s="104" t="str">
        <f t="shared" si="6"/>
        <v/>
      </c>
      <c r="X50" s="104">
        <f t="shared" si="7"/>
        <v>0</v>
      </c>
      <c r="Y50" s="165" t="b">
        <f t="shared" si="8"/>
        <v>0</v>
      </c>
      <c r="Z50" s="165" t="b">
        <f t="shared" si="9"/>
        <v>0</v>
      </c>
      <c r="AA50" s="165" t="b">
        <f t="shared" si="10"/>
        <v>0</v>
      </c>
      <c r="AB50" s="165" t="b">
        <f t="shared" si="11"/>
        <v>0</v>
      </c>
      <c r="AC50" s="165" t="b">
        <f t="shared" si="12"/>
        <v>0</v>
      </c>
      <c r="AD50" s="165" t="b">
        <f t="shared" si="20"/>
        <v>0</v>
      </c>
      <c r="AE50" s="165" t="b">
        <f t="shared" si="21"/>
        <v>0</v>
      </c>
      <c r="AF50" s="165" t="b">
        <f t="shared" si="22"/>
        <v>0</v>
      </c>
      <c r="AG50" s="165" t="b">
        <f t="shared" si="23"/>
        <v>0</v>
      </c>
      <c r="AH50" s="165" t="b">
        <f t="shared" si="24"/>
        <v>0</v>
      </c>
      <c r="AI50" s="170" t="str">
        <f t="shared" si="13"/>
        <v/>
      </c>
      <c r="AJ50" s="171" t="str">
        <f t="shared" si="14"/>
        <v/>
      </c>
      <c r="AK50" s="262" t="str">
        <f t="shared" si="25"/>
        <v/>
      </c>
      <c r="AL50" s="168" t="str">
        <f t="shared" si="26"/>
        <v/>
      </c>
      <c r="AM50" s="169">
        <f t="shared" si="27"/>
        <v>0</v>
      </c>
      <c r="AN50" s="150" t="str">
        <f t="shared" si="28"/>
        <v/>
      </c>
      <c r="AO50" s="151" t="str">
        <f t="shared" si="29"/>
        <v/>
      </c>
      <c r="AP50" s="139"/>
      <c r="AQ50" s="168" t="str">
        <f t="shared" si="30"/>
        <v/>
      </c>
      <c r="AR50" s="265" t="str">
        <f t="shared" si="31"/>
        <v/>
      </c>
      <c r="AS50" s="265" t="str">
        <f t="shared" si="32"/>
        <v/>
      </c>
      <c r="AT50" s="265" t="str">
        <f t="shared" si="33"/>
        <v/>
      </c>
      <c r="AU50" s="264"/>
      <c r="AV50" s="265" t="str">
        <f t="shared" si="35"/>
        <v/>
      </c>
      <c r="AW50" s="265">
        <f t="shared" si="36"/>
        <v>0</v>
      </c>
      <c r="AX50" s="264"/>
      <c r="AY50" s="60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158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16"/>
        <v>0</v>
      </c>
      <c r="N51" s="164" t="str">
        <f t="shared" si="17"/>
        <v/>
      </c>
      <c r="O51" s="164" t="str">
        <f t="shared" si="0"/>
        <v/>
      </c>
      <c r="P51" s="164" t="str">
        <f t="shared" si="1"/>
        <v/>
      </c>
      <c r="Q51" s="164">
        <f t="shared" si="18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19"/>
        <v/>
      </c>
      <c r="V51" s="104" t="str">
        <f t="shared" si="5"/>
        <v/>
      </c>
      <c r="W51" s="104" t="str">
        <f t="shared" si="6"/>
        <v/>
      </c>
      <c r="X51" s="104">
        <f t="shared" si="7"/>
        <v>0</v>
      </c>
      <c r="Y51" s="165" t="b">
        <f t="shared" si="8"/>
        <v>0</v>
      </c>
      <c r="Z51" s="165" t="b">
        <f t="shared" si="9"/>
        <v>0</v>
      </c>
      <c r="AA51" s="165" t="b">
        <f t="shared" si="10"/>
        <v>0</v>
      </c>
      <c r="AB51" s="165" t="b">
        <f t="shared" si="11"/>
        <v>0</v>
      </c>
      <c r="AC51" s="165" t="b">
        <f t="shared" si="12"/>
        <v>0</v>
      </c>
      <c r="AD51" s="165" t="b">
        <f t="shared" si="20"/>
        <v>0</v>
      </c>
      <c r="AE51" s="165" t="b">
        <f t="shared" si="21"/>
        <v>0</v>
      </c>
      <c r="AF51" s="165" t="b">
        <f t="shared" si="22"/>
        <v>0</v>
      </c>
      <c r="AG51" s="165" t="b">
        <f t="shared" si="23"/>
        <v>0</v>
      </c>
      <c r="AH51" s="165" t="b">
        <f t="shared" si="24"/>
        <v>0</v>
      </c>
      <c r="AI51" s="170" t="str">
        <f t="shared" si="13"/>
        <v/>
      </c>
      <c r="AJ51" s="171" t="str">
        <f t="shared" si="14"/>
        <v/>
      </c>
      <c r="AK51" s="262" t="str">
        <f t="shared" si="25"/>
        <v/>
      </c>
      <c r="AL51" s="168" t="str">
        <f t="shared" si="26"/>
        <v/>
      </c>
      <c r="AM51" s="169">
        <f t="shared" si="27"/>
        <v>0</v>
      </c>
      <c r="AN51" s="150" t="str">
        <f t="shared" si="28"/>
        <v/>
      </c>
      <c r="AO51" s="151" t="str">
        <f t="shared" si="29"/>
        <v/>
      </c>
      <c r="AP51" s="139"/>
      <c r="AQ51" s="168" t="str">
        <f t="shared" si="30"/>
        <v/>
      </c>
      <c r="AR51" s="265" t="str">
        <f t="shared" si="31"/>
        <v/>
      </c>
      <c r="AS51" s="265" t="str">
        <f t="shared" si="32"/>
        <v/>
      </c>
      <c r="AT51" s="265" t="str">
        <f t="shared" si="33"/>
        <v/>
      </c>
      <c r="AU51" s="264"/>
      <c r="AV51" s="265" t="str">
        <f t="shared" si="35"/>
        <v/>
      </c>
      <c r="AW51" s="265">
        <f t="shared" si="36"/>
        <v>0</v>
      </c>
      <c r="AX51" s="264"/>
      <c r="AY51" s="60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8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16"/>
        <v>0</v>
      </c>
      <c r="N52" s="164" t="str">
        <f t="shared" si="17"/>
        <v/>
      </c>
      <c r="O52" s="164" t="str">
        <f t="shared" si="0"/>
        <v/>
      </c>
      <c r="P52" s="164" t="str">
        <f t="shared" si="1"/>
        <v/>
      </c>
      <c r="Q52" s="164">
        <f t="shared" si="18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19"/>
        <v/>
      </c>
      <c r="V52" s="104" t="str">
        <f t="shared" si="5"/>
        <v/>
      </c>
      <c r="W52" s="104" t="str">
        <f t="shared" si="6"/>
        <v/>
      </c>
      <c r="X52" s="104">
        <f t="shared" si="7"/>
        <v>0</v>
      </c>
      <c r="Y52" s="165" t="b">
        <f t="shared" si="8"/>
        <v>0</v>
      </c>
      <c r="Z52" s="165" t="b">
        <f t="shared" si="9"/>
        <v>0</v>
      </c>
      <c r="AA52" s="165" t="b">
        <f t="shared" si="10"/>
        <v>0</v>
      </c>
      <c r="AB52" s="165" t="b">
        <f t="shared" si="11"/>
        <v>0</v>
      </c>
      <c r="AC52" s="165" t="b">
        <f t="shared" si="12"/>
        <v>0</v>
      </c>
      <c r="AD52" s="165" t="b">
        <f t="shared" si="20"/>
        <v>0</v>
      </c>
      <c r="AE52" s="165" t="b">
        <f t="shared" si="21"/>
        <v>0</v>
      </c>
      <c r="AF52" s="165" t="b">
        <f t="shared" si="22"/>
        <v>0</v>
      </c>
      <c r="AG52" s="165" t="b">
        <f t="shared" si="23"/>
        <v>0</v>
      </c>
      <c r="AH52" s="165" t="b">
        <f t="shared" si="24"/>
        <v>0</v>
      </c>
      <c r="AI52" s="170" t="str">
        <f t="shared" si="13"/>
        <v/>
      </c>
      <c r="AJ52" s="171" t="str">
        <f t="shared" si="14"/>
        <v/>
      </c>
      <c r="AK52" s="262" t="str">
        <f t="shared" si="25"/>
        <v/>
      </c>
      <c r="AL52" s="168" t="str">
        <f t="shared" si="26"/>
        <v/>
      </c>
      <c r="AM52" s="169">
        <f t="shared" si="27"/>
        <v>0</v>
      </c>
      <c r="AN52" s="150" t="str">
        <f t="shared" si="28"/>
        <v/>
      </c>
      <c r="AO52" s="151" t="str">
        <f t="shared" si="29"/>
        <v/>
      </c>
      <c r="AP52" s="139"/>
      <c r="AQ52" s="168" t="str">
        <f t="shared" si="30"/>
        <v/>
      </c>
      <c r="AR52" s="265" t="str">
        <f t="shared" si="31"/>
        <v/>
      </c>
      <c r="AS52" s="265" t="str">
        <f t="shared" si="32"/>
        <v/>
      </c>
      <c r="AT52" s="265" t="str">
        <f t="shared" si="33"/>
        <v/>
      </c>
      <c r="AU52" s="264"/>
      <c r="AV52" s="265" t="str">
        <f t="shared" si="35"/>
        <v/>
      </c>
      <c r="AW52" s="265">
        <f t="shared" si="36"/>
        <v>0</v>
      </c>
      <c r="AX52" s="264"/>
      <c r="AY52" s="60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16"/>
        <v>0</v>
      </c>
      <c r="N53" s="164" t="str">
        <f t="shared" si="17"/>
        <v/>
      </c>
      <c r="O53" s="164" t="str">
        <f t="shared" si="0"/>
        <v/>
      </c>
      <c r="P53" s="164" t="str">
        <f t="shared" si="1"/>
        <v/>
      </c>
      <c r="Q53" s="164">
        <f t="shared" si="18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19"/>
        <v/>
      </c>
      <c r="V53" s="104" t="str">
        <f t="shared" si="5"/>
        <v/>
      </c>
      <c r="W53" s="104" t="str">
        <f t="shared" si="6"/>
        <v/>
      </c>
      <c r="X53" s="104">
        <f t="shared" si="7"/>
        <v>0</v>
      </c>
      <c r="Y53" s="165" t="b">
        <f t="shared" si="8"/>
        <v>0</v>
      </c>
      <c r="Z53" s="165" t="b">
        <f t="shared" si="9"/>
        <v>0</v>
      </c>
      <c r="AA53" s="165" t="b">
        <f t="shared" si="10"/>
        <v>0</v>
      </c>
      <c r="AB53" s="165" t="b">
        <f t="shared" si="11"/>
        <v>0</v>
      </c>
      <c r="AC53" s="165" t="b">
        <f t="shared" si="12"/>
        <v>0</v>
      </c>
      <c r="AD53" s="165" t="b">
        <f t="shared" si="20"/>
        <v>0</v>
      </c>
      <c r="AE53" s="165" t="b">
        <f t="shared" si="21"/>
        <v>0</v>
      </c>
      <c r="AF53" s="165" t="b">
        <f t="shared" si="22"/>
        <v>0</v>
      </c>
      <c r="AG53" s="165" t="b">
        <f t="shared" si="23"/>
        <v>0</v>
      </c>
      <c r="AH53" s="165" t="b">
        <f t="shared" si="24"/>
        <v>0</v>
      </c>
      <c r="AI53" s="178" t="str">
        <f t="shared" si="13"/>
        <v/>
      </c>
      <c r="AJ53" s="171" t="str">
        <f t="shared" si="14"/>
        <v/>
      </c>
      <c r="AK53" s="262" t="str">
        <f t="shared" si="25"/>
        <v/>
      </c>
      <c r="AL53" s="168" t="str">
        <f t="shared" si="26"/>
        <v/>
      </c>
      <c r="AM53" s="169">
        <f t="shared" si="27"/>
        <v>0</v>
      </c>
      <c r="AN53" s="150" t="str">
        <f t="shared" si="28"/>
        <v/>
      </c>
      <c r="AO53" s="151" t="str">
        <f t="shared" si="29"/>
        <v/>
      </c>
      <c r="AP53" s="139"/>
      <c r="AQ53" s="168" t="str">
        <f t="shared" si="30"/>
        <v/>
      </c>
      <c r="AR53" s="265" t="str">
        <f t="shared" si="31"/>
        <v/>
      </c>
      <c r="AS53" s="265" t="str">
        <f t="shared" si="32"/>
        <v/>
      </c>
      <c r="AT53" s="265" t="str">
        <f t="shared" si="33"/>
        <v/>
      </c>
      <c r="AU53" s="264"/>
      <c r="AV53" s="265" t="str">
        <f t="shared" si="35"/>
        <v/>
      </c>
      <c r="AW53" s="265">
        <f t="shared" si="36"/>
        <v>0</v>
      </c>
      <c r="AX53" s="264"/>
      <c r="AY53" s="60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0</v>
      </c>
      <c r="C54" s="284" t="s">
        <v>47</v>
      </c>
      <c r="D54" s="284"/>
      <c r="E54" s="284"/>
      <c r="F54" s="284"/>
      <c r="G54" s="179" t="str">
        <f t="shared" ref="G54:L54" si="37">IF(R56=0,"",IF(R56&gt;0,R55))</f>
        <v/>
      </c>
      <c r="H54" s="180" t="str">
        <f t="shared" si="37"/>
        <v/>
      </c>
      <c r="I54" s="180" t="str">
        <f t="shared" si="37"/>
        <v/>
      </c>
      <c r="J54" s="180" t="str">
        <f t="shared" si="37"/>
        <v/>
      </c>
      <c r="K54" s="180" t="str">
        <f t="shared" si="37"/>
        <v/>
      </c>
      <c r="L54" s="180" t="str">
        <f t="shared" si="37"/>
        <v/>
      </c>
      <c r="M54" s="180"/>
      <c r="N54" s="180"/>
      <c r="O54" s="180"/>
      <c r="P54" s="180"/>
      <c r="Q54" s="180"/>
      <c r="R54" s="181">
        <f t="shared" ref="R54:W54" si="38">SUM(R18:R53)</f>
        <v>0</v>
      </c>
      <c r="S54" s="181">
        <f t="shared" si="38"/>
        <v>0</v>
      </c>
      <c r="T54" s="181">
        <f t="shared" si="38"/>
        <v>0</v>
      </c>
      <c r="U54" s="181">
        <f t="shared" si="38"/>
        <v>0</v>
      </c>
      <c r="V54" s="181">
        <f t="shared" si="38"/>
        <v>0</v>
      </c>
      <c r="W54" s="181">
        <f t="shared" si="38"/>
        <v>0</v>
      </c>
      <c r="X54" s="182">
        <f>SUM(AJ18:AJ53)</f>
        <v>0</v>
      </c>
      <c r="Y54" s="182">
        <f t="shared" ref="Y54:AH54" si="39">SUM(Y18:Y53)</f>
        <v>0</v>
      </c>
      <c r="Z54" s="182">
        <f t="shared" si="39"/>
        <v>0</v>
      </c>
      <c r="AA54" s="182">
        <f t="shared" si="39"/>
        <v>0</v>
      </c>
      <c r="AB54" s="182">
        <f t="shared" si="39"/>
        <v>0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266" t="str">
        <f>IF(X57=0,"",IF(X57&gt;0,$X$55))</f>
        <v/>
      </c>
      <c r="AK54" s="266" t="str">
        <f>IF(Y57=0,"",IF(Y57&gt;0,$X$55))</f>
        <v/>
      </c>
      <c r="AL54" s="184"/>
      <c r="AM54" s="184"/>
      <c r="AN54" s="185" t="str">
        <f>IF(B54=0,"",IF(B54&gt;0,AN55/B54))</f>
        <v/>
      </c>
      <c r="AO54" s="185" t="str">
        <f>IF(B54=0,"",IF(B54&gt;0,AO55/B54))</f>
        <v/>
      </c>
      <c r="AP54" s="186" t="str">
        <f>IF(B54=0,"",IF(B54&gt;0,AP56/B54))</f>
        <v/>
      </c>
      <c r="AQ54" s="187"/>
      <c r="AR54" s="268" t="s">
        <v>118</v>
      </c>
      <c r="AS54" s="268" t="s">
        <v>118</v>
      </c>
      <c r="AT54" s="268" t="s">
        <v>119</v>
      </c>
      <c r="AU54" s="269" t="str">
        <f>IF(AW54=0,"",IF(AW54&gt;0,AW54/AU55))</f>
        <v/>
      </c>
      <c r="AV54" s="270"/>
      <c r="AW54" s="270">
        <f>SUM(AW18:AW53)</f>
        <v>0</v>
      </c>
      <c r="AX54" s="26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91" t="s">
        <v>85</v>
      </c>
      <c r="H55" s="285"/>
      <c r="I55" s="291" t="s">
        <v>31</v>
      </c>
      <c r="J55" s="285"/>
      <c r="K55" s="285" t="s">
        <v>32</v>
      </c>
      <c r="L55" s="285"/>
      <c r="M55" s="104"/>
      <c r="N55" s="104"/>
      <c r="O55" s="104"/>
      <c r="P55" s="104"/>
      <c r="Q55" s="104"/>
      <c r="R55" s="189" t="e">
        <f t="shared" ref="R55:W55" si="40">R54/R56</f>
        <v>#DIV/0!</v>
      </c>
      <c r="S55" s="189" t="e">
        <f t="shared" si="40"/>
        <v>#DIV/0!</v>
      </c>
      <c r="T55" s="189" t="e">
        <f t="shared" si="40"/>
        <v>#DIV/0!</v>
      </c>
      <c r="U55" s="189" t="e">
        <f t="shared" si="40"/>
        <v>#DIV/0!</v>
      </c>
      <c r="V55" s="189" t="e">
        <f t="shared" si="40"/>
        <v>#DIV/0!</v>
      </c>
      <c r="W55" s="189" t="e">
        <f t="shared" si="40"/>
        <v>#DIV/0!</v>
      </c>
      <c r="X55" s="189" t="e">
        <f>X54/X57</f>
        <v>#DIV/0!</v>
      </c>
      <c r="Y55" s="165">
        <f>Y54/10</f>
        <v>0</v>
      </c>
      <c r="Z55" s="165">
        <f t="shared" ref="Z55:AH55" si="41">Z54/10</f>
        <v>0</v>
      </c>
      <c r="AA55" s="165">
        <f t="shared" si="41"/>
        <v>0</v>
      </c>
      <c r="AB55" s="165">
        <f t="shared" si="41"/>
        <v>0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 t="str">
        <f>IF($C$2&lt;6,"",IF($C$2&gt;=6,(AR58+AR59)/AR57))</f>
        <v/>
      </c>
      <c r="AS55" s="129" t="str">
        <f>IF($C$2&lt;6,"",IF($C$2&gt;=6,(AS58+AS59)/AS57))</f>
        <v/>
      </c>
      <c r="AT55" s="129" t="str">
        <f>IF($C$2&lt;6,"",IF($C$2&gt;=6,(AT58+AT59)/AT57))</f>
        <v/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COUNTIF(AJ18:AJ53,"")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0</v>
      </c>
      <c r="AQ56" s="3"/>
      <c r="AR56" s="129" t="str">
        <f>IF($C$2&lt;6,"",IF($C$2&gt;=6,(AR59/AR57)))</f>
        <v/>
      </c>
      <c r="AS56" s="129" t="str">
        <f>IF($C$2&lt;6,"",IF($C$2&gt;=6,(AS59/AS57)))</f>
        <v/>
      </c>
      <c r="AT56" s="129" t="str">
        <f>IF($C$2&lt;6,"",IF($C$2&gt;=6,(AT59/AT57)))</f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5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3">COUNTIF(AR18:AR53,"&gt;""")</f>
        <v>0</v>
      </c>
      <c r="AS57" s="77">
        <f t="shared" si="43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80">
        <f>C3</f>
        <v>45692</v>
      </c>
      <c r="D58" s="28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0</v>
      </c>
      <c r="AS58" s="103">
        <f t="shared" ref="AS58:AT58" si="44">COUNTIF(AS18:AS53,"1F")</f>
        <v>0</v>
      </c>
      <c r="AT58" s="103">
        <f t="shared" si="44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0</v>
      </c>
      <c r="AS59" s="103">
        <f t="shared" ref="AS59" si="45">COUNTIF(AS18:AS53,"2F")</f>
        <v>0</v>
      </c>
      <c r="AT59" s="103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6">R55</f>
        <v>#DIV/0!</v>
      </c>
      <c r="D63" s="10" t="e">
        <f t="shared" si="46"/>
        <v>#DIV/0!</v>
      </c>
      <c r="E63" s="10" t="e">
        <f t="shared" si="46"/>
        <v>#DIV/0!</v>
      </c>
      <c r="F63" s="10" t="e">
        <f t="shared" si="46"/>
        <v>#DIV/0!</v>
      </c>
      <c r="G63" s="10" t="e">
        <f t="shared" si="46"/>
        <v>#DIV/0!</v>
      </c>
      <c r="H63" s="10" t="e">
        <f t="shared" si="46"/>
        <v>#DIV/0!</v>
      </c>
      <c r="I63" s="10" t="str">
        <f>$AJ$54</f>
        <v/>
      </c>
      <c r="J63" s="14" t="str">
        <f>$AN$54</f>
        <v/>
      </c>
      <c r="K63" s="10" t="str">
        <f>$AO$54</f>
        <v/>
      </c>
      <c r="L63" s="10" t="str">
        <f>$AP$54</f>
        <v/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 t="e">
        <f>C68/$B$54</f>
        <v>#DIV/0!</v>
      </c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 t="e">
        <f>C69/$B$54</f>
        <v>#DIV/0!</v>
      </c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 t="e">
        <f>IF($D$7="ja",C70,IF($D7="nee",C72))</f>
        <v>#DIV/0!</v>
      </c>
      <c r="D74" s="10" t="e">
        <f>IF($D$7="ja",D70,IF($D7="nee",D72))</f>
        <v>#DIV/0!</v>
      </c>
      <c r="E74" s="10" t="e">
        <f>IF($D$7="ja",E70,IF($D7="nee",E72))</f>
        <v>#DIV/0!</v>
      </c>
      <c r="F74" s="10" t="e">
        <f>IF($D$7="ja",F70,IF($D7="nee",F72))</f>
        <v>#DIV/0!</v>
      </c>
      <c r="G74" s="10" t="e">
        <f>IF($D$7="ja",G70,IF($D7="nee",G72))</f>
        <v>#DIV/0!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C53">
    <cfRule type="cellIs" dxfId="329" priority="51" stopIfTrue="1" operator="equal">
      <formula>""</formula>
    </cfRule>
  </conditionalFormatting>
  <conditionalFormatting sqref="D7:D8 C9">
    <cfRule type="cellIs" dxfId="328" priority="194" stopIfTrue="1" operator="equal">
      <formula>"ja"</formula>
    </cfRule>
    <cfRule type="cellIs" dxfId="327" priority="195" stopIfTrue="1" operator="equal">
      <formula>"nee"</formula>
    </cfRule>
  </conditionalFormatting>
  <conditionalFormatting sqref="D18:D53">
    <cfRule type="cellIs" dxfId="326" priority="214" stopIfTrue="1" operator="equal">
      <formula>""</formula>
    </cfRule>
  </conditionalFormatting>
  <conditionalFormatting sqref="D18:E53">
    <cfRule type="cellIs" dxfId="325" priority="211" stopIfTrue="1" operator="equal">
      <formula>"x"</formula>
    </cfRule>
  </conditionalFormatting>
  <conditionalFormatting sqref="E18:E53">
    <cfRule type="cellIs" dxfId="324" priority="212" stopIfTrue="1" operator="equal">
      <formula>""</formula>
    </cfRule>
  </conditionalFormatting>
  <conditionalFormatting sqref="F11:F13">
    <cfRule type="expression" dxfId="323" priority="201" stopIfTrue="1">
      <formula>$K$3="ja"</formula>
    </cfRule>
    <cfRule type="expression" dxfId="322" priority="200" stopIfTrue="1">
      <formula>$I$3="ja"</formula>
    </cfRule>
  </conditionalFormatting>
  <conditionalFormatting sqref="F18:F53">
    <cfRule type="cellIs" dxfId="321" priority="98" stopIfTrue="1" operator="greaterThan">
      <formula>""</formula>
    </cfRule>
    <cfRule type="cellIs" dxfId="320" priority="97" stopIfTrue="1" operator="equal">
      <formula>""</formula>
    </cfRule>
  </conditionalFormatting>
  <conditionalFormatting sqref="G11:G13">
    <cfRule type="expression" dxfId="319" priority="176">
      <formula>$J$2="ja"</formula>
    </cfRule>
    <cfRule type="expression" dxfId="318" priority="203" stopIfTrue="1">
      <formula>$K$2="ja"</formula>
    </cfRule>
    <cfRule type="expression" dxfId="317" priority="202" stopIfTrue="1">
      <formula>$I$2="ja"</formula>
    </cfRule>
  </conditionalFormatting>
  <conditionalFormatting sqref="G18:L53">
    <cfRule type="cellIs" dxfId="316" priority="185" stopIfTrue="1" operator="equal">
      <formula>0</formula>
    </cfRule>
    <cfRule type="cellIs" dxfId="315" priority="186" stopIfTrue="1" operator="lessThanOrEqual">
      <formula>$C18</formula>
    </cfRule>
    <cfRule type="cellIs" dxfId="314" priority="187" stopIfTrue="1" operator="notEqual">
      <formula>$C18</formula>
    </cfRule>
  </conditionalFormatting>
  <conditionalFormatting sqref="H11:H13">
    <cfRule type="expression" dxfId="313" priority="204" stopIfTrue="1">
      <formula>$I$3="ja"</formula>
    </cfRule>
  </conditionalFormatting>
  <conditionalFormatting sqref="H11:I13">
    <cfRule type="expression" dxfId="312" priority="171">
      <formula>$L$2="ja"</formula>
    </cfRule>
  </conditionalFormatting>
  <conditionalFormatting sqref="H11:J13">
    <cfRule type="expression" dxfId="311" priority="168">
      <formula>$K$3="ja"</formula>
    </cfRule>
  </conditionalFormatting>
  <conditionalFormatting sqref="I11:I13">
    <cfRule type="expression" dxfId="310" priority="175">
      <formula>$J$2="ja"</formula>
    </cfRule>
    <cfRule type="expression" dxfId="309" priority="177">
      <formula>$K$2="ja"</formula>
    </cfRule>
  </conditionalFormatting>
  <conditionalFormatting sqref="I11:Q13">
    <cfRule type="expression" dxfId="308" priority="76">
      <formula>$I$3="ja"</formula>
    </cfRule>
  </conditionalFormatting>
  <conditionalFormatting sqref="K11:Q13">
    <cfRule type="expression" dxfId="307" priority="79" stopIfTrue="1">
      <formula>$R$2="ja"</formula>
    </cfRule>
    <cfRule type="expression" dxfId="306" priority="78" stopIfTrue="1">
      <formula>$L$2="ja"</formula>
    </cfRule>
    <cfRule type="expression" dxfId="305" priority="77" stopIfTrue="1">
      <formula>$K$2="ja"</formula>
    </cfRule>
    <cfRule type="expression" dxfId="304" priority="75">
      <formula>$J$2="ja"</formula>
    </cfRule>
  </conditionalFormatting>
  <conditionalFormatting sqref="AI18:AI53">
    <cfRule type="cellIs" dxfId="303" priority="208" stopIfTrue="1" operator="notEqual">
      <formula>""</formula>
    </cfRule>
  </conditionalFormatting>
  <conditionalFormatting sqref="AJ18:AJ53">
    <cfRule type="cellIs" dxfId="302" priority="14" stopIfTrue="1" operator="lessThan">
      <formula>1</formula>
    </cfRule>
    <cfRule type="cellIs" dxfId="301" priority="13" stopIfTrue="1" operator="equal">
      <formula>1</formula>
    </cfRule>
  </conditionalFormatting>
  <conditionalFormatting sqref="AJ11:AK13">
    <cfRule type="cellIs" dxfId="300" priority="73" stopIfTrue="1" operator="equal">
      <formula>1</formula>
    </cfRule>
    <cfRule type="cellIs" dxfId="299" priority="74" stopIfTrue="1" operator="lessThan">
      <formula>1</formula>
    </cfRule>
  </conditionalFormatting>
  <conditionalFormatting sqref="AK18:AK53">
    <cfRule type="expression" dxfId="298" priority="2">
      <formula>$F18=""</formula>
    </cfRule>
    <cfRule type="expression" dxfId="297" priority="5">
      <formula>$AL18&gt;=$AQ18</formula>
    </cfRule>
    <cfRule type="expression" dxfId="296" priority="4">
      <formula>$AL18&lt;$AQ18</formula>
    </cfRule>
    <cfRule type="expression" dxfId="295" priority="3">
      <formula>$AL18=""</formula>
    </cfRule>
  </conditionalFormatting>
  <conditionalFormatting sqref="AK18:AK54">
    <cfRule type="expression" dxfId="294" priority="1">
      <formula>$B18&gt;0</formula>
    </cfRule>
  </conditionalFormatting>
  <conditionalFormatting sqref="AL18:AM53">
    <cfRule type="expression" dxfId="293" priority="99" stopIfTrue="1">
      <formula>$K$3="ja"</formula>
    </cfRule>
  </conditionalFormatting>
  <conditionalFormatting sqref="AN18:AN53">
    <cfRule type="cellIs" dxfId="292" priority="160" stopIfTrue="1" operator="equal">
      <formula>1</formula>
    </cfRule>
    <cfRule type="cellIs" dxfId="291" priority="161" stopIfTrue="1" operator="equal">
      <formula>""</formula>
    </cfRule>
  </conditionalFormatting>
  <conditionalFormatting sqref="AO18:AO53">
    <cfRule type="cellIs" dxfId="290" priority="162" stopIfTrue="1" operator="equal">
      <formula>1</formula>
    </cfRule>
    <cfRule type="cellIs" dxfId="289" priority="163" stopIfTrue="1" operator="equal">
      <formula>""</formula>
    </cfRule>
  </conditionalFormatting>
  <conditionalFormatting sqref="AP18:AP53">
    <cfRule type="cellIs" dxfId="288" priority="34" stopIfTrue="1" operator="equal">
      <formula>""</formula>
    </cfRule>
    <cfRule type="cellIs" dxfId="287" priority="32" stopIfTrue="1" operator="equal">
      <formula>"x"</formula>
    </cfRule>
    <cfRule type="expression" dxfId="286" priority="33" stopIfTrue="1">
      <formula>$B18&gt;0</formula>
    </cfRule>
  </conditionalFormatting>
  <conditionalFormatting sqref="AQ18:AQ54">
    <cfRule type="expression" dxfId="285" priority="31" stopIfTrue="1">
      <formula>$K$3="ja"</formula>
    </cfRule>
  </conditionalFormatting>
  <conditionalFormatting sqref="AQ54">
    <cfRule type="expression" dxfId="284" priority="30" stopIfTrue="1">
      <formula>$I$3="ja"</formula>
    </cfRule>
  </conditionalFormatting>
  <conditionalFormatting sqref="AR11:AR13">
    <cfRule type="expression" dxfId="283" priority="63" stopIfTrue="1">
      <formula>$I$3="ja"</formula>
    </cfRule>
  </conditionalFormatting>
  <conditionalFormatting sqref="AR11:AS13">
    <cfRule type="expression" dxfId="282" priority="66">
      <formula>$K$3="ja"</formula>
    </cfRule>
    <cfRule type="expression" dxfId="281" priority="65">
      <formula>$L$2="ja"</formula>
    </cfRule>
  </conditionalFormatting>
  <conditionalFormatting sqref="AR18:AS53">
    <cfRule type="cellIs" dxfId="280" priority="15" operator="equal">
      <formula>"2F"</formula>
    </cfRule>
  </conditionalFormatting>
  <conditionalFormatting sqref="AR18:AT53">
    <cfRule type="cellIs" dxfId="279" priority="17" operator="equal">
      <formula>"&lt;1F"</formula>
    </cfRule>
    <cfRule type="expression" dxfId="278" priority="19" stopIfTrue="1">
      <formula>$K$3="ja"</formula>
    </cfRule>
    <cfRule type="cellIs" dxfId="277" priority="18" operator="equal">
      <formula>"1F"</formula>
    </cfRule>
  </conditionalFormatting>
  <conditionalFormatting sqref="AR54:AT54">
    <cfRule type="expression" dxfId="276" priority="27" stopIfTrue="1">
      <formula>$K$3="ja"</formula>
    </cfRule>
  </conditionalFormatting>
  <conditionalFormatting sqref="AR54:AX54">
    <cfRule type="expression" dxfId="275" priority="28" stopIfTrue="1">
      <formula>$I$3="ja"</formula>
    </cfRule>
  </conditionalFormatting>
  <conditionalFormatting sqref="AS11:AS13">
    <cfRule type="expression" dxfId="274" priority="64">
      <formula>$K$2="ja"</formula>
    </cfRule>
  </conditionalFormatting>
  <conditionalFormatting sqref="AS11:AT13">
    <cfRule type="expression" dxfId="273" priority="58">
      <formula>$J$2="ja"</formula>
    </cfRule>
  </conditionalFormatting>
  <conditionalFormatting sqref="AS11:AU13">
    <cfRule type="expression" dxfId="272" priority="59">
      <formula>$I$3="ja"</formula>
    </cfRule>
  </conditionalFormatting>
  <conditionalFormatting sqref="AT11:AT13">
    <cfRule type="expression" dxfId="271" priority="62" stopIfTrue="1">
      <formula>$R$2="ja"</formula>
    </cfRule>
    <cfRule type="expression" dxfId="270" priority="61" stopIfTrue="1">
      <formula>$L$2="ja"</formula>
    </cfRule>
    <cfRule type="expression" dxfId="269" priority="60" stopIfTrue="1">
      <formula>$K$2="ja"</formula>
    </cfRule>
  </conditionalFormatting>
  <conditionalFormatting sqref="AT18:AT53">
    <cfRule type="cellIs" dxfId="268" priority="16" operator="equal">
      <formula>"1S"</formula>
    </cfRule>
  </conditionalFormatting>
  <conditionalFormatting sqref="AU11:AU13 AX11:AX13">
    <cfRule type="expression" dxfId="267" priority="121" stopIfTrue="1">
      <formula>$K$3="ja"</formula>
    </cfRule>
  </conditionalFormatting>
  <conditionalFormatting sqref="AU18:AU53">
    <cfRule type="expression" dxfId="266" priority="25">
      <formula>$AV18&gt;=$AQ18</formula>
    </cfRule>
    <cfRule type="expression" dxfId="265" priority="24">
      <formula>$AV18&lt;$AQ18</formula>
    </cfRule>
    <cfRule type="expression" dxfId="264" priority="23">
      <formula>$AV18=""</formula>
    </cfRule>
  </conditionalFormatting>
  <conditionalFormatting sqref="AU54:AX54">
    <cfRule type="expression" dxfId="263" priority="29" stopIfTrue="1">
      <formula>$K$3="ja"</formula>
    </cfRule>
  </conditionalFormatting>
  <conditionalFormatting sqref="AV18:AW53">
    <cfRule type="expression" dxfId="262" priority="26" stopIfTrue="1">
      <formula>$K$3="ja"</formula>
    </cfRule>
  </conditionalFormatting>
  <conditionalFormatting sqref="AX18:AX53">
    <cfRule type="expression" dxfId="261" priority="22">
      <formula>$AY18&gt;=$AV18</formula>
    </cfRule>
    <cfRule type="expression" dxfId="260" priority="21">
      <formula>$AY18&lt;$AV18</formula>
    </cfRule>
    <cfRule type="expression" dxfId="259" priority="20">
      <formula>$AY18=""</formula>
    </cfRule>
  </conditionalFormatting>
  <conditionalFormatting sqref="AY18:AZ53">
    <cfRule type="expression" dxfId="258" priority="141" stopIfTrue="1">
      <formula>$K$3="ja"</formula>
    </cfRule>
  </conditionalFormatting>
  <conditionalFormatting sqref="AZ54">
    <cfRule type="expression" dxfId="257" priority="139" stopIfTrue="1">
      <formula>$K$3="ja"</formula>
    </cfRule>
    <cfRule type="expression" dxfId="256" priority="138" stopIfTrue="1">
      <formula>$I$3="ja"</formula>
    </cfRule>
  </conditionalFormatting>
  <dataValidations xWindow="563" yWindow="627" count="5">
    <dataValidation type="list" allowBlank="1" showInputMessage="1" showErrorMessage="1" sqref="D2" xr:uid="{77AF899F-0C2D-4C16-8925-1851C47A1B77}">
      <formula1>"--,A,B,C,D,E,F,G,H,I,J,"</formula1>
    </dataValidation>
    <dataValidation type="list" allowBlank="1" showInputMessage="1" showErrorMessage="1" sqref="C2" xr:uid="{4B524BB3-95D0-41BB-9F83-11392B72CAD3}">
      <formula1>"3,4,5,6,7,8,"</formula1>
    </dataValidation>
    <dataValidation type="list" allowBlank="1" showInputMessage="1" showErrorMessage="1" sqref="D7" xr:uid="{AD9A1C2B-F6FA-49A6-9B1C-71D061231F1E}">
      <formula1>"ja,nee,"</formula1>
    </dataValidation>
    <dataValidation type="list" allowBlank="1" showInputMessage="1" showErrorMessage="1" sqref="AX18:AX53 AU18:AU53" xr:uid="{7BD103FA-713D-4712-8416-E8ABCB9CAF27}">
      <formula1>"PRO,LWOO,BBL,BBL/Kader,Kader,Kader/TL,TL,TL/Havo,Havo,Havo/Vwo,Vwo,"</formula1>
    </dataValidation>
    <dataValidation type="list" allowBlank="1" showInputMessage="1" showErrorMessage="1" sqref="F18:F53" xr:uid="{1106D43B-834B-49E4-998A-23C7499A77A9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0" min="1" max="5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154A1-03EF-4554-BAE9-08D3BABA449D}">
  <sheetPr codeName="Blad16">
    <tabColor rgb="FFCCCCFF"/>
    <pageSetUpPr fitToPage="1"/>
  </sheetPr>
  <dimension ref="A2:AD54"/>
  <sheetViews>
    <sheetView showGridLines="0" showRowColHeaders="0" zoomScale="65" zoomScaleNormal="65" workbookViewId="0">
      <selection activeCell="I2" sqref="I2:Y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94" t="s">
        <v>128</v>
      </c>
      <c r="B2" s="295"/>
      <c r="D2" s="296" t="s">
        <v>127</v>
      </c>
      <c r="E2" s="296"/>
      <c r="F2" s="220"/>
      <c r="G2" s="220"/>
      <c r="H2" s="219">
        <v>1</v>
      </c>
      <c r="I2" s="297">
        <f>VLOOKUP($H$2,'groep 5'!A18:B53,2)</f>
        <v>0</v>
      </c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9"/>
      <c r="Z2" s="234" t="s">
        <v>126</v>
      </c>
      <c r="AA2" s="237">
        <f>'groep 5'!$C$2</f>
        <v>5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>
        <f>'groep 5'!B18</f>
        <v>0</v>
      </c>
    </row>
    <row r="7" spans="1:30" x14ac:dyDescent="0.45">
      <c r="A7" s="213">
        <v>2</v>
      </c>
      <c r="B7" s="212">
        <f>'groep 5'!B19</f>
        <v>0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>
        <f>'groep 5'!B20</f>
        <v>0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>
        <f>'groep 5'!B21</f>
        <v>0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>
        <f>'groep 5'!B22</f>
        <v>0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>
        <f>'groep 5'!B23</f>
        <v>0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>
        <f>'groep 5'!B24</f>
        <v>0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>
        <f>'groep 5'!B25</f>
        <v>0</v>
      </c>
      <c r="H13" s="217"/>
      <c r="I13" s="217"/>
      <c r="J13" s="217"/>
      <c r="K13" s="226">
        <f>VLOOKUP($H$2,'groep 5'!$A18:$L53,7)</f>
        <v>0</v>
      </c>
      <c r="L13" s="226">
        <f>VLOOKUP($H$2,'groep 5'!$A18:$L53,8)</f>
        <v>0</v>
      </c>
      <c r="M13" s="226">
        <f>VLOOKUP($H$2,'groep 5'!$A18:$L53,9)</f>
        <v>0</v>
      </c>
      <c r="N13" s="226">
        <f>VLOOKUP($H$2,'groep 5'!$A18:$L53,10)</f>
        <v>0</v>
      </c>
      <c r="O13" s="226">
        <f>VLOOKUP($H$2,'groep 5'!$A18:$L53,11)</f>
        <v>0</v>
      </c>
      <c r="P13" s="226">
        <f>VLOOKUP($H$2,'groep 5'!$A18:$L53,12)</f>
        <v>0</v>
      </c>
      <c r="Q13" s="226"/>
      <c r="R13" s="226">
        <f>VLOOKUP($H$2,'groep 5'!$A18:$L53,3)</f>
        <v>0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>
        <f>'groep 5'!B26</f>
        <v>0</v>
      </c>
      <c r="K14" s="225" t="str">
        <f>IF(K13="E",1,IF(K13="D",2,IF(K13="C",3,IF(K13="B",4,IF(K13="A",5,IF(K13=5,1,IF(K13=4,2,IF(K13=3,3,IF(K13=2,4,IF(K13=1,5,IF(K13=0,"")))))))))))</f>
        <v/>
      </c>
      <c r="L14" s="225" t="str">
        <f t="shared" ref="L14:P14" si="0">IF(L13="E",1,IF(L13="D",2,IF(L13="C",3,IF(L13="B",4,IF(L13="A",5,IF(L13=5,1,IF(L13=4,2,IF(L13=3,3,IF(L13=2,4,IF(L13=1,5,IF(L13=0,"")))))))))))</f>
        <v/>
      </c>
      <c r="M14" s="225" t="str">
        <f t="shared" si="0"/>
        <v/>
      </c>
      <c r="N14" s="225" t="str">
        <f t="shared" si="0"/>
        <v/>
      </c>
      <c r="O14" s="225" t="str">
        <f t="shared" si="0"/>
        <v/>
      </c>
      <c r="P14" s="225" t="str">
        <f t="shared" si="0"/>
        <v/>
      </c>
      <c r="Q14" s="252" t="e">
        <f>U14/T14</f>
        <v>#DIV/0!</v>
      </c>
      <c r="R14" s="225" t="str">
        <f>IF(R13="E",1,IF(R13="D",2,IF(R13="C",3,IF(R13="B",4,IF(R13="A",5,IF(R13=5,1,IF(R13=4,2,IF(R13=3,3,IF(R13=2,4,IF(R13=1,5,IF(R13=0,"")))))))))))</f>
        <v/>
      </c>
      <c r="S14" s="252">
        <f>S13</f>
        <v>2.4299999999999997</v>
      </c>
      <c r="T14" s="256">
        <f>COUNTIF(K14:P14,"&gt;0")</f>
        <v>0</v>
      </c>
      <c r="U14" s="256">
        <f>SUM(K14:P14)</f>
        <v>0</v>
      </c>
    </row>
    <row r="15" spans="1:30" x14ac:dyDescent="0.45">
      <c r="A15" s="213">
        <v>10</v>
      </c>
      <c r="B15" s="212">
        <f>'groep 5'!B27</f>
        <v>0</v>
      </c>
    </row>
    <row r="16" spans="1:30" x14ac:dyDescent="0.45">
      <c r="A16" s="213">
        <v>11</v>
      </c>
      <c r="B16" s="212">
        <f>'groep 5'!B28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5'!B29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5'!B30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5'!B31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5'!B32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5'!B33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5'!B34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5'!B35</f>
        <v>0</v>
      </c>
    </row>
    <row r="24" spans="1:21" x14ac:dyDescent="0.45">
      <c r="A24" s="213">
        <v>19</v>
      </c>
      <c r="B24" s="212">
        <f>'groep 5'!B36</f>
        <v>0</v>
      </c>
    </row>
    <row r="25" spans="1:21" x14ac:dyDescent="0.45">
      <c r="A25" s="213">
        <v>20</v>
      </c>
      <c r="B25" s="212">
        <f>'groep 5'!B37</f>
        <v>0</v>
      </c>
    </row>
    <row r="26" spans="1:21" x14ac:dyDescent="0.45">
      <c r="A26" s="213">
        <v>21</v>
      </c>
      <c r="B26" s="212">
        <f>'groep 5'!B38</f>
        <v>0</v>
      </c>
    </row>
    <row r="27" spans="1:21" x14ac:dyDescent="0.45">
      <c r="A27" s="213">
        <v>22</v>
      </c>
      <c r="B27" s="212">
        <f>'groep 5'!B39</f>
        <v>0</v>
      </c>
    </row>
    <row r="28" spans="1:21" ht="15.75" customHeight="1" x14ac:dyDescent="0.45">
      <c r="A28" s="213">
        <v>23</v>
      </c>
      <c r="B28" s="212">
        <f>'groep 5'!B40</f>
        <v>0</v>
      </c>
    </row>
    <row r="29" spans="1:21" x14ac:dyDescent="0.45">
      <c r="A29" s="213">
        <v>24</v>
      </c>
      <c r="B29" s="212">
        <f>'groep 5'!B41</f>
        <v>0</v>
      </c>
    </row>
    <row r="30" spans="1:21" x14ac:dyDescent="0.45">
      <c r="A30" s="213">
        <v>25</v>
      </c>
      <c r="B30" s="212">
        <f>'groep 5'!B42</f>
        <v>0</v>
      </c>
    </row>
    <row r="31" spans="1:21" x14ac:dyDescent="0.45">
      <c r="A31" s="213">
        <v>26</v>
      </c>
      <c r="B31" s="212">
        <f>'groep 5'!B43</f>
        <v>0</v>
      </c>
    </row>
    <row r="32" spans="1:21" x14ac:dyDescent="0.45">
      <c r="A32" s="213">
        <v>27</v>
      </c>
      <c r="B32" s="212">
        <f>'groep 5'!B44</f>
        <v>0</v>
      </c>
    </row>
    <row r="33" spans="1:7" x14ac:dyDescent="0.45">
      <c r="A33" s="213">
        <v>28</v>
      </c>
      <c r="B33" s="212">
        <f>'groep 5'!B45</f>
        <v>0</v>
      </c>
    </row>
    <row r="34" spans="1:7" x14ac:dyDescent="0.45">
      <c r="A34" s="213">
        <v>29</v>
      </c>
      <c r="B34" s="212">
        <f>'groep 5'!B46</f>
        <v>0</v>
      </c>
    </row>
    <row r="35" spans="1:7" x14ac:dyDescent="0.45">
      <c r="A35" s="213">
        <v>30</v>
      </c>
      <c r="B35" s="212">
        <f>'groep 5'!B47</f>
        <v>0</v>
      </c>
    </row>
    <row r="36" spans="1:7" x14ac:dyDescent="0.45">
      <c r="A36" s="213">
        <v>31</v>
      </c>
      <c r="B36" s="212">
        <f>'groep 5'!B48</f>
        <v>0</v>
      </c>
    </row>
    <row r="37" spans="1:7" x14ac:dyDescent="0.45">
      <c r="A37" s="213">
        <v>32</v>
      </c>
      <c r="B37" s="212">
        <f>'groep 5'!B49</f>
        <v>0</v>
      </c>
    </row>
    <row r="38" spans="1:7" x14ac:dyDescent="0.45">
      <c r="A38" s="213">
        <v>33</v>
      </c>
      <c r="B38" s="212">
        <f>'groep 5'!B50</f>
        <v>0</v>
      </c>
    </row>
    <row r="39" spans="1:7" x14ac:dyDescent="0.45">
      <c r="A39" s="213">
        <v>34</v>
      </c>
      <c r="B39" s="212">
        <f>'groep 5'!B51</f>
        <v>0</v>
      </c>
    </row>
    <row r="40" spans="1:7" x14ac:dyDescent="0.45">
      <c r="A40" s="213">
        <v>35</v>
      </c>
      <c r="B40" s="212">
        <f>'groep 5'!B52</f>
        <v>0</v>
      </c>
    </row>
    <row r="41" spans="1:7" x14ac:dyDescent="0.45">
      <c r="A41" s="213">
        <v>36</v>
      </c>
      <c r="B41" s="212">
        <f>'groep 5'!B53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B994D-E721-4A70-8EF9-31DF31B2EA1D}">
  <sheetPr codeName="Blad17">
    <tabColor rgb="FFCCCCFF"/>
  </sheetPr>
  <dimension ref="A2:DC75"/>
  <sheetViews>
    <sheetView showGridLines="0" showRowColHeaders="0" topLeftCell="A3" zoomScale="50" zoomScaleNormal="50" workbookViewId="0">
      <selection activeCell="B9" sqref="B9"/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20" width="8.77734375" style="208" customWidth="1"/>
    <col min="21" max="16384" width="9.21875" style="208"/>
  </cols>
  <sheetData>
    <row r="2" spans="1:36" s="271" customFormat="1" ht="72" x14ac:dyDescent="1.6">
      <c r="A2" s="300" t="s">
        <v>128</v>
      </c>
      <c r="B2" s="301"/>
      <c r="D2" s="272"/>
      <c r="E2" s="302">
        <v>7</v>
      </c>
      <c r="F2" s="302"/>
      <c r="G2" s="303">
        <f>VLOOKUP($E$2,'groep 5'!A18:B53,2)</f>
        <v>0</v>
      </c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4" t="s">
        <v>126</v>
      </c>
      <c r="AF2" s="304"/>
      <c r="AG2" s="304"/>
      <c r="AH2" s="305">
        <f>'groep 5'!$C$2</f>
        <v>5</v>
      </c>
      <c r="AI2" s="305"/>
      <c r="AJ2" s="305"/>
    </row>
    <row r="3" spans="1:36" ht="50.1" customHeight="1" x14ac:dyDescent="0.45"/>
    <row r="4" spans="1:36" ht="19.5" customHeight="1" x14ac:dyDescent="0.45">
      <c r="A4" s="213">
        <v>1</v>
      </c>
      <c r="B4" s="212">
        <f>'groep 5'!B18</f>
        <v>0</v>
      </c>
    </row>
    <row r="5" spans="1:36" x14ac:dyDescent="0.45">
      <c r="A5" s="213">
        <v>2</v>
      </c>
      <c r="B5" s="212">
        <f>'groep 5'!B19</f>
        <v>0</v>
      </c>
    </row>
    <row r="6" spans="1:36" x14ac:dyDescent="0.45">
      <c r="A6" s="213">
        <v>3</v>
      </c>
      <c r="B6" s="212">
        <f>'groep 5'!B20</f>
        <v>0</v>
      </c>
    </row>
    <row r="7" spans="1:36" x14ac:dyDescent="0.45">
      <c r="A7" s="213">
        <v>4</v>
      </c>
      <c r="B7" s="212">
        <f>'groep 5'!B21</f>
        <v>0</v>
      </c>
      <c r="E7" s="214"/>
      <c r="F7" s="214"/>
      <c r="G7" s="214"/>
      <c r="H7" s="214"/>
      <c r="I7" s="214"/>
      <c r="J7" s="214"/>
      <c r="K7" s="214"/>
      <c r="L7" s="214"/>
      <c r="M7" s="214"/>
      <c r="N7" s="214"/>
    </row>
    <row r="8" spans="1:36" x14ac:dyDescent="0.45">
      <c r="A8" s="213">
        <v>5</v>
      </c>
      <c r="B8" s="212">
        <f>'groep 5'!B22</f>
        <v>0</v>
      </c>
      <c r="E8" s="214"/>
      <c r="F8" s="214"/>
      <c r="G8" s="214"/>
      <c r="H8" s="214"/>
      <c r="I8" s="214"/>
      <c r="J8" s="214"/>
      <c r="K8" s="214"/>
      <c r="L8" s="214"/>
      <c r="M8" s="214"/>
      <c r="N8" s="214"/>
    </row>
    <row r="9" spans="1:36" x14ac:dyDescent="0.45">
      <c r="A9" s="213">
        <v>6</v>
      </c>
      <c r="B9" s="212">
        <f>'groep 5'!B23</f>
        <v>0</v>
      </c>
      <c r="E9" s="214"/>
      <c r="F9" s="214"/>
      <c r="G9" s="214"/>
      <c r="H9" s="214"/>
      <c r="I9" s="214"/>
      <c r="J9" s="214"/>
      <c r="K9" s="214"/>
      <c r="L9" s="214"/>
      <c r="M9" s="214"/>
      <c r="N9" s="214"/>
    </row>
    <row r="10" spans="1:36" x14ac:dyDescent="0.45">
      <c r="A10" s="213">
        <v>7</v>
      </c>
      <c r="B10" s="212">
        <f>'groep 5'!B24</f>
        <v>0</v>
      </c>
      <c r="E10" s="214"/>
      <c r="F10" s="214"/>
      <c r="G10" s="214"/>
      <c r="H10" s="214"/>
      <c r="I10" s="214"/>
      <c r="J10" s="214"/>
      <c r="K10" s="214"/>
      <c r="L10" s="214"/>
      <c r="M10" s="214"/>
      <c r="N10" s="214"/>
    </row>
    <row r="11" spans="1:36" x14ac:dyDescent="0.45">
      <c r="A11" s="213">
        <v>8</v>
      </c>
      <c r="B11" s="212">
        <f>'groep 5'!B25</f>
        <v>0</v>
      </c>
      <c r="E11" s="214"/>
      <c r="F11" s="214"/>
      <c r="G11" s="214"/>
      <c r="H11" s="214"/>
      <c r="I11" s="214"/>
      <c r="J11" s="214"/>
      <c r="K11" s="214"/>
      <c r="L11" s="214"/>
      <c r="M11" s="214"/>
      <c r="N11" s="214"/>
    </row>
    <row r="12" spans="1:36" x14ac:dyDescent="0.45">
      <c r="A12" s="213">
        <v>9</v>
      </c>
      <c r="B12" s="212">
        <f>'groep 5'!B26</f>
        <v>0</v>
      </c>
      <c r="E12" s="214"/>
      <c r="F12" s="214"/>
      <c r="G12" s="214"/>
      <c r="H12" s="222" t="s">
        <v>129</v>
      </c>
      <c r="I12" s="227" t="s">
        <v>90</v>
      </c>
      <c r="J12" s="228" t="s">
        <v>130</v>
      </c>
      <c r="K12" s="223" t="s">
        <v>131</v>
      </c>
      <c r="L12" s="229" t="s">
        <v>132</v>
      </c>
      <c r="M12" s="224" t="s">
        <v>133</v>
      </c>
      <c r="N12" s="230" t="s">
        <v>134</v>
      </c>
      <c r="O12" s="231" t="s">
        <v>135</v>
      </c>
      <c r="P12" s="251" t="s">
        <v>141</v>
      </c>
      <c r="Q12" s="225" t="s">
        <v>83</v>
      </c>
      <c r="R12" s="254" t="s">
        <v>142</v>
      </c>
      <c r="S12" s="209"/>
    </row>
    <row r="13" spans="1:36" x14ac:dyDescent="0.45">
      <c r="A13" s="213">
        <v>10</v>
      </c>
      <c r="B13" s="212">
        <f>'groep 5'!B27</f>
        <v>0</v>
      </c>
      <c r="E13" s="217"/>
      <c r="F13" s="217"/>
      <c r="G13" s="217"/>
      <c r="H13" s="225" t="str">
        <f t="shared" ref="H13:M13" si="0">IF(H14="E",1,IF(H14="D",2,IF(H14="C",3,IF(H14="B",4,IF(H14="A",5,IF(H14=5,1,IF(H14=4,2,IF(H14=3,3,IF(H14=2,4,IF(H14=1,5,IF(H14=0,"")))))))))))</f>
        <v/>
      </c>
      <c r="I13" s="225" t="str">
        <f t="shared" si="0"/>
        <v/>
      </c>
      <c r="J13" s="225" t="str">
        <f t="shared" si="0"/>
        <v/>
      </c>
      <c r="K13" s="225" t="str">
        <f t="shared" si="0"/>
        <v/>
      </c>
      <c r="L13" s="225" t="str">
        <f t="shared" si="0"/>
        <v/>
      </c>
      <c r="M13" s="225" t="str">
        <f t="shared" si="0"/>
        <v/>
      </c>
      <c r="N13" s="226"/>
      <c r="O13" s="225" t="str">
        <f>IF(O14="E",1,IF(O14="D",2,IF(O14="C",3,IF(O14="B",4,IF(O14="A",5,IF(O14=5,1,IF(O14=4,2,IF(O14=3,3,IF(O14=2,4,IF(O14=1,5,IF(O14=0,"")))))))))))</f>
        <v/>
      </c>
      <c r="P13" s="225">
        <f>TOTAAL!AB5*5</f>
        <v>2.4299999999999997</v>
      </c>
      <c r="Q13" s="226"/>
      <c r="R13" s="226"/>
      <c r="S13" s="273"/>
      <c r="T13" s="273"/>
      <c r="U13" s="274"/>
    </row>
    <row r="14" spans="1:36" x14ac:dyDescent="0.45">
      <c r="A14" s="213">
        <v>11</v>
      </c>
      <c r="B14" s="212">
        <f>'groep 5'!B28</f>
        <v>0</v>
      </c>
      <c r="H14" s="225">
        <f>VLOOKUP($E$2,'groep 5'!$A$18:$L$53,7)</f>
        <v>0</v>
      </c>
      <c r="I14" s="225">
        <f>VLOOKUP($E$2,'groep 5'!$A$18:$L$53,8)</f>
        <v>0</v>
      </c>
      <c r="J14" s="225">
        <f>VLOOKUP($E$2,'groep 5'!$A$18:$L$53,9)</f>
        <v>0</v>
      </c>
      <c r="K14" s="225">
        <f>VLOOKUP($E$2,'groep 5'!$A$18:$L$53,10)</f>
        <v>0</v>
      </c>
      <c r="L14" s="225">
        <f>VLOOKUP($E$2,'groep 5'!$A$18:$L$53,11)</f>
        <v>0</v>
      </c>
      <c r="M14" s="225">
        <f>VLOOKUP($E$2,'groep 5'!$A$18:$L$53,12)</f>
        <v>0</v>
      </c>
      <c r="N14" s="225">
        <f>VLOOKUP($E$2,'groep 5'!$A$18:$L$53,12)</f>
        <v>0</v>
      </c>
      <c r="O14" s="225">
        <f>VLOOKUP($E$2,'groep 5'!$A$18:$L$53,3)</f>
        <v>0</v>
      </c>
      <c r="P14" s="225">
        <f>TOTAAL!AB5*5</f>
        <v>2.4299999999999997</v>
      </c>
      <c r="Q14" s="277"/>
      <c r="R14" s="277"/>
      <c r="S14" s="209"/>
      <c r="T14" s="209"/>
    </row>
    <row r="15" spans="1:36" x14ac:dyDescent="0.45">
      <c r="A15" s="213">
        <v>12</v>
      </c>
      <c r="B15" s="212">
        <f>'groep 5'!B29</f>
        <v>0</v>
      </c>
      <c r="H15" s="225" t="str">
        <f>IF(H13="","",IF(H13&gt;0,H13*2))</f>
        <v/>
      </c>
      <c r="I15" s="225" t="str">
        <f>IF(I13="","",IF(I13&gt;0,I13*2))</f>
        <v/>
      </c>
      <c r="J15" s="225" t="str">
        <f t="shared" ref="J15:M15" si="1">IF(J13="","",IF(J13&gt;0,J13*2))</f>
        <v/>
      </c>
      <c r="K15" s="225" t="str">
        <f t="shared" si="1"/>
        <v/>
      </c>
      <c r="L15" s="225" t="str">
        <f t="shared" si="1"/>
        <v/>
      </c>
      <c r="M15" s="225" t="str">
        <f t="shared" si="1"/>
        <v/>
      </c>
      <c r="N15" s="225" t="e">
        <f>R15/Q15</f>
        <v>#DIV/0!</v>
      </c>
      <c r="O15" s="225" t="str">
        <f>IF(O13="","",IF(O13&gt;0,O13*2))</f>
        <v/>
      </c>
      <c r="P15" s="225">
        <f>IF(P13="","",IF(P13&gt;0,P13*2))</f>
        <v>4.8599999999999994</v>
      </c>
      <c r="Q15" s="277">
        <f>COUNTIF(H15:M15,"&gt;0")</f>
        <v>0</v>
      </c>
      <c r="R15" s="277">
        <f>SUM(H15:M15)</f>
        <v>0</v>
      </c>
    </row>
    <row r="16" spans="1:36" x14ac:dyDescent="0.45">
      <c r="A16" s="213">
        <v>13</v>
      </c>
      <c r="B16" s="212">
        <f>'groep 5'!B30</f>
        <v>0</v>
      </c>
      <c r="E16" s="214"/>
      <c r="F16" s="214"/>
      <c r="G16" s="214"/>
      <c r="H16" s="214"/>
      <c r="I16" s="214"/>
      <c r="J16" s="214"/>
      <c r="K16" s="214"/>
      <c r="L16" s="214"/>
      <c r="M16" s="214"/>
      <c r="N16" s="214"/>
    </row>
    <row r="17" spans="1:30" x14ac:dyDescent="0.45">
      <c r="A17" s="213">
        <v>14</v>
      </c>
      <c r="B17" s="212">
        <f>'groep 5'!B31</f>
        <v>0</v>
      </c>
      <c r="E17" s="214"/>
      <c r="F17" s="214"/>
      <c r="G17" s="214"/>
      <c r="H17" s="214"/>
      <c r="I17" s="214"/>
      <c r="J17" s="214"/>
      <c r="K17" s="214"/>
      <c r="L17" s="214"/>
      <c r="M17" s="214"/>
      <c r="N17" s="214"/>
    </row>
    <row r="18" spans="1:30" x14ac:dyDescent="0.45">
      <c r="A18" s="213">
        <v>15</v>
      </c>
      <c r="B18" s="212">
        <f>'groep 5'!B32</f>
        <v>0</v>
      </c>
      <c r="E18" s="217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1:30" x14ac:dyDescent="0.45">
      <c r="A19" s="213">
        <v>16</v>
      </c>
      <c r="B19" s="212">
        <f>'groep 5'!B33</f>
        <v>0</v>
      </c>
      <c r="E19" s="217"/>
      <c r="F19" s="217"/>
      <c r="G19" s="217"/>
      <c r="H19" s="217"/>
      <c r="I19" s="217"/>
      <c r="J19" s="214"/>
      <c r="K19" s="217"/>
      <c r="L19" s="214"/>
      <c r="M19" s="214"/>
      <c r="N19" s="214"/>
    </row>
    <row r="20" spans="1:30" x14ac:dyDescent="0.45">
      <c r="A20" s="213">
        <v>17</v>
      </c>
      <c r="B20" s="212">
        <f>'groep 5'!B34</f>
        <v>0</v>
      </c>
      <c r="E20" s="216"/>
      <c r="F20" s="216"/>
      <c r="G20" s="215"/>
      <c r="H20" s="215"/>
      <c r="I20" s="216"/>
      <c r="J20" s="214"/>
      <c r="K20" s="215"/>
      <c r="L20" s="214"/>
      <c r="M20" s="214"/>
      <c r="N20" s="214"/>
    </row>
    <row r="21" spans="1:30" x14ac:dyDescent="0.45">
      <c r="A21" s="213">
        <v>18</v>
      </c>
      <c r="B21" s="212">
        <f>'groep 5'!B35</f>
        <v>0</v>
      </c>
      <c r="E21" s="214"/>
      <c r="F21" s="214"/>
      <c r="G21" s="214"/>
      <c r="H21" s="214"/>
      <c r="I21" s="214"/>
      <c r="J21" s="214"/>
      <c r="K21" s="214"/>
      <c r="L21" s="214"/>
      <c r="M21" s="214"/>
      <c r="N21" s="214"/>
    </row>
    <row r="22" spans="1:30" x14ac:dyDescent="0.45">
      <c r="A22" s="213">
        <v>19</v>
      </c>
      <c r="B22" s="212">
        <f>'groep 5'!B36</f>
        <v>0</v>
      </c>
      <c r="E22" s="214"/>
      <c r="F22" s="214"/>
      <c r="G22" s="214"/>
      <c r="H22" s="214"/>
      <c r="I22" s="214"/>
      <c r="J22" s="214"/>
      <c r="K22" s="214"/>
      <c r="L22" s="214"/>
      <c r="M22" s="214"/>
      <c r="N22" s="214"/>
    </row>
    <row r="23" spans="1:30" ht="15" customHeight="1" x14ac:dyDescent="0.45">
      <c r="A23" s="213">
        <v>20</v>
      </c>
      <c r="B23" s="212">
        <f>'groep 5'!B37</f>
        <v>0</v>
      </c>
    </row>
    <row r="24" spans="1:30" x14ac:dyDescent="0.45">
      <c r="A24" s="213">
        <v>21</v>
      </c>
      <c r="B24" s="212">
        <f>'groep 5'!B38</f>
        <v>0</v>
      </c>
    </row>
    <row r="25" spans="1:30" x14ac:dyDescent="0.45">
      <c r="A25" s="213">
        <v>22</v>
      </c>
      <c r="B25" s="212">
        <f>'groep 5'!B39</f>
        <v>0</v>
      </c>
    </row>
    <row r="26" spans="1:30" x14ac:dyDescent="0.45">
      <c r="A26" s="213">
        <v>23</v>
      </c>
      <c r="B26" s="212">
        <f>'groep 5'!B40</f>
        <v>0</v>
      </c>
    </row>
    <row r="27" spans="1:30" x14ac:dyDescent="0.45">
      <c r="A27" s="213">
        <v>24</v>
      </c>
      <c r="B27" s="212">
        <f>'groep 5'!B41</f>
        <v>0</v>
      </c>
    </row>
    <row r="28" spans="1:30" ht="15.75" customHeight="1" x14ac:dyDescent="0.45">
      <c r="A28" s="213">
        <v>25</v>
      </c>
      <c r="B28" s="212">
        <f>'groep 5'!B42</f>
        <v>0</v>
      </c>
      <c r="X28"/>
    </row>
    <row r="29" spans="1:30" x14ac:dyDescent="0.45">
      <c r="A29" s="213">
        <v>26</v>
      </c>
      <c r="B29" s="212">
        <f>'groep 5'!B43</f>
        <v>0</v>
      </c>
    </row>
    <row r="30" spans="1:30" x14ac:dyDescent="0.45">
      <c r="A30" s="213">
        <v>27</v>
      </c>
      <c r="B30" s="212">
        <f>'groep 5'!B44</f>
        <v>0</v>
      </c>
    </row>
    <row r="31" spans="1:30" x14ac:dyDescent="0.45">
      <c r="A31" s="213">
        <v>28</v>
      </c>
      <c r="B31" s="212">
        <f>'groep 5'!B45</f>
        <v>0</v>
      </c>
      <c r="E31" s="306"/>
      <c r="F31" s="306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7"/>
      <c r="AC31" s="307"/>
      <c r="AD31" s="307"/>
    </row>
    <row r="32" spans="1:30" x14ac:dyDescent="0.45">
      <c r="A32" s="213">
        <v>29</v>
      </c>
      <c r="B32" s="212">
        <f>'groep 5'!B46</f>
        <v>0</v>
      </c>
      <c r="E32" s="306"/>
      <c r="F32" s="306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</row>
    <row r="33" spans="1:30" x14ac:dyDescent="0.45">
      <c r="A33" s="213">
        <v>30</v>
      </c>
      <c r="B33" s="212">
        <f>'groep 5'!B47</f>
        <v>0</v>
      </c>
      <c r="E33" s="306"/>
      <c r="F33" s="306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307"/>
      <c r="AD33" s="307"/>
    </row>
    <row r="34" spans="1:30" x14ac:dyDescent="0.45">
      <c r="A34" s="213">
        <v>31</v>
      </c>
      <c r="B34" s="212">
        <f>'groep 5'!B48</f>
        <v>0</v>
      </c>
      <c r="E34" s="306"/>
      <c r="F34" s="306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</row>
    <row r="35" spans="1:30" ht="19.5" customHeight="1" x14ac:dyDescent="0.45">
      <c r="A35" s="213">
        <v>32</v>
      </c>
      <c r="B35" s="212">
        <f>'groep 5'!B49</f>
        <v>0</v>
      </c>
      <c r="E35" s="306"/>
      <c r="F35" s="306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7"/>
      <c r="AC35" s="307"/>
      <c r="AD35" s="307"/>
    </row>
    <row r="36" spans="1:30" ht="19.5" customHeight="1" x14ac:dyDescent="0.45">
      <c r="A36" s="213">
        <v>33</v>
      </c>
      <c r="B36" s="212">
        <f>'groep 5'!B50</f>
        <v>0</v>
      </c>
      <c r="E36" s="306"/>
      <c r="F36" s="306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</row>
    <row r="37" spans="1:30" ht="19.5" customHeight="1" x14ac:dyDescent="0.7">
      <c r="A37" s="213">
        <v>34</v>
      </c>
      <c r="B37" s="212">
        <f>'groep 5'!B51</f>
        <v>0</v>
      </c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  <c r="AC37" s="276"/>
      <c r="AD37" s="276"/>
    </row>
    <row r="38" spans="1:30" ht="19.5" customHeight="1" x14ac:dyDescent="0.45">
      <c r="A38" s="213">
        <v>35</v>
      </c>
      <c r="B38" s="212">
        <f>'groep 5'!B52</f>
        <v>0</v>
      </c>
      <c r="E38" s="306"/>
      <c r="F38" s="306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</row>
    <row r="39" spans="1:30" ht="19.5" customHeight="1" x14ac:dyDescent="0.45">
      <c r="A39" s="213">
        <v>36</v>
      </c>
      <c r="B39" s="212">
        <f>'groep 5'!B53</f>
        <v>0</v>
      </c>
      <c r="E39" s="306"/>
      <c r="F39" s="306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</row>
    <row r="40" spans="1:30" ht="19.5" customHeight="1" x14ac:dyDescent="0.45">
      <c r="E40" s="306"/>
      <c r="F40" s="306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</row>
    <row r="41" spans="1:30" ht="19.5" customHeight="1" x14ac:dyDescent="0.45">
      <c r="E41" s="306"/>
      <c r="F41" s="306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</row>
    <row r="42" spans="1:30" ht="19.5" customHeight="1" x14ac:dyDescent="0.45">
      <c r="E42" s="306"/>
      <c r="F42" s="306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</row>
    <row r="43" spans="1:30" ht="19.5" customHeight="1" x14ac:dyDescent="0.45">
      <c r="E43" s="306"/>
      <c r="F43" s="306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</row>
    <row r="44" spans="1:30" ht="19.5" customHeight="1" x14ac:dyDescent="0.7"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</row>
    <row r="45" spans="1:30" ht="19.5" customHeight="1" x14ac:dyDescent="0.45">
      <c r="E45" s="306"/>
      <c r="F45" s="306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</row>
    <row r="46" spans="1:30" ht="19.5" customHeight="1" x14ac:dyDescent="0.45">
      <c r="E46" s="306"/>
      <c r="F46" s="306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</row>
    <row r="47" spans="1:30" ht="19.5" customHeight="1" x14ac:dyDescent="0.45">
      <c r="E47" s="306"/>
      <c r="F47" s="306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</row>
    <row r="48" spans="1:30" ht="19.5" customHeight="1" x14ac:dyDescent="0.45">
      <c r="E48" s="306"/>
      <c r="F48" s="306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</row>
    <row r="49" spans="5:30" ht="19.5" customHeight="1" x14ac:dyDescent="0.45">
      <c r="E49" s="306"/>
      <c r="F49" s="306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C49" s="307"/>
      <c r="AD49" s="307"/>
    </row>
    <row r="50" spans="5:30" ht="19.5" customHeight="1" x14ac:dyDescent="0.45">
      <c r="E50" s="306"/>
      <c r="F50" s="306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</row>
    <row r="51" spans="5:30" ht="19.5" customHeight="1" x14ac:dyDescent="0.7"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</row>
    <row r="52" spans="5:30" ht="19.5" customHeight="1" x14ac:dyDescent="0.45">
      <c r="E52" s="306"/>
      <c r="F52" s="306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</row>
    <row r="53" spans="5:30" ht="19.5" customHeight="1" x14ac:dyDescent="0.45">
      <c r="E53" s="306"/>
      <c r="F53" s="306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</row>
    <row r="54" spans="5:30" ht="19.5" customHeight="1" x14ac:dyDescent="0.45">
      <c r="E54" s="306"/>
      <c r="F54" s="306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</row>
    <row r="55" spans="5:30" ht="19.5" customHeight="1" x14ac:dyDescent="0.45">
      <c r="E55" s="306"/>
      <c r="F55" s="306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</row>
    <row r="56" spans="5:30" ht="19.5" customHeight="1" x14ac:dyDescent="0.45">
      <c r="E56" s="306"/>
      <c r="F56" s="306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</row>
    <row r="57" spans="5:30" ht="19.5" customHeight="1" x14ac:dyDescent="0.45">
      <c r="E57" s="306"/>
      <c r="F57" s="306"/>
      <c r="G57" s="307"/>
      <c r="H57" s="307"/>
      <c r="I57" s="307"/>
      <c r="J57" s="307"/>
      <c r="K57" s="307"/>
      <c r="L57" s="307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</row>
    <row r="58" spans="5:30" ht="19.5" customHeight="1" x14ac:dyDescent="0.7"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  <c r="AA58" s="276"/>
      <c r="AB58" s="276"/>
      <c r="AC58" s="276"/>
      <c r="AD58" s="276"/>
    </row>
    <row r="59" spans="5:30" ht="19.5" customHeight="1" x14ac:dyDescent="0.45">
      <c r="E59" s="306"/>
      <c r="F59" s="306"/>
    </row>
    <row r="60" spans="5:30" ht="19.5" customHeight="1" x14ac:dyDescent="0.45">
      <c r="E60" s="306"/>
      <c r="F60" s="306"/>
    </row>
    <row r="61" spans="5:30" ht="19.5" customHeight="1" x14ac:dyDescent="0.45">
      <c r="E61" s="306"/>
      <c r="F61" s="306"/>
    </row>
    <row r="62" spans="5:30" ht="19.5" customHeight="1" x14ac:dyDescent="0.45">
      <c r="E62" s="306"/>
      <c r="F62" s="306"/>
    </row>
    <row r="63" spans="5:30" ht="19.5" customHeight="1" x14ac:dyDescent="0.45">
      <c r="E63" s="306"/>
      <c r="F63" s="306"/>
    </row>
    <row r="64" spans="5:30" ht="19.5" customHeight="1" x14ac:dyDescent="0.45">
      <c r="E64" s="306"/>
      <c r="F64" s="306"/>
    </row>
    <row r="65" spans="5:107" ht="19.5" customHeight="1" x14ac:dyDescent="0.45">
      <c r="E65" s="306"/>
      <c r="F65" s="306"/>
    </row>
    <row r="66" spans="5:107" ht="19.5" customHeight="1" x14ac:dyDescent="0.45">
      <c r="E66" s="275"/>
      <c r="F66" s="275"/>
    </row>
    <row r="68" spans="5:107" ht="25.8" x14ac:dyDescent="0.45">
      <c r="CF68" s="278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</row>
    <row r="69" spans="5:107" ht="25.8" x14ac:dyDescent="0.45">
      <c r="CF69" s="279"/>
      <c r="CG69" s="279"/>
      <c r="CH69" s="279"/>
      <c r="CI69" s="279"/>
      <c r="CJ69" s="279"/>
      <c r="CK69" s="279"/>
      <c r="CL69" s="279"/>
      <c r="CM69" s="279"/>
      <c r="CN69" s="279"/>
      <c r="CO69" s="279"/>
      <c r="CP69" s="279"/>
      <c r="CQ69" s="279"/>
      <c r="CR69" s="279"/>
      <c r="CS69" s="279"/>
      <c r="CT69" s="279"/>
      <c r="CU69" s="279"/>
      <c r="CV69" s="279"/>
      <c r="CW69" s="279"/>
      <c r="CX69" s="279"/>
      <c r="CY69" s="279"/>
      <c r="CZ69" s="279"/>
      <c r="DA69" s="279"/>
      <c r="DB69" s="279"/>
      <c r="DC69" s="279"/>
    </row>
    <row r="70" spans="5:107" ht="25.8" x14ac:dyDescent="0.45">
      <c r="CF70" s="279"/>
      <c r="CG70" s="279"/>
      <c r="CH70" s="279"/>
      <c r="CI70" s="279"/>
      <c r="CJ70" s="279"/>
      <c r="CK70" s="279"/>
      <c r="CL70" s="279"/>
      <c r="CM70" s="279"/>
      <c r="CN70" s="279"/>
      <c r="CO70" s="279"/>
      <c r="CP70" s="279"/>
      <c r="CQ70" s="279"/>
      <c r="CR70" s="279"/>
      <c r="CS70" s="279"/>
      <c r="CT70" s="279"/>
      <c r="CU70" s="279"/>
      <c r="CV70" s="279"/>
      <c r="CW70" s="279"/>
      <c r="CX70" s="279"/>
      <c r="CY70" s="279"/>
      <c r="CZ70" s="279"/>
      <c r="DA70" s="279"/>
      <c r="DB70" s="279"/>
      <c r="DC70" s="279"/>
    </row>
    <row r="71" spans="5:107" ht="25.8" x14ac:dyDescent="0.45">
      <c r="CF71" s="279"/>
      <c r="CG71" s="279"/>
      <c r="CH71" s="279"/>
      <c r="CI71" s="279"/>
      <c r="CJ71" s="279"/>
      <c r="CK71" s="279"/>
      <c r="CL71" s="279"/>
      <c r="CM71" s="279"/>
      <c r="CN71" s="279"/>
      <c r="CO71" s="279"/>
      <c r="CP71" s="279"/>
      <c r="CQ71" s="279"/>
      <c r="CR71" s="279"/>
      <c r="CS71" s="279"/>
      <c r="CT71" s="279"/>
      <c r="CU71" s="279"/>
      <c r="CV71" s="279"/>
      <c r="CW71" s="279"/>
      <c r="CX71" s="279"/>
      <c r="CY71" s="279"/>
      <c r="CZ71" s="279"/>
      <c r="DA71" s="279"/>
      <c r="DB71" s="279"/>
      <c r="DC71" s="279"/>
    </row>
    <row r="72" spans="5:107" ht="25.8" x14ac:dyDescent="0.45">
      <c r="CF72" s="279"/>
      <c r="CG72" s="279"/>
      <c r="CH72" s="279"/>
      <c r="CI72" s="279"/>
      <c r="CJ72" s="279"/>
      <c r="CK72" s="279"/>
      <c r="CL72" s="279"/>
      <c r="CM72" s="279"/>
      <c r="CN72" s="279"/>
      <c r="CO72" s="279"/>
      <c r="CP72" s="279"/>
      <c r="CQ72" s="279"/>
      <c r="CR72" s="279"/>
      <c r="CS72" s="279"/>
      <c r="CT72" s="279"/>
      <c r="CU72" s="279"/>
      <c r="CV72" s="279"/>
      <c r="CW72" s="279"/>
      <c r="CX72" s="279"/>
      <c r="CY72" s="279"/>
      <c r="CZ72" s="279"/>
      <c r="DA72" s="279"/>
      <c r="DB72" s="279"/>
      <c r="DC72" s="279"/>
    </row>
    <row r="73" spans="5:107" ht="25.8" x14ac:dyDescent="0.45">
      <c r="CF73" s="279"/>
      <c r="CG73" s="279"/>
      <c r="CH73" s="279"/>
      <c r="CI73" s="279"/>
      <c r="CJ73" s="279"/>
      <c r="CK73" s="279"/>
      <c r="CL73" s="279"/>
      <c r="CM73" s="279"/>
      <c r="CN73" s="279"/>
      <c r="CO73" s="279"/>
      <c r="CP73" s="279"/>
      <c r="CQ73" s="279"/>
      <c r="CR73" s="279"/>
      <c r="CS73" s="279"/>
      <c r="CT73" s="279"/>
      <c r="CU73" s="279"/>
      <c r="CV73" s="279"/>
      <c r="CW73" s="279"/>
      <c r="CX73" s="279"/>
      <c r="CY73" s="279"/>
      <c r="CZ73" s="279"/>
      <c r="DA73" s="279"/>
      <c r="DB73" s="279"/>
      <c r="DC73" s="279"/>
    </row>
    <row r="74" spans="5:107" ht="25.8" x14ac:dyDescent="0.45"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CF74" s="279"/>
      <c r="CG74" s="279"/>
      <c r="CH74" s="279"/>
      <c r="CI74" s="279"/>
      <c r="CJ74" s="279"/>
      <c r="CK74" s="279"/>
      <c r="CL74" s="279"/>
      <c r="CM74" s="279"/>
      <c r="CN74" s="279"/>
      <c r="CO74" s="279"/>
      <c r="CP74" s="279"/>
      <c r="CQ74" s="279"/>
      <c r="CR74" s="279"/>
      <c r="CS74" s="279"/>
      <c r="CT74" s="279"/>
      <c r="CU74" s="279"/>
      <c r="CV74" s="279"/>
      <c r="CW74" s="279"/>
      <c r="CX74" s="279"/>
      <c r="CY74" s="279"/>
      <c r="CZ74" s="279"/>
      <c r="DA74" s="279"/>
      <c r="DB74" s="279"/>
      <c r="DC74" s="279"/>
    </row>
    <row r="75" spans="5:107" x14ac:dyDescent="0.45"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  <c r="AC75" s="210"/>
    </row>
  </sheetData>
  <sheetProtection sheet="1" objects="1" scenarios="1"/>
  <mergeCells count="18">
    <mergeCell ref="E52:F57"/>
    <mergeCell ref="G52:AD57"/>
    <mergeCell ref="E59:F65"/>
    <mergeCell ref="R74:T74"/>
    <mergeCell ref="U74:W74"/>
    <mergeCell ref="X74:Z74"/>
    <mergeCell ref="AA74:AC74"/>
    <mergeCell ref="E38:F43"/>
    <mergeCell ref="G38:AD43"/>
    <mergeCell ref="E45:F50"/>
    <mergeCell ref="G45:AD50"/>
    <mergeCell ref="E31:F36"/>
    <mergeCell ref="G31:AD36"/>
    <mergeCell ref="A2:B2"/>
    <mergeCell ref="E2:F2"/>
    <mergeCell ref="G2:AD2"/>
    <mergeCell ref="AE2:AG2"/>
    <mergeCell ref="AH2:AJ2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8B75F-D551-48EE-965B-FE3E123EC13C}">
  <sheetPr codeName="Blad5">
    <tabColor rgb="FFCC00FF"/>
  </sheetPr>
  <dimension ref="A1:AZ75"/>
  <sheetViews>
    <sheetView showGridLines="0" showRowColHeaders="0" zoomScale="85" zoomScaleNormal="85" workbookViewId="0">
      <selection activeCell="B18" sqref="B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6</v>
      </c>
      <c r="D2" s="76"/>
      <c r="E2" s="13"/>
      <c r="F2" s="193"/>
      <c r="G2" s="193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str">
        <f>IF($C$2=6,"ja",IF($C$2="6A","ja",IF($C$2="6B","ja",IF($C$2="6C","ja"))))</f>
        <v>ja</v>
      </c>
      <c r="M2" s="77"/>
      <c r="N2" s="75"/>
      <c r="O2" s="75"/>
      <c r="P2" s="75"/>
      <c r="Q2" s="75"/>
      <c r="R2" s="75" t="b">
        <f>IF($C$2=8,"ja",IF($C$2="8A","ja",IF($C$2="8B","ja",IF($C$2="8C","ja"))))</f>
        <v>0</v>
      </c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80">
        <v>45692</v>
      </c>
      <c r="D3" s="281"/>
      <c r="E3" s="13"/>
      <c r="F3" s="194"/>
      <c r="G3" s="194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3"/>
      <c r="AM4" s="3"/>
    </row>
    <row r="5" spans="1:52" s="104" customFormat="1" ht="20.100000000000001" customHeight="1" x14ac:dyDescent="0.25">
      <c r="B5" s="286" t="s">
        <v>98</v>
      </c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89" t="s">
        <v>28</v>
      </c>
      <c r="C7" s="290"/>
      <c r="D7" s="50" t="s">
        <v>75</v>
      </c>
      <c r="H7" s="3"/>
      <c r="I7" s="3"/>
      <c r="J7" s="3"/>
    </row>
    <row r="8" spans="1:52" x14ac:dyDescent="0.25">
      <c r="B8" s="289" t="s">
        <v>27</v>
      </c>
      <c r="C8" s="29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2" t="s">
        <v>97</v>
      </c>
      <c r="F10" s="154" t="s">
        <v>97</v>
      </c>
      <c r="G10" s="282" t="s">
        <v>85</v>
      </c>
      <c r="H10" s="283"/>
      <c r="I10" s="282" t="s">
        <v>31</v>
      </c>
      <c r="J10" s="283"/>
      <c r="K10" s="282" t="s">
        <v>32</v>
      </c>
      <c r="L10" s="28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92" t="s">
        <v>117</v>
      </c>
      <c r="AS10" s="293"/>
      <c r="AT10" s="283"/>
      <c r="AU10" s="153" t="s">
        <v>97</v>
      </c>
      <c r="AV10" s="153"/>
      <c r="AW10" s="153"/>
      <c r="AX10" s="153" t="s">
        <v>97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2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2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2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2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67"/>
      <c r="C18" s="200"/>
      <c r="D18" s="159"/>
      <c r="E18" s="159"/>
      <c r="F18" s="160"/>
      <c r="G18" s="205"/>
      <c r="H18" s="204"/>
      <c r="I18" s="204"/>
      <c r="J18" s="204"/>
      <c r="K18" s="204"/>
      <c r="L18" s="203"/>
      <c r="M18" s="163">
        <f>COUNTA(H18,I18,L18)</f>
        <v>0</v>
      </c>
      <c r="N18" s="164" t="str">
        <f>IF(L18="E",1,IF(L18="D",2,IF(L18="C",3,IF(L18="B",4,IF(L18="A",5,IF(L18=5,1,IF(L18=4,2,IF(L18=3,3,IF(L18=2,4,IF(L18=1,5,IF(L18="","")))))))))))</f>
        <v/>
      </c>
      <c r="O18" s="164" t="str">
        <f t="shared" ref="O18:O53" si="0">IF(H18="E",1,IF(H18="D",2,IF(H18="C",3,IF(H18="B",4,IF(H18="A",5,IF(H18=5,1,IF(H18=4,2,IF(H18=3,3,IF(H18=2,4,IF(H18=1,5,IF(H18="","")))))))))))</f>
        <v/>
      </c>
      <c r="P18" s="164" t="str">
        <f t="shared" ref="P18:P53" si="1">IF(I18="E",1,IF(I18="D",2,IF(I18="C",3,IF(I18="B",4,IF(I18="A",5,IF(I18=5,1,IF(I18=4,2,IF(I18=3,3,IF(I18=2,4,IF(I18=1,5,IF(I18="","")))))))))))</f>
        <v/>
      </c>
      <c r="Q18" s="164">
        <f>IF(M18&lt;3,2,IF($C$2&lt;6,0,IF($C$2&gt;=6,SUM(N18:P18))))</f>
        <v>2</v>
      </c>
      <c r="R18" s="104" t="str">
        <f t="shared" ref="R18:R53" si="2">IF(C18="","",IF(G18="","",IF(G18=$C18,1,IF(G18&lt;$C18,1,IF(G18&gt;$C18,"",IF(G18="A+",1))))))</f>
        <v/>
      </c>
      <c r="S18" s="104" t="str">
        <f t="shared" ref="S18:S53" si="3">IF(C18="","",IF(H18="","",IF(H18=$C18,1,IF(H18&lt;$C18,1,IF(H18&gt;$C18,"",IF(H18="A+",1))))))</f>
        <v/>
      </c>
      <c r="T18" s="104" t="str">
        <f t="shared" ref="T18:T53" si="4">IF(C18="","",IF(I18="","",IF(I18=$C18,1,IF(I18&lt;$C18,1,IF(I18&gt;$C18,"",IF(I18="A+",1))))))</f>
        <v/>
      </c>
      <c r="U18" s="104" t="str">
        <f t="shared" ref="U18:U53" si="5">IF(C18="","",IF(J18="","",IF(J18=$C18,1,IF(J18&lt;$C18,1,IF(J18&gt;$C18,"",IF(J18="A+",1))))))</f>
        <v/>
      </c>
      <c r="V18" s="104" t="str">
        <f t="shared" ref="V18:V53" si="6">IF(C18="","",IF(K18="","",IF(K18=$C18,1,IF(K18&lt;$C18,1,IF(K18&gt;$C18,"",IF(K18="A+",1))))))</f>
        <v/>
      </c>
      <c r="W18" s="104" t="str">
        <f t="shared" ref="W18:W53" si="7">IF(C18="","",IF(L18="","",IF(L18=$C18,1,IF(L18&lt;$C18,1,IF(L18&gt;$C18,"",IF(L18="A+",1))))))</f>
        <v/>
      </c>
      <c r="X18" s="104">
        <f t="shared" ref="X18:X53" si="8">SUM(R18:W18)</f>
        <v>0</v>
      </c>
      <c r="Y18" s="165" t="b">
        <f t="shared" ref="Y18:Y53" si="9">IF($C18="A",$AJ18)</f>
        <v>0</v>
      </c>
      <c r="Z18" s="165" t="b">
        <f t="shared" ref="Z18:Z53" si="10">IF($C18="B",$AJ18)</f>
        <v>0</v>
      </c>
      <c r="AA18" s="165" t="b">
        <f t="shared" ref="AA18:AA53" si="11">IF($C18="C",$AJ18)</f>
        <v>0</v>
      </c>
      <c r="AB18" s="165" t="b">
        <f t="shared" ref="AB18:AB53" si="12">IF($C18="D",$AJ18)</f>
        <v>0</v>
      </c>
      <c r="AC18" s="165" t="b">
        <f t="shared" ref="AC18:AC53" si="13">IF($C18="E",$AJ18)</f>
        <v>0</v>
      </c>
      <c r="AD18" s="165" t="b">
        <f>IF($C18=1,$AJ18)</f>
        <v>0</v>
      </c>
      <c r="AE18" s="165" t="b">
        <f t="shared" ref="AE18:AE53" si="14">IF($C18=2,$AJ18)</f>
        <v>0</v>
      </c>
      <c r="AF18" s="165" t="b">
        <f t="shared" ref="AF18:AF53" si="15">IF($C18=3,$AJ18)</f>
        <v>0</v>
      </c>
      <c r="AG18" s="165" t="b">
        <f t="shared" ref="AG18:AG53" si="16">IF($C18=4,$AJ18)</f>
        <v>0</v>
      </c>
      <c r="AH18" s="165" t="b">
        <f t="shared" ref="AH18:AH53" si="17">IF($C18=5,$AJ18)</f>
        <v>0</v>
      </c>
      <c r="AI18" s="166" t="str">
        <f t="shared" ref="AI18:AI53" si="18">IF(C18="","",IF(C18&gt;0,COUNTA(G18:L18)))</f>
        <v/>
      </c>
      <c r="AJ18" s="167" t="str">
        <f t="shared" ref="AJ18:AJ53" si="19">IF(AI18=0,"",IF(AI18="","",IF(AI18&gt;0,X18/AI18)))</f>
        <v/>
      </c>
      <c r="AK18" s="26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8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9">
        <f>IF(AL18="",0,IF(AL18&lt;AQ18,0,IF(AL18&gt;=AQ18,1)))</f>
        <v>0</v>
      </c>
      <c r="AN18" s="150" t="str">
        <f t="shared" ref="AN18:AN53" si="20">IF(E18="","",IF(E18="x",1))</f>
        <v/>
      </c>
      <c r="AO18" s="151" t="str">
        <f t="shared" ref="AO18:AO53" si="21"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65" t="str">
        <f>IF($C$2&lt;6,"",IF($M18&lt;3,"",IF(O18=1,"&lt;1F",IF(O18&gt;3,"2F",IF(O18&gt;1,"1F")))))</f>
        <v/>
      </c>
      <c r="AS18" s="265" t="str">
        <f>IF($C$2&lt;6,"",IF($M18&lt;3,"",IF(P18=1,"&lt;1F",IF(P18&gt;3,"2F",IF(P18&gt;1,"1F")))))</f>
        <v/>
      </c>
      <c r="AT18" s="265" t="str">
        <f>IF($C$2&lt;6,"",IF($M18&lt;3,"",IF(N18&lt;=2,"&lt;1F",IF(N18&gt;3,"1S",IF(N18&gt;2,"1F")))))</f>
        <v/>
      </c>
      <c r="AU18" s="264"/>
      <c r="AV18" s="265"/>
      <c r="AW18" s="265"/>
      <c r="AX18" s="26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22">IF(AY18="",0,IF(AY18&lt;AV18,0,IF(AY18&gt;=AV18,1)))</f>
        <v>0</v>
      </c>
    </row>
    <row r="19" spans="1:52" ht="15" customHeight="1" x14ac:dyDescent="0.25">
      <c r="A19">
        <v>2</v>
      </c>
      <c r="B19" s="267"/>
      <c r="C19" s="200"/>
      <c r="D19" s="138"/>
      <c r="E19" s="138"/>
      <c r="F19" s="160"/>
      <c r="G19" s="205"/>
      <c r="H19" s="204"/>
      <c r="I19" s="204"/>
      <c r="J19" s="172"/>
      <c r="K19" s="204"/>
      <c r="L19" s="203"/>
      <c r="M19" s="163">
        <f t="shared" ref="M19:M53" si="23">COUNTA(H19,I19,L19)</f>
        <v>0</v>
      </c>
      <c r="N19" s="164" t="str">
        <f t="shared" ref="N19:N53" si="24">IF(L19="E",1,IF(L19="D",2,IF(L19="C",3,IF(L19="B",4,IF(L19="A",5,IF(L19=5,1,IF(L19=4,2,IF(L19=3,3,IF(L19=2,4,IF(L19=1,5,IF(L19="","")))))))))))</f>
        <v/>
      </c>
      <c r="O19" s="164" t="str">
        <f t="shared" si="0"/>
        <v/>
      </c>
      <c r="P19" s="164" t="str">
        <f t="shared" si="1"/>
        <v/>
      </c>
      <c r="Q19" s="164">
        <f t="shared" ref="Q19:Q53" si="25">IF($C$2&lt;6,0,IF($C$2&gt;=6,SUM(N19:P19)))</f>
        <v>0</v>
      </c>
      <c r="R19" s="104" t="str">
        <f t="shared" si="2"/>
        <v/>
      </c>
      <c r="S19" s="104" t="str">
        <f t="shared" si="3"/>
        <v/>
      </c>
      <c r="T19" s="104" t="str">
        <f t="shared" si="4"/>
        <v/>
      </c>
      <c r="U19" s="104" t="str">
        <f t="shared" si="5"/>
        <v/>
      </c>
      <c r="V19" s="104" t="str">
        <f t="shared" si="6"/>
        <v/>
      </c>
      <c r="W19" s="104" t="str">
        <f t="shared" si="7"/>
        <v/>
      </c>
      <c r="X19" s="104">
        <f t="shared" si="8"/>
        <v>0</v>
      </c>
      <c r="Y19" s="165" t="b">
        <f t="shared" si="9"/>
        <v>0</v>
      </c>
      <c r="Z19" s="165" t="b">
        <f t="shared" si="10"/>
        <v>0</v>
      </c>
      <c r="AA19" s="165" t="b">
        <f t="shared" si="11"/>
        <v>0</v>
      </c>
      <c r="AB19" s="165" t="b">
        <f t="shared" si="12"/>
        <v>0</v>
      </c>
      <c r="AC19" s="165" t="b">
        <f t="shared" si="13"/>
        <v>0</v>
      </c>
      <c r="AD19" s="165" t="b">
        <f t="shared" ref="AD19:AD53" si="26">IF($C19="1",$AJ19)</f>
        <v>0</v>
      </c>
      <c r="AE19" s="165" t="b">
        <f t="shared" si="14"/>
        <v>0</v>
      </c>
      <c r="AF19" s="165" t="b">
        <f t="shared" si="15"/>
        <v>0</v>
      </c>
      <c r="AG19" s="165" t="b">
        <f t="shared" si="16"/>
        <v>0</v>
      </c>
      <c r="AH19" s="165" t="b">
        <f t="shared" si="17"/>
        <v>0</v>
      </c>
      <c r="AI19" s="170" t="str">
        <f t="shared" si="18"/>
        <v/>
      </c>
      <c r="AJ19" s="171" t="str">
        <f t="shared" si="19"/>
        <v/>
      </c>
      <c r="AK19" s="262" t="str">
        <f t="shared" ref="AK19:AK53" si="27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8" t="str">
        <f t="shared" ref="AL19:AL53" si="28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9">
        <f t="shared" ref="AM19:AM53" si="29">IF(AL19="",0,IF(AL19&lt;AQ19,0,IF(AL19&gt;=AQ19,1)))</f>
        <v>0</v>
      </c>
      <c r="AN19" s="150" t="str">
        <f t="shared" si="20"/>
        <v/>
      </c>
      <c r="AO19" s="151" t="str">
        <f t="shared" si="21"/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65" t="str">
        <f t="shared" ref="AR19:AR53" si="31">IF($C$2&lt;6,"",IF(M19&lt;3,"",IF(O19=1,"&lt;1F",IF(O19&gt;3,"2F",IF(O19&gt;1,"1F")))))</f>
        <v/>
      </c>
      <c r="AS19" s="265" t="str">
        <f t="shared" ref="AS19:AS53" si="32">IF($C$2&lt;6,"",IF($M19&lt;3,"",IF(P19=1,"&lt;1F",IF(P19&gt;3,"2F",IF(P19&gt;1,"1F")))))</f>
        <v/>
      </c>
      <c r="AT19" s="265" t="str">
        <f t="shared" ref="AT19:AT53" si="33">IF($C$2&lt;6,"",IF($M19&lt;3,"",IF(N19&lt;=2,"&lt;1F",IF(N19&gt;3,"1S",IF(N19&gt;2,"1F")))))</f>
        <v/>
      </c>
      <c r="AU19" s="264"/>
      <c r="AV19" s="265"/>
      <c r="AW19" s="265"/>
      <c r="AX19" s="264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22"/>
        <v>0</v>
      </c>
    </row>
    <row r="20" spans="1:52" ht="15" customHeight="1" x14ac:dyDescent="0.25">
      <c r="A20">
        <v>3</v>
      </c>
      <c r="B20" s="267"/>
      <c r="C20" s="200"/>
      <c r="D20" s="138"/>
      <c r="E20" s="139"/>
      <c r="F20" s="160"/>
      <c r="G20" s="161"/>
      <c r="H20" s="157"/>
      <c r="I20" s="204"/>
      <c r="J20" s="172"/>
      <c r="K20" s="204"/>
      <c r="L20" s="162"/>
      <c r="M20" s="163">
        <f t="shared" si="23"/>
        <v>0</v>
      </c>
      <c r="N20" s="164" t="str">
        <f t="shared" si="24"/>
        <v/>
      </c>
      <c r="O20" s="164" t="str">
        <f t="shared" si="0"/>
        <v/>
      </c>
      <c r="P20" s="164" t="str">
        <f t="shared" si="1"/>
        <v/>
      </c>
      <c r="Q20" s="164">
        <f t="shared" si="25"/>
        <v>0</v>
      </c>
      <c r="R20" s="104" t="str">
        <f t="shared" si="2"/>
        <v/>
      </c>
      <c r="S20" s="104" t="str">
        <f t="shared" si="3"/>
        <v/>
      </c>
      <c r="T20" s="104" t="str">
        <f t="shared" si="4"/>
        <v/>
      </c>
      <c r="U20" s="104" t="str">
        <f t="shared" si="5"/>
        <v/>
      </c>
      <c r="V20" s="104" t="str">
        <f t="shared" si="6"/>
        <v/>
      </c>
      <c r="W20" s="104" t="str">
        <f t="shared" si="7"/>
        <v/>
      </c>
      <c r="X20" s="104">
        <f t="shared" si="8"/>
        <v>0</v>
      </c>
      <c r="Y20" s="165" t="b">
        <f t="shared" si="9"/>
        <v>0</v>
      </c>
      <c r="Z20" s="165" t="b">
        <f t="shared" si="10"/>
        <v>0</v>
      </c>
      <c r="AA20" s="165" t="b">
        <f t="shared" si="11"/>
        <v>0</v>
      </c>
      <c r="AB20" s="165" t="b">
        <f t="shared" si="12"/>
        <v>0</v>
      </c>
      <c r="AC20" s="165" t="b">
        <f t="shared" si="13"/>
        <v>0</v>
      </c>
      <c r="AD20" s="165" t="b">
        <f t="shared" si="26"/>
        <v>0</v>
      </c>
      <c r="AE20" s="165" t="b">
        <f t="shared" si="14"/>
        <v>0</v>
      </c>
      <c r="AF20" s="165" t="b">
        <f t="shared" si="15"/>
        <v>0</v>
      </c>
      <c r="AG20" s="165" t="b">
        <f t="shared" si="16"/>
        <v>0</v>
      </c>
      <c r="AH20" s="165" t="b">
        <f t="shared" si="17"/>
        <v>0</v>
      </c>
      <c r="AI20" s="170" t="str">
        <f t="shared" si="18"/>
        <v/>
      </c>
      <c r="AJ20" s="171" t="str">
        <f t="shared" si="19"/>
        <v/>
      </c>
      <c r="AK20" s="262" t="str">
        <f t="shared" si="27"/>
        <v/>
      </c>
      <c r="AL20" s="168" t="str">
        <f t="shared" si="28"/>
        <v/>
      </c>
      <c r="AM20" s="169">
        <f t="shared" si="29"/>
        <v>0</v>
      </c>
      <c r="AN20" s="150" t="str">
        <f t="shared" si="20"/>
        <v/>
      </c>
      <c r="AO20" s="151" t="str">
        <f t="shared" si="21"/>
        <v/>
      </c>
      <c r="AP20" s="139"/>
      <c r="AQ20" s="168" t="str">
        <f t="shared" si="30"/>
        <v/>
      </c>
      <c r="AR20" s="265" t="str">
        <f t="shared" si="31"/>
        <v/>
      </c>
      <c r="AS20" s="265" t="str">
        <f t="shared" si="32"/>
        <v/>
      </c>
      <c r="AT20" s="265" t="str">
        <f t="shared" si="33"/>
        <v/>
      </c>
      <c r="AU20" s="264"/>
      <c r="AV20" s="265"/>
      <c r="AW20" s="265"/>
      <c r="AX20" s="264"/>
      <c r="AY20" s="60" t="str">
        <f t="shared" si="34"/>
        <v/>
      </c>
      <c r="AZ20" s="61">
        <f t="shared" si="22"/>
        <v>0</v>
      </c>
    </row>
    <row r="21" spans="1:52" ht="15" customHeight="1" x14ac:dyDescent="0.25">
      <c r="A21">
        <v>4</v>
      </c>
      <c r="B21" s="267"/>
      <c r="C21" s="200"/>
      <c r="D21" s="139"/>
      <c r="E21" s="139"/>
      <c r="F21" s="160"/>
      <c r="G21" s="205"/>
      <c r="H21" s="204"/>
      <c r="I21" s="204"/>
      <c r="J21" s="172"/>
      <c r="K21" s="204"/>
      <c r="L21" s="203"/>
      <c r="M21" s="163">
        <f t="shared" si="23"/>
        <v>0</v>
      </c>
      <c r="N21" s="164" t="str">
        <f t="shared" si="24"/>
        <v/>
      </c>
      <c r="O21" s="164" t="str">
        <f t="shared" si="0"/>
        <v/>
      </c>
      <c r="P21" s="164" t="str">
        <f t="shared" si="1"/>
        <v/>
      </c>
      <c r="Q21" s="164">
        <f t="shared" si="25"/>
        <v>0</v>
      </c>
      <c r="R21" s="104" t="str">
        <f t="shared" si="2"/>
        <v/>
      </c>
      <c r="S21" s="104" t="str">
        <f t="shared" si="3"/>
        <v/>
      </c>
      <c r="T21" s="104" t="str">
        <f t="shared" si="4"/>
        <v/>
      </c>
      <c r="U21" s="104" t="str">
        <f t="shared" si="5"/>
        <v/>
      </c>
      <c r="V21" s="104" t="str">
        <f t="shared" si="6"/>
        <v/>
      </c>
      <c r="W21" s="104" t="str">
        <f t="shared" si="7"/>
        <v/>
      </c>
      <c r="X21" s="104">
        <f t="shared" si="8"/>
        <v>0</v>
      </c>
      <c r="Y21" s="165" t="b">
        <f t="shared" si="9"/>
        <v>0</v>
      </c>
      <c r="Z21" s="165" t="b">
        <f t="shared" si="10"/>
        <v>0</v>
      </c>
      <c r="AA21" s="165" t="b">
        <f t="shared" si="11"/>
        <v>0</v>
      </c>
      <c r="AB21" s="165" t="b">
        <f t="shared" si="12"/>
        <v>0</v>
      </c>
      <c r="AC21" s="165" t="b">
        <f t="shared" si="13"/>
        <v>0</v>
      </c>
      <c r="AD21" s="165" t="b">
        <f t="shared" si="26"/>
        <v>0</v>
      </c>
      <c r="AE21" s="165" t="b">
        <f t="shared" si="14"/>
        <v>0</v>
      </c>
      <c r="AF21" s="165" t="b">
        <f t="shared" si="15"/>
        <v>0</v>
      </c>
      <c r="AG21" s="165" t="b">
        <f t="shared" si="16"/>
        <v>0</v>
      </c>
      <c r="AH21" s="165" t="b">
        <f t="shared" si="17"/>
        <v>0</v>
      </c>
      <c r="AI21" s="170" t="str">
        <f t="shared" si="18"/>
        <v/>
      </c>
      <c r="AJ21" s="171" t="str">
        <f t="shared" si="19"/>
        <v/>
      </c>
      <c r="AK21" s="262" t="str">
        <f t="shared" si="27"/>
        <v/>
      </c>
      <c r="AL21" s="168" t="str">
        <f t="shared" si="28"/>
        <v/>
      </c>
      <c r="AM21" s="169">
        <f t="shared" si="29"/>
        <v>0</v>
      </c>
      <c r="AN21" s="150" t="str">
        <f t="shared" si="20"/>
        <v/>
      </c>
      <c r="AO21" s="151" t="str">
        <f t="shared" si="21"/>
        <v/>
      </c>
      <c r="AP21" s="139"/>
      <c r="AQ21" s="168" t="str">
        <f t="shared" si="30"/>
        <v/>
      </c>
      <c r="AR21" s="265" t="str">
        <f t="shared" si="31"/>
        <v/>
      </c>
      <c r="AS21" s="265" t="str">
        <f t="shared" si="32"/>
        <v/>
      </c>
      <c r="AT21" s="265" t="str">
        <f t="shared" si="33"/>
        <v/>
      </c>
      <c r="AU21" s="264"/>
      <c r="AV21" s="265"/>
      <c r="AW21" s="265"/>
      <c r="AX21" s="264"/>
      <c r="AY21" s="60" t="str">
        <f t="shared" si="34"/>
        <v/>
      </c>
      <c r="AZ21" s="61">
        <f t="shared" si="22"/>
        <v>0</v>
      </c>
    </row>
    <row r="22" spans="1:52" ht="15" customHeight="1" x14ac:dyDescent="0.25">
      <c r="A22">
        <v>5</v>
      </c>
      <c r="B22" s="267"/>
      <c r="C22" s="200"/>
      <c r="D22" s="139"/>
      <c r="E22" s="139"/>
      <c r="F22" s="160"/>
      <c r="G22" s="205"/>
      <c r="H22" s="204"/>
      <c r="I22" s="204"/>
      <c r="J22" s="172"/>
      <c r="K22" s="204"/>
      <c r="L22" s="203"/>
      <c r="M22" s="163">
        <f t="shared" si="23"/>
        <v>0</v>
      </c>
      <c r="N22" s="164" t="str">
        <f t="shared" si="24"/>
        <v/>
      </c>
      <c r="O22" s="164" t="str">
        <f t="shared" si="0"/>
        <v/>
      </c>
      <c r="P22" s="164" t="str">
        <f t="shared" si="1"/>
        <v/>
      </c>
      <c r="Q22" s="164">
        <f t="shared" si="25"/>
        <v>0</v>
      </c>
      <c r="R22" s="104" t="str">
        <f t="shared" si="2"/>
        <v/>
      </c>
      <c r="S22" s="104" t="str">
        <f t="shared" si="3"/>
        <v/>
      </c>
      <c r="T22" s="104" t="str">
        <f t="shared" si="4"/>
        <v/>
      </c>
      <c r="U22" s="104" t="str">
        <f t="shared" si="5"/>
        <v/>
      </c>
      <c r="V22" s="104" t="str">
        <f t="shared" si="6"/>
        <v/>
      </c>
      <c r="W22" s="104" t="str">
        <f t="shared" si="7"/>
        <v/>
      </c>
      <c r="X22" s="104">
        <f t="shared" si="8"/>
        <v>0</v>
      </c>
      <c r="Y22" s="165" t="b">
        <f t="shared" si="9"/>
        <v>0</v>
      </c>
      <c r="Z22" s="165" t="b">
        <f t="shared" si="10"/>
        <v>0</v>
      </c>
      <c r="AA22" s="165" t="b">
        <f t="shared" si="11"/>
        <v>0</v>
      </c>
      <c r="AB22" s="165" t="b">
        <f t="shared" si="12"/>
        <v>0</v>
      </c>
      <c r="AC22" s="165" t="b">
        <f t="shared" si="13"/>
        <v>0</v>
      </c>
      <c r="AD22" s="165" t="b">
        <f t="shared" si="26"/>
        <v>0</v>
      </c>
      <c r="AE22" s="165" t="b">
        <f t="shared" si="14"/>
        <v>0</v>
      </c>
      <c r="AF22" s="165" t="b">
        <f t="shared" si="15"/>
        <v>0</v>
      </c>
      <c r="AG22" s="165" t="b">
        <f t="shared" si="16"/>
        <v>0</v>
      </c>
      <c r="AH22" s="165" t="b">
        <f t="shared" si="17"/>
        <v>0</v>
      </c>
      <c r="AI22" s="170" t="str">
        <f t="shared" si="18"/>
        <v/>
      </c>
      <c r="AJ22" s="171" t="str">
        <f t="shared" si="19"/>
        <v/>
      </c>
      <c r="AK22" s="262" t="str">
        <f t="shared" si="27"/>
        <v/>
      </c>
      <c r="AL22" s="168" t="str">
        <f t="shared" si="28"/>
        <v/>
      </c>
      <c r="AM22" s="169">
        <f t="shared" si="29"/>
        <v>0</v>
      </c>
      <c r="AN22" s="150" t="str">
        <f t="shared" si="20"/>
        <v/>
      </c>
      <c r="AO22" s="151" t="str">
        <f t="shared" si="21"/>
        <v/>
      </c>
      <c r="AP22" s="139"/>
      <c r="AQ22" s="168" t="str">
        <f t="shared" si="30"/>
        <v/>
      </c>
      <c r="AR22" s="265" t="str">
        <f t="shared" si="31"/>
        <v/>
      </c>
      <c r="AS22" s="265" t="str">
        <f t="shared" si="32"/>
        <v/>
      </c>
      <c r="AT22" s="265" t="str">
        <f t="shared" si="33"/>
        <v/>
      </c>
      <c r="AU22" s="264"/>
      <c r="AV22" s="265"/>
      <c r="AW22" s="265"/>
      <c r="AX22" s="264"/>
      <c r="AY22" s="60" t="str">
        <f t="shared" si="34"/>
        <v/>
      </c>
      <c r="AZ22" s="61">
        <f t="shared" si="22"/>
        <v>0</v>
      </c>
    </row>
    <row r="23" spans="1:52" ht="15" customHeight="1" x14ac:dyDescent="0.25">
      <c r="A23">
        <v>6</v>
      </c>
      <c r="B23" s="267"/>
      <c r="C23" s="200"/>
      <c r="D23" s="139"/>
      <c r="E23" s="139"/>
      <c r="F23" s="160"/>
      <c r="G23" s="205"/>
      <c r="H23" s="204"/>
      <c r="I23" s="204"/>
      <c r="J23" s="172"/>
      <c r="K23" s="204"/>
      <c r="L23" s="203"/>
      <c r="M23" s="163">
        <f t="shared" si="23"/>
        <v>0</v>
      </c>
      <c r="N23" s="164" t="str">
        <f t="shared" si="24"/>
        <v/>
      </c>
      <c r="O23" s="164" t="str">
        <f t="shared" si="0"/>
        <v/>
      </c>
      <c r="P23" s="164" t="str">
        <f t="shared" si="1"/>
        <v/>
      </c>
      <c r="Q23" s="164">
        <f t="shared" si="25"/>
        <v>0</v>
      </c>
      <c r="R23" s="104" t="str">
        <f t="shared" si="2"/>
        <v/>
      </c>
      <c r="S23" s="104" t="str">
        <f t="shared" si="3"/>
        <v/>
      </c>
      <c r="T23" s="104" t="str">
        <f t="shared" si="4"/>
        <v/>
      </c>
      <c r="U23" s="104" t="str">
        <f t="shared" si="5"/>
        <v/>
      </c>
      <c r="V23" s="104" t="str">
        <f t="shared" si="6"/>
        <v/>
      </c>
      <c r="W23" s="104" t="str">
        <f t="shared" si="7"/>
        <v/>
      </c>
      <c r="X23" s="104">
        <f t="shared" si="8"/>
        <v>0</v>
      </c>
      <c r="Y23" s="165" t="b">
        <f t="shared" si="9"/>
        <v>0</v>
      </c>
      <c r="Z23" s="165" t="b">
        <f t="shared" si="10"/>
        <v>0</v>
      </c>
      <c r="AA23" s="165" t="b">
        <f t="shared" si="11"/>
        <v>0</v>
      </c>
      <c r="AB23" s="165" t="b">
        <f t="shared" si="12"/>
        <v>0</v>
      </c>
      <c r="AC23" s="165" t="b">
        <f t="shared" si="13"/>
        <v>0</v>
      </c>
      <c r="AD23" s="165" t="b">
        <f t="shared" si="26"/>
        <v>0</v>
      </c>
      <c r="AE23" s="165" t="b">
        <f t="shared" si="14"/>
        <v>0</v>
      </c>
      <c r="AF23" s="165" t="b">
        <f t="shared" si="15"/>
        <v>0</v>
      </c>
      <c r="AG23" s="165" t="b">
        <f t="shared" si="16"/>
        <v>0</v>
      </c>
      <c r="AH23" s="165" t="b">
        <f t="shared" si="17"/>
        <v>0</v>
      </c>
      <c r="AI23" s="170" t="str">
        <f t="shared" si="18"/>
        <v/>
      </c>
      <c r="AJ23" s="171" t="str">
        <f t="shared" si="19"/>
        <v/>
      </c>
      <c r="AK23" s="262" t="str">
        <f t="shared" si="27"/>
        <v/>
      </c>
      <c r="AL23" s="168" t="str">
        <f t="shared" si="28"/>
        <v/>
      </c>
      <c r="AM23" s="169">
        <f t="shared" si="29"/>
        <v>0</v>
      </c>
      <c r="AN23" s="150" t="str">
        <f t="shared" si="20"/>
        <v/>
      </c>
      <c r="AO23" s="151" t="str">
        <f t="shared" si="21"/>
        <v/>
      </c>
      <c r="AP23" s="139"/>
      <c r="AQ23" s="168" t="str">
        <f t="shared" si="30"/>
        <v/>
      </c>
      <c r="AR23" s="265" t="str">
        <f t="shared" si="31"/>
        <v/>
      </c>
      <c r="AS23" s="265" t="str">
        <f t="shared" si="32"/>
        <v/>
      </c>
      <c r="AT23" s="265" t="str">
        <f t="shared" si="33"/>
        <v/>
      </c>
      <c r="AU23" s="264"/>
      <c r="AV23" s="265"/>
      <c r="AW23" s="265"/>
      <c r="AX23" s="264"/>
      <c r="AY23" s="60" t="str">
        <f t="shared" si="34"/>
        <v/>
      </c>
      <c r="AZ23" s="61">
        <f t="shared" si="22"/>
        <v>0</v>
      </c>
    </row>
    <row r="24" spans="1:52" ht="15" customHeight="1" x14ac:dyDescent="0.25">
      <c r="A24">
        <v>7</v>
      </c>
      <c r="B24" s="267"/>
      <c r="C24" s="200"/>
      <c r="D24" s="138"/>
      <c r="E24" s="138"/>
      <c r="F24" s="160"/>
      <c r="G24" s="205"/>
      <c r="H24" s="204"/>
      <c r="I24" s="204"/>
      <c r="J24" s="172"/>
      <c r="K24" s="204"/>
      <c r="L24" s="203"/>
      <c r="M24" s="163">
        <f t="shared" si="23"/>
        <v>0</v>
      </c>
      <c r="N24" s="164" t="str">
        <f t="shared" si="24"/>
        <v/>
      </c>
      <c r="O24" s="164" t="str">
        <f t="shared" si="0"/>
        <v/>
      </c>
      <c r="P24" s="164" t="str">
        <f t="shared" si="1"/>
        <v/>
      </c>
      <c r="Q24" s="164">
        <f t="shared" si="25"/>
        <v>0</v>
      </c>
      <c r="R24" s="104" t="str">
        <f t="shared" si="2"/>
        <v/>
      </c>
      <c r="S24" s="104" t="str">
        <f t="shared" si="3"/>
        <v/>
      </c>
      <c r="T24" s="104" t="str">
        <f t="shared" si="4"/>
        <v/>
      </c>
      <c r="U24" s="104" t="str">
        <f t="shared" si="5"/>
        <v/>
      </c>
      <c r="V24" s="104" t="str">
        <f t="shared" si="6"/>
        <v/>
      </c>
      <c r="W24" s="104" t="str">
        <f t="shared" si="7"/>
        <v/>
      </c>
      <c r="X24" s="104">
        <f t="shared" si="8"/>
        <v>0</v>
      </c>
      <c r="Y24" s="165" t="b">
        <f t="shared" si="9"/>
        <v>0</v>
      </c>
      <c r="Z24" s="165" t="b">
        <f t="shared" si="10"/>
        <v>0</v>
      </c>
      <c r="AA24" s="165" t="b">
        <f t="shared" si="11"/>
        <v>0</v>
      </c>
      <c r="AB24" s="165" t="b">
        <f t="shared" si="12"/>
        <v>0</v>
      </c>
      <c r="AC24" s="165" t="b">
        <f t="shared" si="13"/>
        <v>0</v>
      </c>
      <c r="AD24" s="165" t="b">
        <f t="shared" si="26"/>
        <v>0</v>
      </c>
      <c r="AE24" s="165" t="b">
        <f t="shared" si="14"/>
        <v>0</v>
      </c>
      <c r="AF24" s="165" t="b">
        <f t="shared" si="15"/>
        <v>0</v>
      </c>
      <c r="AG24" s="165" t="b">
        <f t="shared" si="16"/>
        <v>0</v>
      </c>
      <c r="AH24" s="165" t="b">
        <f t="shared" si="17"/>
        <v>0</v>
      </c>
      <c r="AI24" s="170" t="str">
        <f t="shared" si="18"/>
        <v/>
      </c>
      <c r="AJ24" s="171" t="str">
        <f t="shared" si="19"/>
        <v/>
      </c>
      <c r="AK24" s="262" t="str">
        <f t="shared" si="27"/>
        <v/>
      </c>
      <c r="AL24" s="168" t="str">
        <f t="shared" si="28"/>
        <v/>
      </c>
      <c r="AM24" s="169">
        <f t="shared" si="29"/>
        <v>0</v>
      </c>
      <c r="AN24" s="150" t="str">
        <f t="shared" si="20"/>
        <v/>
      </c>
      <c r="AO24" s="151" t="str">
        <f t="shared" si="21"/>
        <v/>
      </c>
      <c r="AP24" s="139"/>
      <c r="AQ24" s="168" t="str">
        <f t="shared" si="30"/>
        <v/>
      </c>
      <c r="AR24" s="265" t="str">
        <f t="shared" si="31"/>
        <v/>
      </c>
      <c r="AS24" s="265" t="str">
        <f t="shared" si="32"/>
        <v/>
      </c>
      <c r="AT24" s="265" t="str">
        <f t="shared" si="33"/>
        <v/>
      </c>
      <c r="AU24" s="264"/>
      <c r="AV24" s="265"/>
      <c r="AW24" s="265"/>
      <c r="AX24" s="264"/>
      <c r="AY24" s="60" t="str">
        <f t="shared" si="34"/>
        <v/>
      </c>
      <c r="AZ24" s="61">
        <f t="shared" si="22"/>
        <v>0</v>
      </c>
    </row>
    <row r="25" spans="1:52" ht="15" customHeight="1" x14ac:dyDescent="0.25">
      <c r="A25">
        <v>8</v>
      </c>
      <c r="B25" s="267"/>
      <c r="C25" s="200"/>
      <c r="D25" s="139"/>
      <c r="E25" s="139"/>
      <c r="F25" s="160"/>
      <c r="G25" s="205"/>
      <c r="H25" s="204"/>
      <c r="I25" s="204"/>
      <c r="J25" s="172"/>
      <c r="K25" s="204"/>
      <c r="L25" s="203"/>
      <c r="M25" s="163">
        <f t="shared" si="23"/>
        <v>0</v>
      </c>
      <c r="N25" s="164" t="str">
        <f t="shared" si="24"/>
        <v/>
      </c>
      <c r="O25" s="164" t="str">
        <f t="shared" si="0"/>
        <v/>
      </c>
      <c r="P25" s="164" t="str">
        <f t="shared" si="1"/>
        <v/>
      </c>
      <c r="Q25" s="164">
        <f t="shared" si="25"/>
        <v>0</v>
      </c>
      <c r="R25" s="104" t="str">
        <f t="shared" si="2"/>
        <v/>
      </c>
      <c r="S25" s="104" t="str">
        <f t="shared" si="3"/>
        <v/>
      </c>
      <c r="T25" s="104" t="str">
        <f t="shared" si="4"/>
        <v/>
      </c>
      <c r="U25" s="104" t="str">
        <f t="shared" si="5"/>
        <v/>
      </c>
      <c r="V25" s="104" t="str">
        <f t="shared" si="6"/>
        <v/>
      </c>
      <c r="W25" s="104" t="str">
        <f t="shared" si="7"/>
        <v/>
      </c>
      <c r="X25" s="104">
        <f t="shared" si="8"/>
        <v>0</v>
      </c>
      <c r="Y25" s="165" t="b">
        <f t="shared" si="9"/>
        <v>0</v>
      </c>
      <c r="Z25" s="165" t="b">
        <f t="shared" si="10"/>
        <v>0</v>
      </c>
      <c r="AA25" s="165" t="b">
        <f t="shared" si="11"/>
        <v>0</v>
      </c>
      <c r="AB25" s="165" t="b">
        <f t="shared" si="12"/>
        <v>0</v>
      </c>
      <c r="AC25" s="165" t="b">
        <f t="shared" si="13"/>
        <v>0</v>
      </c>
      <c r="AD25" s="165" t="b">
        <f t="shared" si="26"/>
        <v>0</v>
      </c>
      <c r="AE25" s="165" t="b">
        <f t="shared" si="14"/>
        <v>0</v>
      </c>
      <c r="AF25" s="165" t="b">
        <f t="shared" si="15"/>
        <v>0</v>
      </c>
      <c r="AG25" s="165" t="b">
        <f t="shared" si="16"/>
        <v>0</v>
      </c>
      <c r="AH25" s="165" t="b">
        <f t="shared" si="17"/>
        <v>0</v>
      </c>
      <c r="AI25" s="170" t="str">
        <f t="shared" si="18"/>
        <v/>
      </c>
      <c r="AJ25" s="171" t="str">
        <f t="shared" si="19"/>
        <v/>
      </c>
      <c r="AK25" s="262" t="str">
        <f t="shared" si="27"/>
        <v/>
      </c>
      <c r="AL25" s="168" t="str">
        <f t="shared" si="28"/>
        <v/>
      </c>
      <c r="AM25" s="169">
        <f t="shared" si="29"/>
        <v>0</v>
      </c>
      <c r="AN25" s="150" t="str">
        <f t="shared" si="20"/>
        <v/>
      </c>
      <c r="AO25" s="151" t="str">
        <f t="shared" si="21"/>
        <v/>
      </c>
      <c r="AP25" s="139"/>
      <c r="AQ25" s="168" t="str">
        <f t="shared" si="30"/>
        <v/>
      </c>
      <c r="AR25" s="265" t="str">
        <f t="shared" si="31"/>
        <v/>
      </c>
      <c r="AS25" s="265" t="str">
        <f t="shared" si="32"/>
        <v/>
      </c>
      <c r="AT25" s="265" t="str">
        <f t="shared" si="33"/>
        <v/>
      </c>
      <c r="AU25" s="264"/>
      <c r="AV25" s="26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65">
        <f t="shared" ref="AW25:AW53" si="36">IF(AV25="",0,IF(AV25&lt;AQ25,0,IF(AV25&gt;=AQ25,1)))</f>
        <v>0</v>
      </c>
      <c r="AX25" s="264"/>
      <c r="AY25" s="60" t="str">
        <f t="shared" si="34"/>
        <v/>
      </c>
      <c r="AZ25" s="61">
        <f t="shared" si="22"/>
        <v>0</v>
      </c>
    </row>
    <row r="26" spans="1:52" ht="15" customHeight="1" x14ac:dyDescent="0.25">
      <c r="A26">
        <v>9</v>
      </c>
      <c r="B26" s="267"/>
      <c r="C26" s="200"/>
      <c r="D26" s="139"/>
      <c r="E26" s="139"/>
      <c r="F26" s="160"/>
      <c r="G26" s="205"/>
      <c r="H26" s="204"/>
      <c r="I26" s="204"/>
      <c r="J26" s="172"/>
      <c r="K26" s="172"/>
      <c r="L26" s="203"/>
      <c r="M26" s="163">
        <f t="shared" si="23"/>
        <v>0</v>
      </c>
      <c r="N26" s="164" t="str">
        <f t="shared" si="24"/>
        <v/>
      </c>
      <c r="O26" s="164" t="str">
        <f t="shared" si="0"/>
        <v/>
      </c>
      <c r="P26" s="164" t="str">
        <f t="shared" si="1"/>
        <v/>
      </c>
      <c r="Q26" s="164">
        <f t="shared" si="25"/>
        <v>0</v>
      </c>
      <c r="R26" s="104" t="str">
        <f t="shared" si="2"/>
        <v/>
      </c>
      <c r="S26" s="104" t="str">
        <f t="shared" si="3"/>
        <v/>
      </c>
      <c r="T26" s="104" t="str">
        <f t="shared" si="4"/>
        <v/>
      </c>
      <c r="U26" s="104" t="str">
        <f t="shared" si="5"/>
        <v/>
      </c>
      <c r="V26" s="104" t="str">
        <f t="shared" si="6"/>
        <v/>
      </c>
      <c r="W26" s="104" t="str">
        <f t="shared" si="7"/>
        <v/>
      </c>
      <c r="X26" s="104">
        <f t="shared" si="8"/>
        <v>0</v>
      </c>
      <c r="Y26" s="165" t="b">
        <f t="shared" si="9"/>
        <v>0</v>
      </c>
      <c r="Z26" s="165" t="b">
        <f t="shared" si="10"/>
        <v>0</v>
      </c>
      <c r="AA26" s="165" t="b">
        <f t="shared" si="11"/>
        <v>0</v>
      </c>
      <c r="AB26" s="165" t="b">
        <f t="shared" si="12"/>
        <v>0</v>
      </c>
      <c r="AC26" s="165" t="b">
        <f t="shared" si="13"/>
        <v>0</v>
      </c>
      <c r="AD26" s="165" t="b">
        <f t="shared" si="26"/>
        <v>0</v>
      </c>
      <c r="AE26" s="165" t="b">
        <f t="shared" si="14"/>
        <v>0</v>
      </c>
      <c r="AF26" s="165" t="b">
        <f t="shared" si="15"/>
        <v>0</v>
      </c>
      <c r="AG26" s="165" t="b">
        <f t="shared" si="16"/>
        <v>0</v>
      </c>
      <c r="AH26" s="165" t="b">
        <f t="shared" si="17"/>
        <v>0</v>
      </c>
      <c r="AI26" s="170" t="str">
        <f t="shared" si="18"/>
        <v/>
      </c>
      <c r="AJ26" s="171" t="str">
        <f t="shared" si="19"/>
        <v/>
      </c>
      <c r="AK26" s="262" t="str">
        <f t="shared" si="27"/>
        <v/>
      </c>
      <c r="AL26" s="168" t="str">
        <f t="shared" si="28"/>
        <v/>
      </c>
      <c r="AM26" s="169">
        <f t="shared" si="29"/>
        <v>0</v>
      </c>
      <c r="AN26" s="150" t="str">
        <f t="shared" si="20"/>
        <v/>
      </c>
      <c r="AO26" s="151" t="str">
        <f t="shared" si="21"/>
        <v/>
      </c>
      <c r="AP26" s="139"/>
      <c r="AQ26" s="168" t="str">
        <f t="shared" si="30"/>
        <v/>
      </c>
      <c r="AR26" s="265" t="str">
        <f t="shared" si="31"/>
        <v/>
      </c>
      <c r="AS26" s="265" t="str">
        <f t="shared" si="32"/>
        <v/>
      </c>
      <c r="AT26" s="265" t="str">
        <f t="shared" si="33"/>
        <v/>
      </c>
      <c r="AU26" s="264"/>
      <c r="AV26" s="265" t="str">
        <f t="shared" si="35"/>
        <v/>
      </c>
      <c r="AW26" s="265">
        <f t="shared" si="36"/>
        <v>0</v>
      </c>
      <c r="AX26" s="264"/>
      <c r="AY26" s="60" t="str">
        <f t="shared" si="34"/>
        <v/>
      </c>
      <c r="AZ26" s="61">
        <f t="shared" si="22"/>
        <v>0</v>
      </c>
    </row>
    <row r="27" spans="1:52" ht="15" customHeight="1" x14ac:dyDescent="0.25">
      <c r="A27">
        <v>10</v>
      </c>
      <c r="B27" s="267"/>
      <c r="C27" s="200"/>
      <c r="D27" s="139"/>
      <c r="E27" s="139"/>
      <c r="F27" s="160"/>
      <c r="G27" s="205"/>
      <c r="H27" s="204"/>
      <c r="I27" s="204"/>
      <c r="J27" s="172"/>
      <c r="K27" s="204"/>
      <c r="L27" s="203"/>
      <c r="M27" s="163">
        <f t="shared" si="23"/>
        <v>0</v>
      </c>
      <c r="N27" s="164" t="str">
        <f t="shared" si="24"/>
        <v/>
      </c>
      <c r="O27" s="164" t="str">
        <f t="shared" si="0"/>
        <v/>
      </c>
      <c r="P27" s="164" t="str">
        <f t="shared" si="1"/>
        <v/>
      </c>
      <c r="Q27" s="164">
        <f t="shared" si="25"/>
        <v>0</v>
      </c>
      <c r="R27" s="104" t="str">
        <f t="shared" si="2"/>
        <v/>
      </c>
      <c r="S27" s="104" t="str">
        <f t="shared" si="3"/>
        <v/>
      </c>
      <c r="T27" s="104" t="str">
        <f t="shared" si="4"/>
        <v/>
      </c>
      <c r="U27" s="104" t="str">
        <f t="shared" si="5"/>
        <v/>
      </c>
      <c r="V27" s="104" t="str">
        <f t="shared" si="6"/>
        <v/>
      </c>
      <c r="W27" s="104" t="str">
        <f t="shared" si="7"/>
        <v/>
      </c>
      <c r="X27" s="104">
        <f t="shared" si="8"/>
        <v>0</v>
      </c>
      <c r="Y27" s="165" t="b">
        <f t="shared" si="9"/>
        <v>0</v>
      </c>
      <c r="Z27" s="165" t="b">
        <f t="shared" si="10"/>
        <v>0</v>
      </c>
      <c r="AA27" s="165" t="b">
        <f t="shared" si="11"/>
        <v>0</v>
      </c>
      <c r="AB27" s="165" t="b">
        <f t="shared" si="12"/>
        <v>0</v>
      </c>
      <c r="AC27" s="165" t="b">
        <f t="shared" si="13"/>
        <v>0</v>
      </c>
      <c r="AD27" s="165" t="b">
        <f t="shared" si="26"/>
        <v>0</v>
      </c>
      <c r="AE27" s="165" t="b">
        <f t="shared" si="14"/>
        <v>0</v>
      </c>
      <c r="AF27" s="165" t="b">
        <f t="shared" si="15"/>
        <v>0</v>
      </c>
      <c r="AG27" s="165" t="b">
        <f t="shared" si="16"/>
        <v>0</v>
      </c>
      <c r="AH27" s="165" t="b">
        <f t="shared" si="17"/>
        <v>0</v>
      </c>
      <c r="AI27" s="170" t="str">
        <f t="shared" si="18"/>
        <v/>
      </c>
      <c r="AJ27" s="171" t="str">
        <f t="shared" si="19"/>
        <v/>
      </c>
      <c r="AK27" s="262" t="str">
        <f t="shared" si="27"/>
        <v/>
      </c>
      <c r="AL27" s="168" t="str">
        <f t="shared" si="28"/>
        <v/>
      </c>
      <c r="AM27" s="169">
        <f t="shared" si="29"/>
        <v>0</v>
      </c>
      <c r="AN27" s="150" t="str">
        <f t="shared" si="20"/>
        <v/>
      </c>
      <c r="AO27" s="151" t="str">
        <f t="shared" si="21"/>
        <v/>
      </c>
      <c r="AP27" s="139"/>
      <c r="AQ27" s="168" t="str">
        <f t="shared" si="30"/>
        <v/>
      </c>
      <c r="AR27" s="265" t="str">
        <f t="shared" si="31"/>
        <v/>
      </c>
      <c r="AS27" s="265" t="str">
        <f t="shared" si="32"/>
        <v/>
      </c>
      <c r="AT27" s="265" t="str">
        <f t="shared" si="33"/>
        <v/>
      </c>
      <c r="AU27" s="264"/>
      <c r="AV27" s="265" t="str">
        <f t="shared" si="35"/>
        <v/>
      </c>
      <c r="AW27" s="265">
        <f t="shared" si="36"/>
        <v>0</v>
      </c>
      <c r="AX27" s="264"/>
      <c r="AY27" s="60" t="str">
        <f t="shared" si="34"/>
        <v/>
      </c>
      <c r="AZ27" s="61">
        <f t="shared" si="22"/>
        <v>0</v>
      </c>
    </row>
    <row r="28" spans="1:52" ht="15" customHeight="1" x14ac:dyDescent="0.25">
      <c r="A28">
        <v>11</v>
      </c>
      <c r="B28" s="267"/>
      <c r="C28" s="200"/>
      <c r="D28" s="139"/>
      <c r="E28" s="139"/>
      <c r="F28" s="160"/>
      <c r="G28" s="205"/>
      <c r="H28" s="204"/>
      <c r="I28" s="204"/>
      <c r="J28" s="172"/>
      <c r="K28" s="172"/>
      <c r="L28" s="203"/>
      <c r="M28" s="163">
        <f t="shared" si="23"/>
        <v>0</v>
      </c>
      <c r="N28" s="164" t="str">
        <f t="shared" si="24"/>
        <v/>
      </c>
      <c r="O28" s="164" t="str">
        <f t="shared" si="0"/>
        <v/>
      </c>
      <c r="P28" s="164" t="str">
        <f t="shared" si="1"/>
        <v/>
      </c>
      <c r="Q28" s="164">
        <f t="shared" si="25"/>
        <v>0</v>
      </c>
      <c r="R28" s="104" t="str">
        <f t="shared" si="2"/>
        <v/>
      </c>
      <c r="S28" s="104" t="str">
        <f t="shared" si="3"/>
        <v/>
      </c>
      <c r="T28" s="104" t="str">
        <f t="shared" si="4"/>
        <v/>
      </c>
      <c r="U28" s="104" t="str">
        <f t="shared" si="5"/>
        <v/>
      </c>
      <c r="V28" s="104" t="str">
        <f t="shared" si="6"/>
        <v/>
      </c>
      <c r="W28" s="104" t="str">
        <f t="shared" si="7"/>
        <v/>
      </c>
      <c r="X28" s="104">
        <f t="shared" si="8"/>
        <v>0</v>
      </c>
      <c r="Y28" s="165" t="b">
        <f t="shared" si="9"/>
        <v>0</v>
      </c>
      <c r="Z28" s="165" t="b">
        <f t="shared" si="10"/>
        <v>0</v>
      </c>
      <c r="AA28" s="165" t="b">
        <f t="shared" si="11"/>
        <v>0</v>
      </c>
      <c r="AB28" s="165" t="b">
        <f t="shared" si="12"/>
        <v>0</v>
      </c>
      <c r="AC28" s="165" t="b">
        <f t="shared" si="13"/>
        <v>0</v>
      </c>
      <c r="AD28" s="165" t="b">
        <f t="shared" si="26"/>
        <v>0</v>
      </c>
      <c r="AE28" s="165" t="b">
        <f t="shared" si="14"/>
        <v>0</v>
      </c>
      <c r="AF28" s="165" t="b">
        <f t="shared" si="15"/>
        <v>0</v>
      </c>
      <c r="AG28" s="165" t="b">
        <f t="shared" si="16"/>
        <v>0</v>
      </c>
      <c r="AH28" s="165" t="b">
        <f t="shared" si="17"/>
        <v>0</v>
      </c>
      <c r="AI28" s="170" t="str">
        <f t="shared" si="18"/>
        <v/>
      </c>
      <c r="AJ28" s="171" t="str">
        <f t="shared" si="19"/>
        <v/>
      </c>
      <c r="AK28" s="262" t="str">
        <f t="shared" si="27"/>
        <v/>
      </c>
      <c r="AL28" s="168" t="str">
        <f t="shared" si="28"/>
        <v/>
      </c>
      <c r="AM28" s="169">
        <f t="shared" si="29"/>
        <v>0</v>
      </c>
      <c r="AN28" s="150" t="str">
        <f t="shared" si="20"/>
        <v/>
      </c>
      <c r="AO28" s="151" t="str">
        <f t="shared" si="21"/>
        <v/>
      </c>
      <c r="AP28" s="139"/>
      <c r="AQ28" s="168" t="str">
        <f t="shared" si="30"/>
        <v/>
      </c>
      <c r="AR28" s="265" t="str">
        <f t="shared" si="31"/>
        <v/>
      </c>
      <c r="AS28" s="265" t="str">
        <f t="shared" si="32"/>
        <v/>
      </c>
      <c r="AT28" s="265" t="str">
        <f t="shared" si="33"/>
        <v/>
      </c>
      <c r="AU28" s="264"/>
      <c r="AV28" s="265" t="str">
        <f t="shared" si="35"/>
        <v/>
      </c>
      <c r="AW28" s="265">
        <f t="shared" si="36"/>
        <v>0</v>
      </c>
      <c r="AX28" s="264"/>
      <c r="AY28" s="60" t="str">
        <f t="shared" si="34"/>
        <v/>
      </c>
      <c r="AZ28" s="61">
        <f t="shared" si="22"/>
        <v>0</v>
      </c>
    </row>
    <row r="29" spans="1:52" ht="15" customHeight="1" x14ac:dyDescent="0.25">
      <c r="A29">
        <v>12</v>
      </c>
      <c r="B29" s="267"/>
      <c r="C29" s="200"/>
      <c r="D29" s="139"/>
      <c r="E29" s="139"/>
      <c r="F29" s="160"/>
      <c r="G29" s="205"/>
      <c r="H29" s="204"/>
      <c r="I29" s="204"/>
      <c r="J29" s="172"/>
      <c r="K29" s="172"/>
      <c r="L29" s="203"/>
      <c r="M29" s="163">
        <f t="shared" si="23"/>
        <v>0</v>
      </c>
      <c r="N29" s="164" t="str">
        <f t="shared" si="24"/>
        <v/>
      </c>
      <c r="O29" s="164" t="str">
        <f t="shared" si="0"/>
        <v/>
      </c>
      <c r="P29" s="164" t="str">
        <f t="shared" si="1"/>
        <v/>
      </c>
      <c r="Q29" s="164">
        <f t="shared" si="25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5"/>
        <v/>
      </c>
      <c r="V29" s="104" t="str">
        <f t="shared" si="6"/>
        <v/>
      </c>
      <c r="W29" s="104" t="str">
        <f t="shared" si="7"/>
        <v/>
      </c>
      <c r="X29" s="104">
        <f t="shared" si="8"/>
        <v>0</v>
      </c>
      <c r="Y29" s="165" t="b">
        <f t="shared" si="9"/>
        <v>0</v>
      </c>
      <c r="Z29" s="165" t="b">
        <f t="shared" si="10"/>
        <v>0</v>
      </c>
      <c r="AA29" s="165" t="b">
        <f t="shared" si="11"/>
        <v>0</v>
      </c>
      <c r="AB29" s="165" t="b">
        <f t="shared" si="12"/>
        <v>0</v>
      </c>
      <c r="AC29" s="165" t="b">
        <f t="shared" si="13"/>
        <v>0</v>
      </c>
      <c r="AD29" s="165" t="b">
        <f t="shared" si="26"/>
        <v>0</v>
      </c>
      <c r="AE29" s="165" t="b">
        <f t="shared" si="14"/>
        <v>0</v>
      </c>
      <c r="AF29" s="165" t="b">
        <f t="shared" si="15"/>
        <v>0</v>
      </c>
      <c r="AG29" s="165" t="b">
        <f t="shared" si="16"/>
        <v>0</v>
      </c>
      <c r="AH29" s="165" t="b">
        <f t="shared" si="17"/>
        <v>0</v>
      </c>
      <c r="AI29" s="170" t="str">
        <f t="shared" si="18"/>
        <v/>
      </c>
      <c r="AJ29" s="171" t="str">
        <f t="shared" si="19"/>
        <v/>
      </c>
      <c r="AK29" s="262" t="str">
        <f t="shared" si="27"/>
        <v/>
      </c>
      <c r="AL29" s="168" t="str">
        <f t="shared" si="28"/>
        <v/>
      </c>
      <c r="AM29" s="169">
        <f t="shared" si="29"/>
        <v>0</v>
      </c>
      <c r="AN29" s="150" t="str">
        <f t="shared" si="20"/>
        <v/>
      </c>
      <c r="AO29" s="151" t="str">
        <f t="shared" si="21"/>
        <v/>
      </c>
      <c r="AP29" s="139"/>
      <c r="AQ29" s="168" t="str">
        <f t="shared" si="30"/>
        <v/>
      </c>
      <c r="AR29" s="265" t="str">
        <f t="shared" si="31"/>
        <v/>
      </c>
      <c r="AS29" s="265" t="str">
        <f t="shared" si="32"/>
        <v/>
      </c>
      <c r="AT29" s="265" t="str">
        <f t="shared" si="33"/>
        <v/>
      </c>
      <c r="AU29" s="264"/>
      <c r="AV29" s="265" t="str">
        <f t="shared" si="35"/>
        <v/>
      </c>
      <c r="AW29" s="265">
        <f t="shared" si="36"/>
        <v>0</v>
      </c>
      <c r="AX29" s="264"/>
      <c r="AY29" s="60" t="str">
        <f t="shared" si="34"/>
        <v/>
      </c>
      <c r="AZ29" s="61">
        <f t="shared" si="22"/>
        <v>0</v>
      </c>
    </row>
    <row r="30" spans="1:52" ht="15" customHeight="1" x14ac:dyDescent="0.25">
      <c r="A30">
        <v>13</v>
      </c>
      <c r="B30" s="267"/>
      <c r="C30" s="200"/>
      <c r="D30" s="139"/>
      <c r="E30" s="139"/>
      <c r="F30" s="160"/>
      <c r="G30" s="205"/>
      <c r="H30" s="204"/>
      <c r="I30" s="204"/>
      <c r="J30" s="172"/>
      <c r="K30" s="172"/>
      <c r="L30" s="203"/>
      <c r="M30" s="163">
        <f t="shared" si="23"/>
        <v>0</v>
      </c>
      <c r="N30" s="164" t="str">
        <f t="shared" si="24"/>
        <v/>
      </c>
      <c r="O30" s="164" t="str">
        <f t="shared" si="0"/>
        <v/>
      </c>
      <c r="P30" s="164" t="str">
        <f t="shared" si="1"/>
        <v/>
      </c>
      <c r="Q30" s="164">
        <f t="shared" si="25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5"/>
        <v/>
      </c>
      <c r="V30" s="104" t="str">
        <f t="shared" si="6"/>
        <v/>
      </c>
      <c r="W30" s="104" t="str">
        <f t="shared" si="7"/>
        <v/>
      </c>
      <c r="X30" s="104">
        <f t="shared" si="8"/>
        <v>0</v>
      </c>
      <c r="Y30" s="165" t="b">
        <f t="shared" si="9"/>
        <v>0</v>
      </c>
      <c r="Z30" s="165" t="b">
        <f t="shared" si="10"/>
        <v>0</v>
      </c>
      <c r="AA30" s="165" t="b">
        <f t="shared" si="11"/>
        <v>0</v>
      </c>
      <c r="AB30" s="165" t="b">
        <f t="shared" si="12"/>
        <v>0</v>
      </c>
      <c r="AC30" s="165" t="b">
        <f t="shared" si="13"/>
        <v>0</v>
      </c>
      <c r="AD30" s="165" t="b">
        <f t="shared" si="26"/>
        <v>0</v>
      </c>
      <c r="AE30" s="165" t="b">
        <f t="shared" si="14"/>
        <v>0</v>
      </c>
      <c r="AF30" s="165" t="b">
        <f t="shared" si="15"/>
        <v>0</v>
      </c>
      <c r="AG30" s="165" t="b">
        <f t="shared" si="16"/>
        <v>0</v>
      </c>
      <c r="AH30" s="165" t="b">
        <f t="shared" si="17"/>
        <v>0</v>
      </c>
      <c r="AI30" s="170" t="str">
        <f t="shared" si="18"/>
        <v/>
      </c>
      <c r="AJ30" s="171" t="str">
        <f t="shared" si="19"/>
        <v/>
      </c>
      <c r="AK30" s="262" t="str">
        <f t="shared" si="27"/>
        <v/>
      </c>
      <c r="AL30" s="168" t="str">
        <f t="shared" si="28"/>
        <v/>
      </c>
      <c r="AM30" s="169">
        <f t="shared" si="29"/>
        <v>0</v>
      </c>
      <c r="AN30" s="150" t="str">
        <f t="shared" si="20"/>
        <v/>
      </c>
      <c r="AO30" s="151" t="str">
        <f t="shared" si="21"/>
        <v/>
      </c>
      <c r="AP30" s="139"/>
      <c r="AQ30" s="168" t="str">
        <f t="shared" si="30"/>
        <v/>
      </c>
      <c r="AR30" s="265" t="str">
        <f t="shared" si="31"/>
        <v/>
      </c>
      <c r="AS30" s="265" t="str">
        <f t="shared" si="32"/>
        <v/>
      </c>
      <c r="AT30" s="265" t="str">
        <f t="shared" si="33"/>
        <v/>
      </c>
      <c r="AU30" s="264"/>
      <c r="AV30" s="265" t="str">
        <f t="shared" si="35"/>
        <v/>
      </c>
      <c r="AW30" s="265">
        <f t="shared" si="36"/>
        <v>0</v>
      </c>
      <c r="AX30" s="264"/>
      <c r="AY30" s="60" t="str">
        <f t="shared" si="34"/>
        <v/>
      </c>
      <c r="AZ30" s="61">
        <f t="shared" si="22"/>
        <v>0</v>
      </c>
    </row>
    <row r="31" spans="1:52" ht="15" customHeight="1" x14ac:dyDescent="0.25">
      <c r="A31">
        <v>14</v>
      </c>
      <c r="B31" s="267"/>
      <c r="C31" s="200"/>
      <c r="D31" s="139"/>
      <c r="E31" s="139"/>
      <c r="F31" s="160"/>
      <c r="G31" s="205"/>
      <c r="H31" s="204"/>
      <c r="I31" s="204"/>
      <c r="J31" s="172"/>
      <c r="K31" s="172"/>
      <c r="L31" s="203"/>
      <c r="M31" s="163">
        <f t="shared" si="23"/>
        <v>0</v>
      </c>
      <c r="N31" s="164" t="str">
        <f t="shared" si="24"/>
        <v/>
      </c>
      <c r="O31" s="164" t="str">
        <f t="shared" si="0"/>
        <v/>
      </c>
      <c r="P31" s="164" t="str">
        <f t="shared" si="1"/>
        <v/>
      </c>
      <c r="Q31" s="164">
        <f t="shared" si="25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5"/>
        <v/>
      </c>
      <c r="V31" s="104" t="str">
        <f t="shared" si="6"/>
        <v/>
      </c>
      <c r="W31" s="104" t="str">
        <f t="shared" si="7"/>
        <v/>
      </c>
      <c r="X31" s="104">
        <f t="shared" si="8"/>
        <v>0</v>
      </c>
      <c r="Y31" s="165" t="b">
        <f t="shared" si="9"/>
        <v>0</v>
      </c>
      <c r="Z31" s="165" t="b">
        <f t="shared" si="10"/>
        <v>0</v>
      </c>
      <c r="AA31" s="165" t="b">
        <f t="shared" si="11"/>
        <v>0</v>
      </c>
      <c r="AB31" s="165" t="b">
        <f t="shared" si="12"/>
        <v>0</v>
      </c>
      <c r="AC31" s="165" t="b">
        <f t="shared" si="13"/>
        <v>0</v>
      </c>
      <c r="AD31" s="165" t="b">
        <f t="shared" si="26"/>
        <v>0</v>
      </c>
      <c r="AE31" s="165" t="b">
        <f t="shared" si="14"/>
        <v>0</v>
      </c>
      <c r="AF31" s="165" t="b">
        <f t="shared" si="15"/>
        <v>0</v>
      </c>
      <c r="AG31" s="165" t="b">
        <f t="shared" si="16"/>
        <v>0</v>
      </c>
      <c r="AH31" s="165" t="b">
        <f t="shared" si="17"/>
        <v>0</v>
      </c>
      <c r="AI31" s="170" t="str">
        <f t="shared" si="18"/>
        <v/>
      </c>
      <c r="AJ31" s="171" t="str">
        <f t="shared" si="19"/>
        <v/>
      </c>
      <c r="AK31" s="262" t="str">
        <f t="shared" si="27"/>
        <v/>
      </c>
      <c r="AL31" s="168" t="str">
        <f t="shared" si="28"/>
        <v/>
      </c>
      <c r="AM31" s="169">
        <f t="shared" si="29"/>
        <v>0</v>
      </c>
      <c r="AN31" s="150" t="str">
        <f t="shared" si="20"/>
        <v/>
      </c>
      <c r="AO31" s="151" t="str">
        <f t="shared" si="21"/>
        <v/>
      </c>
      <c r="AP31" s="139"/>
      <c r="AQ31" s="168" t="str">
        <f t="shared" si="30"/>
        <v/>
      </c>
      <c r="AR31" s="265" t="str">
        <f t="shared" si="31"/>
        <v/>
      </c>
      <c r="AS31" s="265" t="str">
        <f t="shared" si="32"/>
        <v/>
      </c>
      <c r="AT31" s="265" t="str">
        <f t="shared" si="33"/>
        <v/>
      </c>
      <c r="AU31" s="264"/>
      <c r="AV31" s="265" t="str">
        <f t="shared" si="35"/>
        <v/>
      </c>
      <c r="AW31" s="265">
        <f t="shared" si="36"/>
        <v>0</v>
      </c>
      <c r="AX31" s="264"/>
      <c r="AY31" s="60" t="str">
        <f t="shared" si="34"/>
        <v/>
      </c>
      <c r="AZ31" s="61">
        <f t="shared" si="22"/>
        <v>0</v>
      </c>
    </row>
    <row r="32" spans="1:52" ht="15" customHeight="1" x14ac:dyDescent="0.25">
      <c r="A32">
        <v>15</v>
      </c>
      <c r="B32" s="267"/>
      <c r="C32" s="158"/>
      <c r="D32" s="139"/>
      <c r="E32" s="139"/>
      <c r="F32" s="160"/>
      <c r="G32" s="173"/>
      <c r="H32" s="172"/>
      <c r="I32" s="204"/>
      <c r="J32" s="172"/>
      <c r="K32" s="172"/>
      <c r="L32" s="174"/>
      <c r="M32" s="163">
        <f t="shared" si="23"/>
        <v>0</v>
      </c>
      <c r="N32" s="164" t="str">
        <f t="shared" si="24"/>
        <v/>
      </c>
      <c r="O32" s="164" t="str">
        <f t="shared" si="0"/>
        <v/>
      </c>
      <c r="P32" s="164" t="str">
        <f t="shared" si="1"/>
        <v/>
      </c>
      <c r="Q32" s="164">
        <f t="shared" si="25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5"/>
        <v/>
      </c>
      <c r="V32" s="104" t="str">
        <f t="shared" si="6"/>
        <v/>
      </c>
      <c r="W32" s="104" t="str">
        <f t="shared" si="7"/>
        <v/>
      </c>
      <c r="X32" s="104">
        <f t="shared" si="8"/>
        <v>0</v>
      </c>
      <c r="Y32" s="165" t="b">
        <f t="shared" si="9"/>
        <v>0</v>
      </c>
      <c r="Z32" s="165" t="b">
        <f t="shared" si="10"/>
        <v>0</v>
      </c>
      <c r="AA32" s="165" t="b">
        <f t="shared" si="11"/>
        <v>0</v>
      </c>
      <c r="AB32" s="165" t="b">
        <f t="shared" si="12"/>
        <v>0</v>
      </c>
      <c r="AC32" s="165" t="b">
        <f t="shared" si="13"/>
        <v>0</v>
      </c>
      <c r="AD32" s="165" t="b">
        <f t="shared" si="26"/>
        <v>0</v>
      </c>
      <c r="AE32" s="165" t="b">
        <f t="shared" si="14"/>
        <v>0</v>
      </c>
      <c r="AF32" s="165" t="b">
        <f t="shared" si="15"/>
        <v>0</v>
      </c>
      <c r="AG32" s="165" t="b">
        <f t="shared" si="16"/>
        <v>0</v>
      </c>
      <c r="AH32" s="165" t="b">
        <f t="shared" si="17"/>
        <v>0</v>
      </c>
      <c r="AI32" s="170" t="str">
        <f t="shared" si="18"/>
        <v/>
      </c>
      <c r="AJ32" s="171" t="str">
        <f t="shared" si="19"/>
        <v/>
      </c>
      <c r="AK32" s="262" t="str">
        <f t="shared" si="27"/>
        <v/>
      </c>
      <c r="AL32" s="168" t="str">
        <f t="shared" si="28"/>
        <v/>
      </c>
      <c r="AM32" s="169">
        <f t="shared" si="29"/>
        <v>0</v>
      </c>
      <c r="AN32" s="150" t="str">
        <f t="shared" si="20"/>
        <v/>
      </c>
      <c r="AO32" s="151" t="str">
        <f t="shared" si="21"/>
        <v/>
      </c>
      <c r="AP32" s="139"/>
      <c r="AQ32" s="168" t="str">
        <f t="shared" si="30"/>
        <v/>
      </c>
      <c r="AR32" s="265" t="str">
        <f t="shared" si="31"/>
        <v/>
      </c>
      <c r="AS32" s="265" t="str">
        <f t="shared" si="32"/>
        <v/>
      </c>
      <c r="AT32" s="265" t="str">
        <f t="shared" si="33"/>
        <v/>
      </c>
      <c r="AU32" s="264"/>
      <c r="AV32" s="265" t="str">
        <f t="shared" si="35"/>
        <v/>
      </c>
      <c r="AW32" s="265">
        <f t="shared" si="36"/>
        <v>0</v>
      </c>
      <c r="AX32" s="264"/>
      <c r="AY32" s="60" t="str">
        <f t="shared" si="34"/>
        <v/>
      </c>
      <c r="AZ32" s="61">
        <f t="shared" si="22"/>
        <v>0</v>
      </c>
    </row>
    <row r="33" spans="1:52" ht="15" customHeight="1" x14ac:dyDescent="0.25">
      <c r="A33">
        <v>16</v>
      </c>
      <c r="B33" s="267"/>
      <c r="C33" s="158"/>
      <c r="D33" s="139"/>
      <c r="E33" s="139"/>
      <c r="F33" s="160"/>
      <c r="G33" s="173"/>
      <c r="H33" s="172"/>
      <c r="I33" s="172"/>
      <c r="J33" s="172"/>
      <c r="K33" s="172"/>
      <c r="L33" s="174"/>
      <c r="M33" s="163">
        <f t="shared" si="23"/>
        <v>0</v>
      </c>
      <c r="N33" s="164" t="str">
        <f t="shared" si="24"/>
        <v/>
      </c>
      <c r="O33" s="164" t="str">
        <f t="shared" si="0"/>
        <v/>
      </c>
      <c r="P33" s="164" t="str">
        <f t="shared" si="1"/>
        <v/>
      </c>
      <c r="Q33" s="164">
        <f t="shared" si="25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5"/>
        <v/>
      </c>
      <c r="V33" s="104" t="str">
        <f t="shared" si="6"/>
        <v/>
      </c>
      <c r="W33" s="104" t="str">
        <f t="shared" si="7"/>
        <v/>
      </c>
      <c r="X33" s="104">
        <f t="shared" si="8"/>
        <v>0</v>
      </c>
      <c r="Y33" s="165" t="b">
        <f t="shared" si="9"/>
        <v>0</v>
      </c>
      <c r="Z33" s="165" t="b">
        <f t="shared" si="10"/>
        <v>0</v>
      </c>
      <c r="AA33" s="165" t="b">
        <f t="shared" si="11"/>
        <v>0</v>
      </c>
      <c r="AB33" s="165" t="b">
        <f t="shared" si="12"/>
        <v>0</v>
      </c>
      <c r="AC33" s="165" t="b">
        <f t="shared" si="13"/>
        <v>0</v>
      </c>
      <c r="AD33" s="165" t="b">
        <f t="shared" si="26"/>
        <v>0</v>
      </c>
      <c r="AE33" s="165" t="b">
        <f t="shared" si="14"/>
        <v>0</v>
      </c>
      <c r="AF33" s="165" t="b">
        <f t="shared" si="15"/>
        <v>0</v>
      </c>
      <c r="AG33" s="165" t="b">
        <f t="shared" si="16"/>
        <v>0</v>
      </c>
      <c r="AH33" s="165" t="b">
        <f t="shared" si="17"/>
        <v>0</v>
      </c>
      <c r="AI33" s="170" t="str">
        <f t="shared" si="18"/>
        <v/>
      </c>
      <c r="AJ33" s="171" t="str">
        <f t="shared" si="19"/>
        <v/>
      </c>
      <c r="AK33" s="262" t="str">
        <f t="shared" si="27"/>
        <v/>
      </c>
      <c r="AL33" s="168" t="str">
        <f t="shared" si="28"/>
        <v/>
      </c>
      <c r="AM33" s="169">
        <f t="shared" si="29"/>
        <v>0</v>
      </c>
      <c r="AN33" s="150" t="str">
        <f t="shared" si="20"/>
        <v/>
      </c>
      <c r="AO33" s="151" t="str">
        <f t="shared" si="21"/>
        <v/>
      </c>
      <c r="AP33" s="139"/>
      <c r="AQ33" s="168" t="str">
        <f t="shared" si="30"/>
        <v/>
      </c>
      <c r="AR33" s="265" t="str">
        <f t="shared" si="31"/>
        <v/>
      </c>
      <c r="AS33" s="265" t="str">
        <f t="shared" si="32"/>
        <v/>
      </c>
      <c r="AT33" s="265" t="str">
        <f t="shared" si="33"/>
        <v/>
      </c>
      <c r="AU33" s="264"/>
      <c r="AV33" s="265" t="str">
        <f t="shared" si="35"/>
        <v/>
      </c>
      <c r="AW33" s="265">
        <f t="shared" si="36"/>
        <v>0</v>
      </c>
      <c r="AX33" s="264"/>
      <c r="AY33" s="60" t="str">
        <f t="shared" si="34"/>
        <v/>
      </c>
      <c r="AZ33" s="61">
        <f t="shared" si="22"/>
        <v>0</v>
      </c>
    </row>
    <row r="34" spans="1:52" ht="15" customHeight="1" x14ac:dyDescent="0.25">
      <c r="A34">
        <v>17</v>
      </c>
      <c r="B34" s="267"/>
      <c r="C34" s="158"/>
      <c r="D34" s="139"/>
      <c r="E34" s="139"/>
      <c r="F34" s="160"/>
      <c r="G34" s="173"/>
      <c r="H34" s="172"/>
      <c r="I34" s="172"/>
      <c r="J34" s="172"/>
      <c r="K34" s="172"/>
      <c r="L34" s="174"/>
      <c r="M34" s="163">
        <f t="shared" si="23"/>
        <v>0</v>
      </c>
      <c r="N34" s="164" t="str">
        <f t="shared" si="24"/>
        <v/>
      </c>
      <c r="O34" s="164" t="str">
        <f t="shared" si="0"/>
        <v/>
      </c>
      <c r="P34" s="164" t="str">
        <f t="shared" si="1"/>
        <v/>
      </c>
      <c r="Q34" s="164">
        <f t="shared" si="25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5"/>
        <v/>
      </c>
      <c r="V34" s="104" t="str">
        <f t="shared" si="6"/>
        <v/>
      </c>
      <c r="W34" s="104" t="str">
        <f t="shared" si="7"/>
        <v/>
      </c>
      <c r="X34" s="104">
        <f t="shared" si="8"/>
        <v>0</v>
      </c>
      <c r="Y34" s="165" t="b">
        <f t="shared" si="9"/>
        <v>0</v>
      </c>
      <c r="Z34" s="165" t="b">
        <f t="shared" si="10"/>
        <v>0</v>
      </c>
      <c r="AA34" s="165" t="b">
        <f t="shared" si="11"/>
        <v>0</v>
      </c>
      <c r="AB34" s="165" t="b">
        <f t="shared" si="12"/>
        <v>0</v>
      </c>
      <c r="AC34" s="165" t="b">
        <f t="shared" si="13"/>
        <v>0</v>
      </c>
      <c r="AD34" s="165" t="b">
        <f t="shared" si="26"/>
        <v>0</v>
      </c>
      <c r="AE34" s="165" t="b">
        <f t="shared" si="14"/>
        <v>0</v>
      </c>
      <c r="AF34" s="165" t="b">
        <f t="shared" si="15"/>
        <v>0</v>
      </c>
      <c r="AG34" s="165" t="b">
        <f t="shared" si="16"/>
        <v>0</v>
      </c>
      <c r="AH34" s="165" t="b">
        <f t="shared" si="17"/>
        <v>0</v>
      </c>
      <c r="AI34" s="170" t="str">
        <f t="shared" si="18"/>
        <v/>
      </c>
      <c r="AJ34" s="171" t="str">
        <f t="shared" si="19"/>
        <v/>
      </c>
      <c r="AK34" s="262" t="str">
        <f t="shared" si="27"/>
        <v/>
      </c>
      <c r="AL34" s="168" t="str">
        <f t="shared" si="28"/>
        <v/>
      </c>
      <c r="AM34" s="169">
        <f t="shared" si="29"/>
        <v>0</v>
      </c>
      <c r="AN34" s="150" t="str">
        <f t="shared" si="20"/>
        <v/>
      </c>
      <c r="AO34" s="151" t="str">
        <f t="shared" si="21"/>
        <v/>
      </c>
      <c r="AP34" s="139"/>
      <c r="AQ34" s="168" t="str">
        <f t="shared" si="30"/>
        <v/>
      </c>
      <c r="AR34" s="265" t="str">
        <f t="shared" si="31"/>
        <v/>
      </c>
      <c r="AS34" s="265" t="str">
        <f t="shared" si="32"/>
        <v/>
      </c>
      <c r="AT34" s="265" t="str">
        <f t="shared" si="33"/>
        <v/>
      </c>
      <c r="AU34" s="264"/>
      <c r="AV34" s="265" t="str">
        <f t="shared" si="35"/>
        <v/>
      </c>
      <c r="AW34" s="265">
        <f t="shared" si="36"/>
        <v>0</v>
      </c>
      <c r="AX34" s="264"/>
      <c r="AY34" s="60" t="str">
        <f t="shared" si="34"/>
        <v/>
      </c>
      <c r="AZ34" s="61">
        <f t="shared" si="22"/>
        <v>0</v>
      </c>
    </row>
    <row r="35" spans="1:52" ht="15" customHeight="1" x14ac:dyDescent="0.25">
      <c r="A35">
        <v>18</v>
      </c>
      <c r="B35" s="267"/>
      <c r="C35" s="158"/>
      <c r="D35" s="139"/>
      <c r="E35" s="139"/>
      <c r="F35" s="160"/>
      <c r="G35" s="173"/>
      <c r="H35" s="172"/>
      <c r="I35" s="172"/>
      <c r="J35" s="172"/>
      <c r="K35" s="172"/>
      <c r="L35" s="203"/>
      <c r="M35" s="163">
        <f t="shared" si="23"/>
        <v>0</v>
      </c>
      <c r="N35" s="164" t="str">
        <f t="shared" si="24"/>
        <v/>
      </c>
      <c r="O35" s="164" t="str">
        <f t="shared" si="0"/>
        <v/>
      </c>
      <c r="P35" s="164" t="str">
        <f t="shared" si="1"/>
        <v/>
      </c>
      <c r="Q35" s="164">
        <f t="shared" si="25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5"/>
        <v/>
      </c>
      <c r="V35" s="104" t="str">
        <f t="shared" si="6"/>
        <v/>
      </c>
      <c r="W35" s="104" t="str">
        <f t="shared" si="7"/>
        <v/>
      </c>
      <c r="X35" s="104">
        <f t="shared" si="8"/>
        <v>0</v>
      </c>
      <c r="Y35" s="165" t="b">
        <f t="shared" si="9"/>
        <v>0</v>
      </c>
      <c r="Z35" s="165" t="b">
        <f t="shared" si="10"/>
        <v>0</v>
      </c>
      <c r="AA35" s="165" t="b">
        <f t="shared" si="11"/>
        <v>0</v>
      </c>
      <c r="AB35" s="165" t="b">
        <f t="shared" si="12"/>
        <v>0</v>
      </c>
      <c r="AC35" s="165" t="b">
        <f t="shared" si="13"/>
        <v>0</v>
      </c>
      <c r="AD35" s="165" t="b">
        <f t="shared" si="26"/>
        <v>0</v>
      </c>
      <c r="AE35" s="165" t="b">
        <f t="shared" si="14"/>
        <v>0</v>
      </c>
      <c r="AF35" s="165" t="b">
        <f t="shared" si="15"/>
        <v>0</v>
      </c>
      <c r="AG35" s="165" t="b">
        <f t="shared" si="16"/>
        <v>0</v>
      </c>
      <c r="AH35" s="165" t="b">
        <f t="shared" si="17"/>
        <v>0</v>
      </c>
      <c r="AI35" s="170" t="str">
        <f t="shared" si="18"/>
        <v/>
      </c>
      <c r="AJ35" s="171" t="str">
        <f t="shared" si="19"/>
        <v/>
      </c>
      <c r="AK35" s="262" t="str">
        <f t="shared" si="27"/>
        <v/>
      </c>
      <c r="AL35" s="168" t="str">
        <f t="shared" si="28"/>
        <v/>
      </c>
      <c r="AM35" s="169">
        <f t="shared" si="29"/>
        <v>0</v>
      </c>
      <c r="AN35" s="150" t="str">
        <f t="shared" si="20"/>
        <v/>
      </c>
      <c r="AO35" s="151" t="str">
        <f t="shared" si="21"/>
        <v/>
      </c>
      <c r="AP35" s="139"/>
      <c r="AQ35" s="168" t="str">
        <f t="shared" si="30"/>
        <v/>
      </c>
      <c r="AR35" s="265" t="str">
        <f t="shared" si="31"/>
        <v/>
      </c>
      <c r="AS35" s="265" t="str">
        <f t="shared" si="32"/>
        <v/>
      </c>
      <c r="AT35" s="265" t="str">
        <f t="shared" si="33"/>
        <v/>
      </c>
      <c r="AU35" s="264"/>
      <c r="AV35" s="265" t="str">
        <f t="shared" si="35"/>
        <v/>
      </c>
      <c r="AW35" s="265">
        <f t="shared" si="36"/>
        <v>0</v>
      </c>
      <c r="AX35" s="264"/>
      <c r="AY35" s="60" t="str">
        <f t="shared" si="34"/>
        <v/>
      </c>
      <c r="AZ35" s="61">
        <f t="shared" si="22"/>
        <v>0</v>
      </c>
    </row>
    <row r="36" spans="1:52" ht="15" customHeight="1" x14ac:dyDescent="0.25">
      <c r="A36">
        <v>19</v>
      </c>
      <c r="B36" s="267"/>
      <c r="C36" s="158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23"/>
        <v>0</v>
      </c>
      <c r="N36" s="164" t="str">
        <f t="shared" si="24"/>
        <v/>
      </c>
      <c r="O36" s="164" t="str">
        <f t="shared" si="0"/>
        <v/>
      </c>
      <c r="P36" s="164" t="str">
        <f t="shared" si="1"/>
        <v/>
      </c>
      <c r="Q36" s="164">
        <f t="shared" si="25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5"/>
        <v/>
      </c>
      <c r="V36" s="104" t="str">
        <f t="shared" si="6"/>
        <v/>
      </c>
      <c r="W36" s="104" t="str">
        <f t="shared" si="7"/>
        <v/>
      </c>
      <c r="X36" s="104">
        <f t="shared" si="8"/>
        <v>0</v>
      </c>
      <c r="Y36" s="165" t="b">
        <f t="shared" si="9"/>
        <v>0</v>
      </c>
      <c r="Z36" s="165" t="b">
        <f t="shared" si="10"/>
        <v>0</v>
      </c>
      <c r="AA36" s="165" t="b">
        <f t="shared" si="11"/>
        <v>0</v>
      </c>
      <c r="AB36" s="165" t="b">
        <f t="shared" si="12"/>
        <v>0</v>
      </c>
      <c r="AC36" s="165" t="b">
        <f t="shared" si="13"/>
        <v>0</v>
      </c>
      <c r="AD36" s="165" t="b">
        <f t="shared" si="26"/>
        <v>0</v>
      </c>
      <c r="AE36" s="165" t="b">
        <f t="shared" si="14"/>
        <v>0</v>
      </c>
      <c r="AF36" s="165" t="b">
        <f t="shared" si="15"/>
        <v>0</v>
      </c>
      <c r="AG36" s="165" t="b">
        <f t="shared" si="16"/>
        <v>0</v>
      </c>
      <c r="AH36" s="165" t="b">
        <f t="shared" si="17"/>
        <v>0</v>
      </c>
      <c r="AI36" s="170" t="str">
        <f t="shared" si="18"/>
        <v/>
      </c>
      <c r="AJ36" s="171" t="str">
        <f t="shared" si="19"/>
        <v/>
      </c>
      <c r="AK36" s="262" t="str">
        <f t="shared" si="27"/>
        <v/>
      </c>
      <c r="AL36" s="168" t="str">
        <f t="shared" si="28"/>
        <v/>
      </c>
      <c r="AM36" s="169">
        <f t="shared" si="29"/>
        <v>0</v>
      </c>
      <c r="AN36" s="150" t="str">
        <f t="shared" si="20"/>
        <v/>
      </c>
      <c r="AO36" s="151" t="str">
        <f t="shared" si="21"/>
        <v/>
      </c>
      <c r="AP36" s="139"/>
      <c r="AQ36" s="168" t="str">
        <f t="shared" si="30"/>
        <v/>
      </c>
      <c r="AR36" s="265" t="str">
        <f t="shared" si="31"/>
        <v/>
      </c>
      <c r="AS36" s="265" t="str">
        <f t="shared" si="32"/>
        <v/>
      </c>
      <c r="AT36" s="265" t="str">
        <f t="shared" si="33"/>
        <v/>
      </c>
      <c r="AU36" s="264"/>
      <c r="AV36" s="265" t="str">
        <f t="shared" si="35"/>
        <v/>
      </c>
      <c r="AW36" s="265">
        <f t="shared" si="36"/>
        <v>0</v>
      </c>
      <c r="AX36" s="264"/>
      <c r="AY36" s="60" t="str">
        <f t="shared" si="34"/>
        <v/>
      </c>
      <c r="AZ36" s="61">
        <f t="shared" si="22"/>
        <v>0</v>
      </c>
    </row>
    <row r="37" spans="1:52" ht="15" customHeight="1" x14ac:dyDescent="0.25">
      <c r="A37">
        <v>20</v>
      </c>
      <c r="B37" s="267"/>
      <c r="C37" s="158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23"/>
        <v>0</v>
      </c>
      <c r="N37" s="164" t="str">
        <f t="shared" si="24"/>
        <v/>
      </c>
      <c r="O37" s="164" t="str">
        <f t="shared" si="0"/>
        <v/>
      </c>
      <c r="P37" s="164" t="str">
        <f t="shared" si="1"/>
        <v/>
      </c>
      <c r="Q37" s="164">
        <f t="shared" si="25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5"/>
        <v/>
      </c>
      <c r="V37" s="104" t="str">
        <f t="shared" si="6"/>
        <v/>
      </c>
      <c r="W37" s="104" t="str">
        <f t="shared" si="7"/>
        <v/>
      </c>
      <c r="X37" s="104">
        <f t="shared" si="8"/>
        <v>0</v>
      </c>
      <c r="Y37" s="165" t="b">
        <f t="shared" si="9"/>
        <v>0</v>
      </c>
      <c r="Z37" s="165" t="b">
        <f t="shared" si="10"/>
        <v>0</v>
      </c>
      <c r="AA37" s="165" t="b">
        <f t="shared" si="11"/>
        <v>0</v>
      </c>
      <c r="AB37" s="165" t="b">
        <f t="shared" si="12"/>
        <v>0</v>
      </c>
      <c r="AC37" s="165" t="b">
        <f t="shared" si="13"/>
        <v>0</v>
      </c>
      <c r="AD37" s="165" t="b">
        <f t="shared" si="26"/>
        <v>0</v>
      </c>
      <c r="AE37" s="165" t="b">
        <f t="shared" si="14"/>
        <v>0</v>
      </c>
      <c r="AF37" s="165" t="b">
        <f t="shared" si="15"/>
        <v>0</v>
      </c>
      <c r="AG37" s="165" t="b">
        <f t="shared" si="16"/>
        <v>0</v>
      </c>
      <c r="AH37" s="165" t="b">
        <f t="shared" si="17"/>
        <v>0</v>
      </c>
      <c r="AI37" s="170" t="str">
        <f t="shared" si="18"/>
        <v/>
      </c>
      <c r="AJ37" s="171" t="str">
        <f t="shared" si="19"/>
        <v/>
      </c>
      <c r="AK37" s="262" t="str">
        <f t="shared" si="27"/>
        <v/>
      </c>
      <c r="AL37" s="168" t="str">
        <f t="shared" si="28"/>
        <v/>
      </c>
      <c r="AM37" s="169">
        <f t="shared" si="29"/>
        <v>0</v>
      </c>
      <c r="AN37" s="150" t="str">
        <f t="shared" si="20"/>
        <v/>
      </c>
      <c r="AO37" s="151" t="str">
        <f t="shared" si="21"/>
        <v/>
      </c>
      <c r="AP37" s="139"/>
      <c r="AQ37" s="168" t="str">
        <f t="shared" si="30"/>
        <v/>
      </c>
      <c r="AR37" s="265" t="str">
        <f t="shared" si="31"/>
        <v/>
      </c>
      <c r="AS37" s="265" t="str">
        <f t="shared" si="32"/>
        <v/>
      </c>
      <c r="AT37" s="265" t="str">
        <f t="shared" si="33"/>
        <v/>
      </c>
      <c r="AU37" s="264"/>
      <c r="AV37" s="265" t="str">
        <f t="shared" si="35"/>
        <v/>
      </c>
      <c r="AW37" s="265">
        <f t="shared" si="36"/>
        <v>0</v>
      </c>
      <c r="AX37" s="264"/>
      <c r="AY37" s="60" t="str">
        <f t="shared" si="34"/>
        <v/>
      </c>
      <c r="AZ37" s="61">
        <f t="shared" si="22"/>
        <v>0</v>
      </c>
    </row>
    <row r="38" spans="1:52" ht="15" customHeight="1" x14ac:dyDescent="0.25">
      <c r="A38">
        <v>21</v>
      </c>
      <c r="B38" s="17"/>
      <c r="C38" s="158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23"/>
        <v>0</v>
      </c>
      <c r="N38" s="164" t="str">
        <f t="shared" si="24"/>
        <v/>
      </c>
      <c r="O38" s="164" t="str">
        <f t="shared" si="0"/>
        <v/>
      </c>
      <c r="P38" s="164" t="str">
        <f t="shared" si="1"/>
        <v/>
      </c>
      <c r="Q38" s="164">
        <f t="shared" si="25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5"/>
        <v/>
      </c>
      <c r="V38" s="104" t="str">
        <f t="shared" si="6"/>
        <v/>
      </c>
      <c r="W38" s="104" t="str">
        <f t="shared" si="7"/>
        <v/>
      </c>
      <c r="X38" s="104">
        <f t="shared" si="8"/>
        <v>0</v>
      </c>
      <c r="Y38" s="165" t="b">
        <f t="shared" si="9"/>
        <v>0</v>
      </c>
      <c r="Z38" s="165" t="b">
        <f t="shared" si="10"/>
        <v>0</v>
      </c>
      <c r="AA38" s="165" t="b">
        <f t="shared" si="11"/>
        <v>0</v>
      </c>
      <c r="AB38" s="165" t="b">
        <f t="shared" si="12"/>
        <v>0</v>
      </c>
      <c r="AC38" s="165" t="b">
        <f t="shared" si="13"/>
        <v>0</v>
      </c>
      <c r="AD38" s="165" t="b">
        <f t="shared" si="26"/>
        <v>0</v>
      </c>
      <c r="AE38" s="165" t="b">
        <f t="shared" si="14"/>
        <v>0</v>
      </c>
      <c r="AF38" s="165" t="b">
        <f t="shared" si="15"/>
        <v>0</v>
      </c>
      <c r="AG38" s="165" t="b">
        <f t="shared" si="16"/>
        <v>0</v>
      </c>
      <c r="AH38" s="165" t="b">
        <f t="shared" si="17"/>
        <v>0</v>
      </c>
      <c r="AI38" s="170" t="str">
        <f t="shared" si="18"/>
        <v/>
      </c>
      <c r="AJ38" s="171" t="str">
        <f t="shared" si="19"/>
        <v/>
      </c>
      <c r="AK38" s="262" t="str">
        <f t="shared" si="27"/>
        <v/>
      </c>
      <c r="AL38" s="168" t="str">
        <f t="shared" si="28"/>
        <v/>
      </c>
      <c r="AM38" s="169">
        <f t="shared" si="29"/>
        <v>0</v>
      </c>
      <c r="AN38" s="150" t="str">
        <f t="shared" si="20"/>
        <v/>
      </c>
      <c r="AO38" s="151" t="str">
        <f t="shared" si="21"/>
        <v/>
      </c>
      <c r="AP38" s="139"/>
      <c r="AQ38" s="168" t="str">
        <f t="shared" si="30"/>
        <v/>
      </c>
      <c r="AR38" s="265" t="str">
        <f t="shared" si="31"/>
        <v/>
      </c>
      <c r="AS38" s="265" t="str">
        <f t="shared" si="32"/>
        <v/>
      </c>
      <c r="AT38" s="265" t="str">
        <f t="shared" si="33"/>
        <v/>
      </c>
      <c r="AU38" s="264"/>
      <c r="AV38" s="265" t="str">
        <f t="shared" si="35"/>
        <v/>
      </c>
      <c r="AW38" s="265">
        <f t="shared" si="36"/>
        <v>0</v>
      </c>
      <c r="AX38" s="264"/>
      <c r="AY38" s="60" t="str">
        <f t="shared" si="34"/>
        <v/>
      </c>
      <c r="AZ38" s="61">
        <f t="shared" si="22"/>
        <v>0</v>
      </c>
    </row>
    <row r="39" spans="1:52" ht="15" customHeight="1" x14ac:dyDescent="0.25">
      <c r="A39">
        <v>22</v>
      </c>
      <c r="B39" s="17"/>
      <c r="C39" s="158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23"/>
        <v>0</v>
      </c>
      <c r="N39" s="164" t="str">
        <f t="shared" si="24"/>
        <v/>
      </c>
      <c r="O39" s="164" t="str">
        <f t="shared" si="0"/>
        <v/>
      </c>
      <c r="P39" s="164" t="str">
        <f t="shared" si="1"/>
        <v/>
      </c>
      <c r="Q39" s="164">
        <f t="shared" si="25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5"/>
        <v/>
      </c>
      <c r="V39" s="104" t="str">
        <f t="shared" si="6"/>
        <v/>
      </c>
      <c r="W39" s="104" t="str">
        <f t="shared" si="7"/>
        <v/>
      </c>
      <c r="X39" s="104">
        <f t="shared" si="8"/>
        <v>0</v>
      </c>
      <c r="Y39" s="165" t="b">
        <f t="shared" si="9"/>
        <v>0</v>
      </c>
      <c r="Z39" s="165" t="b">
        <f t="shared" si="10"/>
        <v>0</v>
      </c>
      <c r="AA39" s="165" t="b">
        <f t="shared" si="11"/>
        <v>0</v>
      </c>
      <c r="AB39" s="165" t="b">
        <f t="shared" si="12"/>
        <v>0</v>
      </c>
      <c r="AC39" s="165" t="b">
        <f t="shared" si="13"/>
        <v>0</v>
      </c>
      <c r="AD39" s="165" t="b">
        <f t="shared" si="26"/>
        <v>0</v>
      </c>
      <c r="AE39" s="165" t="b">
        <f t="shared" si="14"/>
        <v>0</v>
      </c>
      <c r="AF39" s="165" t="b">
        <f t="shared" si="15"/>
        <v>0</v>
      </c>
      <c r="AG39" s="165" t="b">
        <f t="shared" si="16"/>
        <v>0</v>
      </c>
      <c r="AH39" s="165" t="b">
        <f t="shared" si="17"/>
        <v>0</v>
      </c>
      <c r="AI39" s="170" t="str">
        <f t="shared" si="18"/>
        <v/>
      </c>
      <c r="AJ39" s="171" t="str">
        <f t="shared" si="19"/>
        <v/>
      </c>
      <c r="AK39" s="262" t="str">
        <f t="shared" si="27"/>
        <v/>
      </c>
      <c r="AL39" s="168" t="str">
        <f t="shared" si="28"/>
        <v/>
      </c>
      <c r="AM39" s="169">
        <f t="shared" si="29"/>
        <v>0</v>
      </c>
      <c r="AN39" s="150" t="str">
        <f t="shared" si="20"/>
        <v/>
      </c>
      <c r="AO39" s="151" t="str">
        <f t="shared" si="21"/>
        <v/>
      </c>
      <c r="AP39" s="139"/>
      <c r="AQ39" s="168" t="str">
        <f t="shared" si="30"/>
        <v/>
      </c>
      <c r="AR39" s="265" t="str">
        <f t="shared" si="31"/>
        <v/>
      </c>
      <c r="AS39" s="265" t="str">
        <f t="shared" si="32"/>
        <v/>
      </c>
      <c r="AT39" s="265" t="str">
        <f t="shared" si="33"/>
        <v/>
      </c>
      <c r="AU39" s="264"/>
      <c r="AV39" s="265" t="str">
        <f t="shared" si="35"/>
        <v/>
      </c>
      <c r="AW39" s="265">
        <f t="shared" si="36"/>
        <v>0</v>
      </c>
      <c r="AX39" s="264"/>
      <c r="AY39" s="60" t="str">
        <f t="shared" si="34"/>
        <v/>
      </c>
      <c r="AZ39" s="61">
        <f t="shared" si="22"/>
        <v>0</v>
      </c>
    </row>
    <row r="40" spans="1:52" ht="15" customHeight="1" x14ac:dyDescent="0.25">
      <c r="A40">
        <v>23</v>
      </c>
      <c r="B40" s="17"/>
      <c r="C40" s="158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23"/>
        <v>0</v>
      </c>
      <c r="N40" s="164" t="str">
        <f t="shared" si="24"/>
        <v/>
      </c>
      <c r="O40" s="164" t="str">
        <f t="shared" si="0"/>
        <v/>
      </c>
      <c r="P40" s="164" t="str">
        <f t="shared" si="1"/>
        <v/>
      </c>
      <c r="Q40" s="164">
        <f t="shared" si="25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5"/>
        <v/>
      </c>
      <c r="V40" s="104" t="str">
        <f t="shared" si="6"/>
        <v/>
      </c>
      <c r="W40" s="104" t="str">
        <f t="shared" si="7"/>
        <v/>
      </c>
      <c r="X40" s="104">
        <f t="shared" si="8"/>
        <v>0</v>
      </c>
      <c r="Y40" s="165" t="b">
        <f t="shared" si="9"/>
        <v>0</v>
      </c>
      <c r="Z40" s="165" t="b">
        <f t="shared" si="10"/>
        <v>0</v>
      </c>
      <c r="AA40" s="165" t="b">
        <f t="shared" si="11"/>
        <v>0</v>
      </c>
      <c r="AB40" s="165" t="b">
        <f t="shared" si="12"/>
        <v>0</v>
      </c>
      <c r="AC40" s="165" t="b">
        <f t="shared" si="13"/>
        <v>0</v>
      </c>
      <c r="AD40" s="165" t="b">
        <f t="shared" si="26"/>
        <v>0</v>
      </c>
      <c r="AE40" s="165" t="b">
        <f t="shared" si="14"/>
        <v>0</v>
      </c>
      <c r="AF40" s="165" t="b">
        <f t="shared" si="15"/>
        <v>0</v>
      </c>
      <c r="AG40" s="165" t="b">
        <f t="shared" si="16"/>
        <v>0</v>
      </c>
      <c r="AH40" s="165" t="b">
        <f t="shared" si="17"/>
        <v>0</v>
      </c>
      <c r="AI40" s="170" t="str">
        <f t="shared" si="18"/>
        <v/>
      </c>
      <c r="AJ40" s="171" t="str">
        <f t="shared" si="19"/>
        <v/>
      </c>
      <c r="AK40" s="262" t="str">
        <f t="shared" si="27"/>
        <v/>
      </c>
      <c r="AL40" s="168" t="str">
        <f t="shared" si="28"/>
        <v/>
      </c>
      <c r="AM40" s="169">
        <f t="shared" si="29"/>
        <v>0</v>
      </c>
      <c r="AN40" s="150" t="str">
        <f t="shared" si="20"/>
        <v/>
      </c>
      <c r="AO40" s="151" t="str">
        <f t="shared" si="21"/>
        <v/>
      </c>
      <c r="AP40" s="139"/>
      <c r="AQ40" s="168" t="str">
        <f t="shared" si="30"/>
        <v/>
      </c>
      <c r="AR40" s="265" t="str">
        <f t="shared" si="31"/>
        <v/>
      </c>
      <c r="AS40" s="265" t="str">
        <f t="shared" si="32"/>
        <v/>
      </c>
      <c r="AT40" s="265" t="str">
        <f t="shared" si="33"/>
        <v/>
      </c>
      <c r="AU40" s="264"/>
      <c r="AV40" s="265" t="str">
        <f t="shared" si="35"/>
        <v/>
      </c>
      <c r="AW40" s="265">
        <f t="shared" si="36"/>
        <v>0</v>
      </c>
      <c r="AX40" s="264"/>
      <c r="AY40" s="60" t="str">
        <f t="shared" si="34"/>
        <v/>
      </c>
      <c r="AZ40" s="61">
        <f t="shared" si="22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23"/>
        <v>0</v>
      </c>
      <c r="N41" s="164" t="str">
        <f t="shared" si="24"/>
        <v/>
      </c>
      <c r="O41" s="164" t="str">
        <f t="shared" si="0"/>
        <v/>
      </c>
      <c r="P41" s="164" t="str">
        <f t="shared" si="1"/>
        <v/>
      </c>
      <c r="Q41" s="164">
        <f t="shared" si="25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5"/>
        <v/>
      </c>
      <c r="V41" s="104" t="str">
        <f t="shared" si="6"/>
        <v/>
      </c>
      <c r="W41" s="104" t="str">
        <f t="shared" si="7"/>
        <v/>
      </c>
      <c r="X41" s="104">
        <f t="shared" si="8"/>
        <v>0</v>
      </c>
      <c r="Y41" s="165" t="b">
        <f t="shared" si="9"/>
        <v>0</v>
      </c>
      <c r="Z41" s="165" t="b">
        <f t="shared" si="10"/>
        <v>0</v>
      </c>
      <c r="AA41" s="165" t="b">
        <f t="shared" si="11"/>
        <v>0</v>
      </c>
      <c r="AB41" s="165" t="b">
        <f t="shared" si="12"/>
        <v>0</v>
      </c>
      <c r="AC41" s="165" t="b">
        <f t="shared" si="13"/>
        <v>0</v>
      </c>
      <c r="AD41" s="165" t="b">
        <f t="shared" si="26"/>
        <v>0</v>
      </c>
      <c r="AE41" s="165" t="b">
        <f t="shared" si="14"/>
        <v>0</v>
      </c>
      <c r="AF41" s="165" t="b">
        <f t="shared" si="15"/>
        <v>0</v>
      </c>
      <c r="AG41" s="165" t="b">
        <f t="shared" si="16"/>
        <v>0</v>
      </c>
      <c r="AH41" s="165" t="b">
        <f t="shared" si="17"/>
        <v>0</v>
      </c>
      <c r="AI41" s="170" t="str">
        <f t="shared" si="18"/>
        <v/>
      </c>
      <c r="AJ41" s="171" t="str">
        <f t="shared" si="19"/>
        <v/>
      </c>
      <c r="AK41" s="262" t="str">
        <f t="shared" si="27"/>
        <v/>
      </c>
      <c r="AL41" s="168" t="str">
        <f t="shared" si="28"/>
        <v/>
      </c>
      <c r="AM41" s="169">
        <f t="shared" si="29"/>
        <v>0</v>
      </c>
      <c r="AN41" s="150" t="str">
        <f t="shared" si="20"/>
        <v/>
      </c>
      <c r="AO41" s="151" t="str">
        <f t="shared" si="21"/>
        <v/>
      </c>
      <c r="AP41" s="139"/>
      <c r="AQ41" s="168" t="str">
        <f t="shared" si="30"/>
        <v/>
      </c>
      <c r="AR41" s="265" t="str">
        <f t="shared" si="31"/>
        <v/>
      </c>
      <c r="AS41" s="265" t="str">
        <f t="shared" si="32"/>
        <v/>
      </c>
      <c r="AT41" s="265" t="str">
        <f t="shared" si="33"/>
        <v/>
      </c>
      <c r="AU41" s="264"/>
      <c r="AV41" s="265" t="str">
        <f t="shared" si="35"/>
        <v/>
      </c>
      <c r="AW41" s="265">
        <f t="shared" si="36"/>
        <v>0</v>
      </c>
      <c r="AX41" s="264"/>
      <c r="AY41" s="60" t="str">
        <f t="shared" si="34"/>
        <v/>
      </c>
      <c r="AZ41" s="61">
        <f t="shared" si="22"/>
        <v>0</v>
      </c>
    </row>
    <row r="42" spans="1:52" ht="15" customHeight="1" x14ac:dyDescent="0.25">
      <c r="A42">
        <v>25</v>
      </c>
      <c r="B42" s="17"/>
      <c r="C42" s="158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23"/>
        <v>0</v>
      </c>
      <c r="N42" s="164" t="str">
        <f t="shared" si="24"/>
        <v/>
      </c>
      <c r="O42" s="164" t="str">
        <f t="shared" si="0"/>
        <v/>
      </c>
      <c r="P42" s="164" t="str">
        <f t="shared" si="1"/>
        <v/>
      </c>
      <c r="Q42" s="164">
        <f t="shared" si="25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5"/>
        <v/>
      </c>
      <c r="V42" s="104" t="str">
        <f t="shared" si="6"/>
        <v/>
      </c>
      <c r="W42" s="104" t="str">
        <f t="shared" si="7"/>
        <v/>
      </c>
      <c r="X42" s="104">
        <f t="shared" si="8"/>
        <v>0</v>
      </c>
      <c r="Y42" s="165" t="b">
        <f t="shared" si="9"/>
        <v>0</v>
      </c>
      <c r="Z42" s="165" t="b">
        <f t="shared" si="10"/>
        <v>0</v>
      </c>
      <c r="AA42" s="165" t="b">
        <f t="shared" si="11"/>
        <v>0</v>
      </c>
      <c r="AB42" s="165" t="b">
        <f t="shared" si="12"/>
        <v>0</v>
      </c>
      <c r="AC42" s="165" t="b">
        <f t="shared" si="13"/>
        <v>0</v>
      </c>
      <c r="AD42" s="165" t="b">
        <f t="shared" si="26"/>
        <v>0</v>
      </c>
      <c r="AE42" s="165" t="b">
        <f t="shared" si="14"/>
        <v>0</v>
      </c>
      <c r="AF42" s="165" t="b">
        <f t="shared" si="15"/>
        <v>0</v>
      </c>
      <c r="AG42" s="165" t="b">
        <f t="shared" si="16"/>
        <v>0</v>
      </c>
      <c r="AH42" s="165" t="b">
        <f t="shared" si="17"/>
        <v>0</v>
      </c>
      <c r="AI42" s="170" t="str">
        <f t="shared" si="18"/>
        <v/>
      </c>
      <c r="AJ42" s="171" t="str">
        <f t="shared" si="19"/>
        <v/>
      </c>
      <c r="AK42" s="262" t="str">
        <f t="shared" si="27"/>
        <v/>
      </c>
      <c r="AL42" s="168" t="str">
        <f t="shared" si="28"/>
        <v/>
      </c>
      <c r="AM42" s="169">
        <f t="shared" si="29"/>
        <v>0</v>
      </c>
      <c r="AN42" s="150" t="str">
        <f t="shared" si="20"/>
        <v/>
      </c>
      <c r="AO42" s="151" t="str">
        <f t="shared" si="21"/>
        <v/>
      </c>
      <c r="AP42" s="139"/>
      <c r="AQ42" s="168" t="str">
        <f t="shared" si="30"/>
        <v/>
      </c>
      <c r="AR42" s="265" t="str">
        <f t="shared" si="31"/>
        <v/>
      </c>
      <c r="AS42" s="265" t="str">
        <f t="shared" si="32"/>
        <v/>
      </c>
      <c r="AT42" s="265" t="str">
        <f t="shared" si="33"/>
        <v/>
      </c>
      <c r="AU42" s="264"/>
      <c r="AV42" s="265" t="str">
        <f t="shared" si="35"/>
        <v/>
      </c>
      <c r="AW42" s="265">
        <f t="shared" si="36"/>
        <v>0</v>
      </c>
      <c r="AX42" s="264"/>
      <c r="AY42" s="60" t="str">
        <f t="shared" si="34"/>
        <v/>
      </c>
      <c r="AZ42" s="61">
        <f t="shared" si="22"/>
        <v>0</v>
      </c>
    </row>
    <row r="43" spans="1:52" ht="15" customHeight="1" x14ac:dyDescent="0.25">
      <c r="A43">
        <v>26</v>
      </c>
      <c r="B43" s="17"/>
      <c r="C43" s="158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23"/>
        <v>0</v>
      </c>
      <c r="N43" s="164" t="str">
        <f t="shared" si="24"/>
        <v/>
      </c>
      <c r="O43" s="164" t="str">
        <f t="shared" si="0"/>
        <v/>
      </c>
      <c r="P43" s="164" t="str">
        <f t="shared" si="1"/>
        <v/>
      </c>
      <c r="Q43" s="164">
        <f t="shared" si="25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5"/>
        <v/>
      </c>
      <c r="V43" s="104" t="str">
        <f t="shared" si="6"/>
        <v/>
      </c>
      <c r="W43" s="104" t="str">
        <f t="shared" si="7"/>
        <v/>
      </c>
      <c r="X43" s="104">
        <f t="shared" si="8"/>
        <v>0</v>
      </c>
      <c r="Y43" s="165" t="b">
        <f t="shared" si="9"/>
        <v>0</v>
      </c>
      <c r="Z43" s="165" t="b">
        <f t="shared" si="10"/>
        <v>0</v>
      </c>
      <c r="AA43" s="165" t="b">
        <f t="shared" si="11"/>
        <v>0</v>
      </c>
      <c r="AB43" s="165" t="b">
        <f t="shared" si="12"/>
        <v>0</v>
      </c>
      <c r="AC43" s="165" t="b">
        <f t="shared" si="13"/>
        <v>0</v>
      </c>
      <c r="AD43" s="165" t="b">
        <f t="shared" si="26"/>
        <v>0</v>
      </c>
      <c r="AE43" s="165" t="b">
        <f t="shared" si="14"/>
        <v>0</v>
      </c>
      <c r="AF43" s="165" t="b">
        <f t="shared" si="15"/>
        <v>0</v>
      </c>
      <c r="AG43" s="165" t="b">
        <f t="shared" si="16"/>
        <v>0</v>
      </c>
      <c r="AH43" s="165" t="b">
        <f t="shared" si="17"/>
        <v>0</v>
      </c>
      <c r="AI43" s="170" t="str">
        <f t="shared" si="18"/>
        <v/>
      </c>
      <c r="AJ43" s="171" t="str">
        <f t="shared" si="19"/>
        <v/>
      </c>
      <c r="AK43" s="262" t="str">
        <f t="shared" si="27"/>
        <v/>
      </c>
      <c r="AL43" s="168" t="str">
        <f t="shared" si="28"/>
        <v/>
      </c>
      <c r="AM43" s="169">
        <f t="shared" si="29"/>
        <v>0</v>
      </c>
      <c r="AN43" s="150" t="str">
        <f t="shared" si="20"/>
        <v/>
      </c>
      <c r="AO43" s="151" t="str">
        <f t="shared" si="21"/>
        <v/>
      </c>
      <c r="AP43" s="139"/>
      <c r="AQ43" s="168" t="str">
        <f t="shared" si="30"/>
        <v/>
      </c>
      <c r="AR43" s="265" t="str">
        <f t="shared" si="31"/>
        <v/>
      </c>
      <c r="AS43" s="265" t="str">
        <f t="shared" si="32"/>
        <v/>
      </c>
      <c r="AT43" s="265" t="str">
        <f t="shared" si="33"/>
        <v/>
      </c>
      <c r="AU43" s="264"/>
      <c r="AV43" s="265" t="str">
        <f t="shared" si="35"/>
        <v/>
      </c>
      <c r="AW43" s="265">
        <f t="shared" si="36"/>
        <v>0</v>
      </c>
      <c r="AX43" s="264"/>
      <c r="AY43" s="60" t="str">
        <f t="shared" si="34"/>
        <v/>
      </c>
      <c r="AZ43" s="61">
        <f t="shared" si="22"/>
        <v>0</v>
      </c>
    </row>
    <row r="44" spans="1:52" ht="15" customHeight="1" x14ac:dyDescent="0.25">
      <c r="A44">
        <v>27</v>
      </c>
      <c r="B44" s="17"/>
      <c r="C44" s="158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23"/>
        <v>0</v>
      </c>
      <c r="N44" s="164" t="str">
        <f t="shared" si="24"/>
        <v/>
      </c>
      <c r="O44" s="164" t="str">
        <f t="shared" si="0"/>
        <v/>
      </c>
      <c r="P44" s="164" t="str">
        <f t="shared" si="1"/>
        <v/>
      </c>
      <c r="Q44" s="164">
        <f t="shared" si="25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5"/>
        <v/>
      </c>
      <c r="V44" s="104" t="str">
        <f t="shared" si="6"/>
        <v/>
      </c>
      <c r="W44" s="104" t="str">
        <f t="shared" si="7"/>
        <v/>
      </c>
      <c r="X44" s="104">
        <f t="shared" si="8"/>
        <v>0</v>
      </c>
      <c r="Y44" s="165" t="b">
        <f t="shared" si="9"/>
        <v>0</v>
      </c>
      <c r="Z44" s="165" t="b">
        <f t="shared" si="10"/>
        <v>0</v>
      </c>
      <c r="AA44" s="165" t="b">
        <f t="shared" si="11"/>
        <v>0</v>
      </c>
      <c r="AB44" s="165" t="b">
        <f t="shared" si="12"/>
        <v>0</v>
      </c>
      <c r="AC44" s="165" t="b">
        <f t="shared" si="13"/>
        <v>0</v>
      </c>
      <c r="AD44" s="165" t="b">
        <f t="shared" si="26"/>
        <v>0</v>
      </c>
      <c r="AE44" s="165" t="b">
        <f t="shared" si="14"/>
        <v>0</v>
      </c>
      <c r="AF44" s="165" t="b">
        <f t="shared" si="15"/>
        <v>0</v>
      </c>
      <c r="AG44" s="165" t="b">
        <f t="shared" si="16"/>
        <v>0</v>
      </c>
      <c r="AH44" s="165" t="b">
        <f t="shared" si="17"/>
        <v>0</v>
      </c>
      <c r="AI44" s="170" t="str">
        <f t="shared" si="18"/>
        <v/>
      </c>
      <c r="AJ44" s="171" t="str">
        <f t="shared" si="19"/>
        <v/>
      </c>
      <c r="AK44" s="262" t="str">
        <f t="shared" si="27"/>
        <v/>
      </c>
      <c r="AL44" s="168" t="str">
        <f t="shared" si="28"/>
        <v/>
      </c>
      <c r="AM44" s="169">
        <f t="shared" si="29"/>
        <v>0</v>
      </c>
      <c r="AN44" s="150" t="str">
        <f t="shared" si="20"/>
        <v/>
      </c>
      <c r="AO44" s="151" t="str">
        <f t="shared" si="21"/>
        <v/>
      </c>
      <c r="AP44" s="139"/>
      <c r="AQ44" s="168" t="str">
        <f t="shared" si="30"/>
        <v/>
      </c>
      <c r="AR44" s="265" t="str">
        <f t="shared" si="31"/>
        <v/>
      </c>
      <c r="AS44" s="265" t="str">
        <f t="shared" si="32"/>
        <v/>
      </c>
      <c r="AT44" s="265" t="str">
        <f t="shared" si="33"/>
        <v/>
      </c>
      <c r="AU44" s="264"/>
      <c r="AV44" s="265" t="str">
        <f t="shared" si="35"/>
        <v/>
      </c>
      <c r="AW44" s="265">
        <f t="shared" si="36"/>
        <v>0</v>
      </c>
      <c r="AX44" s="264"/>
      <c r="AY44" s="60" t="str">
        <f t="shared" si="34"/>
        <v/>
      </c>
      <c r="AZ44" s="61">
        <f t="shared" si="22"/>
        <v>0</v>
      </c>
    </row>
    <row r="45" spans="1:52" ht="15" customHeight="1" x14ac:dyDescent="0.25">
      <c r="A45">
        <v>28</v>
      </c>
      <c r="B45" s="17"/>
      <c r="C45" s="158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23"/>
        <v>0</v>
      </c>
      <c r="N45" s="164" t="str">
        <f t="shared" si="24"/>
        <v/>
      </c>
      <c r="O45" s="164" t="str">
        <f t="shared" si="0"/>
        <v/>
      </c>
      <c r="P45" s="164" t="str">
        <f t="shared" si="1"/>
        <v/>
      </c>
      <c r="Q45" s="164">
        <f t="shared" si="25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5"/>
        <v/>
      </c>
      <c r="V45" s="104" t="str">
        <f t="shared" si="6"/>
        <v/>
      </c>
      <c r="W45" s="104" t="str">
        <f t="shared" si="7"/>
        <v/>
      </c>
      <c r="X45" s="104">
        <f t="shared" si="8"/>
        <v>0</v>
      </c>
      <c r="Y45" s="165" t="b">
        <f t="shared" si="9"/>
        <v>0</v>
      </c>
      <c r="Z45" s="165" t="b">
        <f t="shared" si="10"/>
        <v>0</v>
      </c>
      <c r="AA45" s="165" t="b">
        <f t="shared" si="11"/>
        <v>0</v>
      </c>
      <c r="AB45" s="165" t="b">
        <f t="shared" si="12"/>
        <v>0</v>
      </c>
      <c r="AC45" s="165" t="b">
        <f t="shared" si="13"/>
        <v>0</v>
      </c>
      <c r="AD45" s="165" t="b">
        <f t="shared" si="26"/>
        <v>0</v>
      </c>
      <c r="AE45" s="165" t="b">
        <f t="shared" si="14"/>
        <v>0</v>
      </c>
      <c r="AF45" s="165" t="b">
        <f t="shared" si="15"/>
        <v>0</v>
      </c>
      <c r="AG45" s="165" t="b">
        <f t="shared" si="16"/>
        <v>0</v>
      </c>
      <c r="AH45" s="165" t="b">
        <f t="shared" si="17"/>
        <v>0</v>
      </c>
      <c r="AI45" s="170" t="str">
        <f t="shared" si="18"/>
        <v/>
      </c>
      <c r="AJ45" s="171" t="str">
        <f t="shared" si="19"/>
        <v/>
      </c>
      <c r="AK45" s="262" t="str">
        <f t="shared" si="27"/>
        <v/>
      </c>
      <c r="AL45" s="168" t="str">
        <f t="shared" si="28"/>
        <v/>
      </c>
      <c r="AM45" s="169">
        <f t="shared" si="29"/>
        <v>0</v>
      </c>
      <c r="AN45" s="150" t="str">
        <f t="shared" si="20"/>
        <v/>
      </c>
      <c r="AO45" s="151" t="str">
        <f t="shared" si="21"/>
        <v/>
      </c>
      <c r="AP45" s="139"/>
      <c r="AQ45" s="168" t="str">
        <f t="shared" si="30"/>
        <v/>
      </c>
      <c r="AR45" s="265" t="str">
        <f t="shared" si="31"/>
        <v/>
      </c>
      <c r="AS45" s="265" t="str">
        <f t="shared" si="32"/>
        <v/>
      </c>
      <c r="AT45" s="265" t="str">
        <f t="shared" si="33"/>
        <v/>
      </c>
      <c r="AU45" s="264"/>
      <c r="AV45" s="265" t="str">
        <f t="shared" si="35"/>
        <v/>
      </c>
      <c r="AW45" s="265">
        <f t="shared" si="36"/>
        <v>0</v>
      </c>
      <c r="AX45" s="264"/>
      <c r="AY45" s="60" t="str">
        <f t="shared" si="34"/>
        <v/>
      </c>
      <c r="AZ45" s="61">
        <f t="shared" si="22"/>
        <v>0</v>
      </c>
    </row>
    <row r="46" spans="1:52" ht="15" customHeight="1" x14ac:dyDescent="0.25">
      <c r="A46">
        <v>29</v>
      </c>
      <c r="B46" s="17"/>
      <c r="C46" s="158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23"/>
        <v>0</v>
      </c>
      <c r="N46" s="164" t="str">
        <f t="shared" si="24"/>
        <v/>
      </c>
      <c r="O46" s="164" t="str">
        <f t="shared" si="0"/>
        <v/>
      </c>
      <c r="P46" s="164" t="str">
        <f t="shared" si="1"/>
        <v/>
      </c>
      <c r="Q46" s="164">
        <f t="shared" si="25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5"/>
        <v/>
      </c>
      <c r="V46" s="104" t="str">
        <f t="shared" si="6"/>
        <v/>
      </c>
      <c r="W46" s="104" t="str">
        <f t="shared" si="7"/>
        <v/>
      </c>
      <c r="X46" s="104">
        <f t="shared" si="8"/>
        <v>0</v>
      </c>
      <c r="Y46" s="165" t="b">
        <f t="shared" si="9"/>
        <v>0</v>
      </c>
      <c r="Z46" s="165" t="b">
        <f t="shared" si="10"/>
        <v>0</v>
      </c>
      <c r="AA46" s="165" t="b">
        <f t="shared" si="11"/>
        <v>0</v>
      </c>
      <c r="AB46" s="165" t="b">
        <f t="shared" si="12"/>
        <v>0</v>
      </c>
      <c r="AC46" s="165" t="b">
        <f t="shared" si="13"/>
        <v>0</v>
      </c>
      <c r="AD46" s="165" t="b">
        <f t="shared" si="26"/>
        <v>0</v>
      </c>
      <c r="AE46" s="165" t="b">
        <f t="shared" si="14"/>
        <v>0</v>
      </c>
      <c r="AF46" s="165" t="b">
        <f t="shared" si="15"/>
        <v>0</v>
      </c>
      <c r="AG46" s="165" t="b">
        <f t="shared" si="16"/>
        <v>0</v>
      </c>
      <c r="AH46" s="165" t="b">
        <f t="shared" si="17"/>
        <v>0</v>
      </c>
      <c r="AI46" s="170" t="str">
        <f t="shared" si="18"/>
        <v/>
      </c>
      <c r="AJ46" s="171" t="str">
        <f t="shared" si="19"/>
        <v/>
      </c>
      <c r="AK46" s="262" t="str">
        <f t="shared" si="27"/>
        <v/>
      </c>
      <c r="AL46" s="168" t="str">
        <f t="shared" si="28"/>
        <v/>
      </c>
      <c r="AM46" s="169">
        <f t="shared" si="29"/>
        <v>0</v>
      </c>
      <c r="AN46" s="150" t="str">
        <f t="shared" si="20"/>
        <v/>
      </c>
      <c r="AO46" s="151" t="str">
        <f t="shared" si="21"/>
        <v/>
      </c>
      <c r="AP46" s="139"/>
      <c r="AQ46" s="168" t="str">
        <f t="shared" si="30"/>
        <v/>
      </c>
      <c r="AR46" s="265" t="str">
        <f t="shared" si="31"/>
        <v/>
      </c>
      <c r="AS46" s="265" t="str">
        <f t="shared" si="32"/>
        <v/>
      </c>
      <c r="AT46" s="265" t="str">
        <f t="shared" si="33"/>
        <v/>
      </c>
      <c r="AU46" s="264"/>
      <c r="AV46" s="265" t="str">
        <f t="shared" si="35"/>
        <v/>
      </c>
      <c r="AW46" s="265">
        <f t="shared" si="36"/>
        <v>0</v>
      </c>
      <c r="AX46" s="264"/>
      <c r="AY46" s="60" t="str">
        <f t="shared" si="34"/>
        <v/>
      </c>
      <c r="AZ46" s="61">
        <f t="shared" si="22"/>
        <v>0</v>
      </c>
    </row>
    <row r="47" spans="1:52" ht="15" customHeight="1" x14ac:dyDescent="0.25">
      <c r="A47">
        <v>30</v>
      </c>
      <c r="B47" s="17"/>
      <c r="C47" s="158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23"/>
        <v>0</v>
      </c>
      <c r="N47" s="164" t="str">
        <f t="shared" si="24"/>
        <v/>
      </c>
      <c r="O47" s="164" t="str">
        <f t="shared" si="0"/>
        <v/>
      </c>
      <c r="P47" s="164" t="str">
        <f t="shared" si="1"/>
        <v/>
      </c>
      <c r="Q47" s="164">
        <f t="shared" si="25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5"/>
        <v/>
      </c>
      <c r="V47" s="104" t="str">
        <f t="shared" si="6"/>
        <v/>
      </c>
      <c r="W47" s="104" t="str">
        <f t="shared" si="7"/>
        <v/>
      </c>
      <c r="X47" s="104">
        <f t="shared" si="8"/>
        <v>0</v>
      </c>
      <c r="Y47" s="165" t="b">
        <f t="shared" si="9"/>
        <v>0</v>
      </c>
      <c r="Z47" s="165" t="b">
        <f t="shared" si="10"/>
        <v>0</v>
      </c>
      <c r="AA47" s="165" t="b">
        <f t="shared" si="11"/>
        <v>0</v>
      </c>
      <c r="AB47" s="165" t="b">
        <f t="shared" si="12"/>
        <v>0</v>
      </c>
      <c r="AC47" s="165" t="b">
        <f t="shared" si="13"/>
        <v>0</v>
      </c>
      <c r="AD47" s="165" t="b">
        <f t="shared" si="26"/>
        <v>0</v>
      </c>
      <c r="AE47" s="165" t="b">
        <f t="shared" si="14"/>
        <v>0</v>
      </c>
      <c r="AF47" s="165" t="b">
        <f t="shared" si="15"/>
        <v>0</v>
      </c>
      <c r="AG47" s="165" t="b">
        <f t="shared" si="16"/>
        <v>0</v>
      </c>
      <c r="AH47" s="165" t="b">
        <f t="shared" si="17"/>
        <v>0</v>
      </c>
      <c r="AI47" s="170" t="str">
        <f t="shared" si="18"/>
        <v/>
      </c>
      <c r="AJ47" s="171" t="str">
        <f t="shared" si="19"/>
        <v/>
      </c>
      <c r="AK47" s="262" t="str">
        <f t="shared" si="27"/>
        <v/>
      </c>
      <c r="AL47" s="168" t="str">
        <f t="shared" si="28"/>
        <v/>
      </c>
      <c r="AM47" s="169">
        <f t="shared" si="29"/>
        <v>0</v>
      </c>
      <c r="AN47" s="150" t="str">
        <f t="shared" si="20"/>
        <v/>
      </c>
      <c r="AO47" s="151" t="str">
        <f t="shared" si="21"/>
        <v/>
      </c>
      <c r="AP47" s="139"/>
      <c r="AQ47" s="168" t="str">
        <f t="shared" si="30"/>
        <v/>
      </c>
      <c r="AR47" s="265" t="str">
        <f t="shared" si="31"/>
        <v/>
      </c>
      <c r="AS47" s="265" t="str">
        <f t="shared" si="32"/>
        <v/>
      </c>
      <c r="AT47" s="265" t="str">
        <f t="shared" si="33"/>
        <v/>
      </c>
      <c r="AU47" s="264"/>
      <c r="AV47" s="265" t="str">
        <f t="shared" si="35"/>
        <v/>
      </c>
      <c r="AW47" s="265">
        <f t="shared" si="36"/>
        <v>0</v>
      </c>
      <c r="AX47" s="264"/>
      <c r="AY47" s="60" t="str">
        <f t="shared" si="34"/>
        <v/>
      </c>
      <c r="AZ47" s="61">
        <f t="shared" si="22"/>
        <v>0</v>
      </c>
    </row>
    <row r="48" spans="1:52" ht="15" customHeight="1" x14ac:dyDescent="0.25">
      <c r="A48">
        <v>31</v>
      </c>
      <c r="B48" s="17"/>
      <c r="C48" s="158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23"/>
        <v>0</v>
      </c>
      <c r="N48" s="164" t="str">
        <f t="shared" si="24"/>
        <v/>
      </c>
      <c r="O48" s="164" t="str">
        <f t="shared" si="0"/>
        <v/>
      </c>
      <c r="P48" s="164" t="str">
        <f t="shared" si="1"/>
        <v/>
      </c>
      <c r="Q48" s="164">
        <f t="shared" si="25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5"/>
        <v/>
      </c>
      <c r="V48" s="104" t="str">
        <f t="shared" si="6"/>
        <v/>
      </c>
      <c r="W48" s="104" t="str">
        <f t="shared" si="7"/>
        <v/>
      </c>
      <c r="X48" s="104">
        <f t="shared" si="8"/>
        <v>0</v>
      </c>
      <c r="Y48" s="165" t="b">
        <f t="shared" si="9"/>
        <v>0</v>
      </c>
      <c r="Z48" s="165" t="b">
        <f t="shared" si="10"/>
        <v>0</v>
      </c>
      <c r="AA48" s="165" t="b">
        <f t="shared" si="11"/>
        <v>0</v>
      </c>
      <c r="AB48" s="165" t="b">
        <f t="shared" si="12"/>
        <v>0</v>
      </c>
      <c r="AC48" s="165" t="b">
        <f t="shared" si="13"/>
        <v>0</v>
      </c>
      <c r="AD48" s="165" t="b">
        <f t="shared" si="26"/>
        <v>0</v>
      </c>
      <c r="AE48" s="165" t="b">
        <f t="shared" si="14"/>
        <v>0</v>
      </c>
      <c r="AF48" s="165" t="b">
        <f t="shared" si="15"/>
        <v>0</v>
      </c>
      <c r="AG48" s="165" t="b">
        <f t="shared" si="16"/>
        <v>0</v>
      </c>
      <c r="AH48" s="165" t="b">
        <f t="shared" si="17"/>
        <v>0</v>
      </c>
      <c r="AI48" s="170" t="str">
        <f t="shared" si="18"/>
        <v/>
      </c>
      <c r="AJ48" s="171" t="str">
        <f t="shared" si="19"/>
        <v/>
      </c>
      <c r="AK48" s="262" t="str">
        <f t="shared" si="27"/>
        <v/>
      </c>
      <c r="AL48" s="168" t="str">
        <f t="shared" si="28"/>
        <v/>
      </c>
      <c r="AM48" s="169">
        <f t="shared" si="29"/>
        <v>0</v>
      </c>
      <c r="AN48" s="150" t="str">
        <f t="shared" si="20"/>
        <v/>
      </c>
      <c r="AO48" s="151" t="str">
        <f t="shared" si="21"/>
        <v/>
      </c>
      <c r="AP48" s="139"/>
      <c r="AQ48" s="168" t="str">
        <f t="shared" si="30"/>
        <v/>
      </c>
      <c r="AR48" s="265" t="str">
        <f t="shared" si="31"/>
        <v/>
      </c>
      <c r="AS48" s="265" t="str">
        <f t="shared" si="32"/>
        <v/>
      </c>
      <c r="AT48" s="265" t="str">
        <f t="shared" si="33"/>
        <v/>
      </c>
      <c r="AU48" s="264"/>
      <c r="AV48" s="265" t="str">
        <f t="shared" si="35"/>
        <v/>
      </c>
      <c r="AW48" s="265">
        <f t="shared" si="36"/>
        <v>0</v>
      </c>
      <c r="AX48" s="264"/>
      <c r="AY48" s="60" t="str">
        <f t="shared" si="34"/>
        <v/>
      </c>
      <c r="AZ48" s="61">
        <f t="shared" si="22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23"/>
        <v>0</v>
      </c>
      <c r="N49" s="164" t="str">
        <f t="shared" si="24"/>
        <v/>
      </c>
      <c r="O49" s="164" t="str">
        <f t="shared" si="0"/>
        <v/>
      </c>
      <c r="P49" s="164" t="str">
        <f t="shared" si="1"/>
        <v/>
      </c>
      <c r="Q49" s="164">
        <f t="shared" si="25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5"/>
        <v/>
      </c>
      <c r="V49" s="104" t="str">
        <f t="shared" si="6"/>
        <v/>
      </c>
      <c r="W49" s="104" t="str">
        <f t="shared" si="7"/>
        <v/>
      </c>
      <c r="X49" s="104">
        <f t="shared" si="8"/>
        <v>0</v>
      </c>
      <c r="Y49" s="165" t="b">
        <f t="shared" si="9"/>
        <v>0</v>
      </c>
      <c r="Z49" s="165" t="b">
        <f t="shared" si="10"/>
        <v>0</v>
      </c>
      <c r="AA49" s="165" t="b">
        <f t="shared" si="11"/>
        <v>0</v>
      </c>
      <c r="AB49" s="165" t="b">
        <f t="shared" si="12"/>
        <v>0</v>
      </c>
      <c r="AC49" s="165" t="b">
        <f t="shared" si="13"/>
        <v>0</v>
      </c>
      <c r="AD49" s="165" t="b">
        <f t="shared" si="26"/>
        <v>0</v>
      </c>
      <c r="AE49" s="165" t="b">
        <f t="shared" si="14"/>
        <v>0</v>
      </c>
      <c r="AF49" s="165" t="b">
        <f t="shared" si="15"/>
        <v>0</v>
      </c>
      <c r="AG49" s="165" t="b">
        <f t="shared" si="16"/>
        <v>0</v>
      </c>
      <c r="AH49" s="165" t="b">
        <f t="shared" si="17"/>
        <v>0</v>
      </c>
      <c r="AI49" s="170" t="str">
        <f t="shared" si="18"/>
        <v/>
      </c>
      <c r="AJ49" s="171" t="str">
        <f t="shared" si="19"/>
        <v/>
      </c>
      <c r="AK49" s="262" t="str">
        <f t="shared" si="27"/>
        <v/>
      </c>
      <c r="AL49" s="168" t="str">
        <f t="shared" si="28"/>
        <v/>
      </c>
      <c r="AM49" s="169">
        <f t="shared" si="29"/>
        <v>0</v>
      </c>
      <c r="AN49" s="150" t="str">
        <f t="shared" si="20"/>
        <v/>
      </c>
      <c r="AO49" s="151" t="str">
        <f t="shared" si="21"/>
        <v/>
      </c>
      <c r="AP49" s="139"/>
      <c r="AQ49" s="168" t="str">
        <f t="shared" si="30"/>
        <v/>
      </c>
      <c r="AR49" s="265" t="str">
        <f t="shared" si="31"/>
        <v/>
      </c>
      <c r="AS49" s="265" t="str">
        <f t="shared" si="32"/>
        <v/>
      </c>
      <c r="AT49" s="265" t="str">
        <f t="shared" si="33"/>
        <v/>
      </c>
      <c r="AU49" s="264"/>
      <c r="AV49" s="265" t="str">
        <f t="shared" si="35"/>
        <v/>
      </c>
      <c r="AW49" s="265">
        <f t="shared" si="36"/>
        <v>0</v>
      </c>
      <c r="AX49" s="264"/>
      <c r="AY49" s="60" t="str">
        <f t="shared" si="34"/>
        <v/>
      </c>
      <c r="AZ49" s="61">
        <f t="shared" si="22"/>
        <v>0</v>
      </c>
    </row>
    <row r="50" spans="1:52" ht="15" customHeight="1" x14ac:dyDescent="0.25">
      <c r="A50">
        <v>33</v>
      </c>
      <c r="B50" s="17"/>
      <c r="C50" s="158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23"/>
        <v>0</v>
      </c>
      <c r="N50" s="164" t="str">
        <f t="shared" si="24"/>
        <v/>
      </c>
      <c r="O50" s="164" t="str">
        <f t="shared" si="0"/>
        <v/>
      </c>
      <c r="P50" s="164" t="str">
        <f t="shared" si="1"/>
        <v/>
      </c>
      <c r="Q50" s="164">
        <f t="shared" si="25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5"/>
        <v/>
      </c>
      <c r="V50" s="104" t="str">
        <f t="shared" si="6"/>
        <v/>
      </c>
      <c r="W50" s="104" t="str">
        <f t="shared" si="7"/>
        <v/>
      </c>
      <c r="X50" s="104">
        <f t="shared" si="8"/>
        <v>0</v>
      </c>
      <c r="Y50" s="165" t="b">
        <f t="shared" si="9"/>
        <v>0</v>
      </c>
      <c r="Z50" s="165" t="b">
        <f t="shared" si="10"/>
        <v>0</v>
      </c>
      <c r="AA50" s="165" t="b">
        <f t="shared" si="11"/>
        <v>0</v>
      </c>
      <c r="AB50" s="165" t="b">
        <f t="shared" si="12"/>
        <v>0</v>
      </c>
      <c r="AC50" s="165" t="b">
        <f t="shared" si="13"/>
        <v>0</v>
      </c>
      <c r="AD50" s="165" t="b">
        <f t="shared" si="26"/>
        <v>0</v>
      </c>
      <c r="AE50" s="165" t="b">
        <f t="shared" si="14"/>
        <v>0</v>
      </c>
      <c r="AF50" s="165" t="b">
        <f t="shared" si="15"/>
        <v>0</v>
      </c>
      <c r="AG50" s="165" t="b">
        <f t="shared" si="16"/>
        <v>0</v>
      </c>
      <c r="AH50" s="165" t="b">
        <f t="shared" si="17"/>
        <v>0</v>
      </c>
      <c r="AI50" s="170" t="str">
        <f t="shared" si="18"/>
        <v/>
      </c>
      <c r="AJ50" s="171" t="str">
        <f t="shared" si="19"/>
        <v/>
      </c>
      <c r="AK50" s="262" t="str">
        <f t="shared" si="27"/>
        <v/>
      </c>
      <c r="AL50" s="168" t="str">
        <f t="shared" si="28"/>
        <v/>
      </c>
      <c r="AM50" s="169">
        <f t="shared" si="29"/>
        <v>0</v>
      </c>
      <c r="AN50" s="150" t="str">
        <f t="shared" si="20"/>
        <v/>
      </c>
      <c r="AO50" s="151" t="str">
        <f t="shared" si="21"/>
        <v/>
      </c>
      <c r="AP50" s="139"/>
      <c r="AQ50" s="168" t="str">
        <f t="shared" si="30"/>
        <v/>
      </c>
      <c r="AR50" s="265" t="str">
        <f t="shared" si="31"/>
        <v/>
      </c>
      <c r="AS50" s="265" t="str">
        <f t="shared" si="32"/>
        <v/>
      </c>
      <c r="AT50" s="265" t="str">
        <f t="shared" si="33"/>
        <v/>
      </c>
      <c r="AU50" s="264"/>
      <c r="AV50" s="265" t="str">
        <f t="shared" si="35"/>
        <v/>
      </c>
      <c r="AW50" s="265">
        <f t="shared" si="36"/>
        <v>0</v>
      </c>
      <c r="AX50" s="264"/>
      <c r="AY50" s="60" t="str">
        <f t="shared" si="34"/>
        <v/>
      </c>
      <c r="AZ50" s="61">
        <f t="shared" si="22"/>
        <v>0</v>
      </c>
    </row>
    <row r="51" spans="1:52" ht="15" customHeight="1" x14ac:dyDescent="0.25">
      <c r="A51">
        <v>34</v>
      </c>
      <c r="B51" s="17"/>
      <c r="C51" s="158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23"/>
        <v>0</v>
      </c>
      <c r="N51" s="164" t="str">
        <f t="shared" si="24"/>
        <v/>
      </c>
      <c r="O51" s="164" t="str">
        <f t="shared" si="0"/>
        <v/>
      </c>
      <c r="P51" s="164" t="str">
        <f t="shared" si="1"/>
        <v/>
      </c>
      <c r="Q51" s="164">
        <f t="shared" si="25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5"/>
        <v/>
      </c>
      <c r="V51" s="104" t="str">
        <f t="shared" si="6"/>
        <v/>
      </c>
      <c r="W51" s="104" t="str">
        <f t="shared" si="7"/>
        <v/>
      </c>
      <c r="X51" s="104">
        <f t="shared" si="8"/>
        <v>0</v>
      </c>
      <c r="Y51" s="165" t="b">
        <f t="shared" si="9"/>
        <v>0</v>
      </c>
      <c r="Z51" s="165" t="b">
        <f t="shared" si="10"/>
        <v>0</v>
      </c>
      <c r="AA51" s="165" t="b">
        <f t="shared" si="11"/>
        <v>0</v>
      </c>
      <c r="AB51" s="165" t="b">
        <f t="shared" si="12"/>
        <v>0</v>
      </c>
      <c r="AC51" s="165" t="b">
        <f t="shared" si="13"/>
        <v>0</v>
      </c>
      <c r="AD51" s="165" t="b">
        <f t="shared" si="26"/>
        <v>0</v>
      </c>
      <c r="AE51" s="165" t="b">
        <f t="shared" si="14"/>
        <v>0</v>
      </c>
      <c r="AF51" s="165" t="b">
        <f t="shared" si="15"/>
        <v>0</v>
      </c>
      <c r="AG51" s="165" t="b">
        <f t="shared" si="16"/>
        <v>0</v>
      </c>
      <c r="AH51" s="165" t="b">
        <f t="shared" si="17"/>
        <v>0</v>
      </c>
      <c r="AI51" s="170" t="str">
        <f t="shared" si="18"/>
        <v/>
      </c>
      <c r="AJ51" s="171" t="str">
        <f t="shared" si="19"/>
        <v/>
      </c>
      <c r="AK51" s="262" t="str">
        <f t="shared" si="27"/>
        <v/>
      </c>
      <c r="AL51" s="168" t="str">
        <f t="shared" si="28"/>
        <v/>
      </c>
      <c r="AM51" s="169">
        <f t="shared" si="29"/>
        <v>0</v>
      </c>
      <c r="AN51" s="150" t="str">
        <f t="shared" si="20"/>
        <v/>
      </c>
      <c r="AO51" s="151" t="str">
        <f t="shared" si="21"/>
        <v/>
      </c>
      <c r="AP51" s="139"/>
      <c r="AQ51" s="168" t="str">
        <f t="shared" si="30"/>
        <v/>
      </c>
      <c r="AR51" s="265" t="str">
        <f t="shared" si="31"/>
        <v/>
      </c>
      <c r="AS51" s="265" t="str">
        <f t="shared" si="32"/>
        <v/>
      </c>
      <c r="AT51" s="265" t="str">
        <f t="shared" si="33"/>
        <v/>
      </c>
      <c r="AU51" s="264"/>
      <c r="AV51" s="265" t="str">
        <f t="shared" si="35"/>
        <v/>
      </c>
      <c r="AW51" s="265">
        <f t="shared" si="36"/>
        <v>0</v>
      </c>
      <c r="AX51" s="264"/>
      <c r="AY51" s="60" t="str">
        <f t="shared" si="34"/>
        <v/>
      </c>
      <c r="AZ51" s="61">
        <f t="shared" si="22"/>
        <v>0</v>
      </c>
    </row>
    <row r="52" spans="1:52" ht="15" customHeight="1" x14ac:dyDescent="0.25">
      <c r="A52">
        <v>35</v>
      </c>
      <c r="B52" s="17"/>
      <c r="C52" s="158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23"/>
        <v>0</v>
      </c>
      <c r="N52" s="164" t="str">
        <f t="shared" si="24"/>
        <v/>
      </c>
      <c r="O52" s="164" t="str">
        <f t="shared" si="0"/>
        <v/>
      </c>
      <c r="P52" s="164" t="str">
        <f t="shared" si="1"/>
        <v/>
      </c>
      <c r="Q52" s="164">
        <f t="shared" si="25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5"/>
        <v/>
      </c>
      <c r="V52" s="104" t="str">
        <f t="shared" si="6"/>
        <v/>
      </c>
      <c r="W52" s="104" t="str">
        <f t="shared" si="7"/>
        <v/>
      </c>
      <c r="X52" s="104">
        <f t="shared" si="8"/>
        <v>0</v>
      </c>
      <c r="Y52" s="165" t="b">
        <f t="shared" si="9"/>
        <v>0</v>
      </c>
      <c r="Z52" s="165" t="b">
        <f t="shared" si="10"/>
        <v>0</v>
      </c>
      <c r="AA52" s="165" t="b">
        <f t="shared" si="11"/>
        <v>0</v>
      </c>
      <c r="AB52" s="165" t="b">
        <f t="shared" si="12"/>
        <v>0</v>
      </c>
      <c r="AC52" s="165" t="b">
        <f t="shared" si="13"/>
        <v>0</v>
      </c>
      <c r="AD52" s="165" t="b">
        <f t="shared" si="26"/>
        <v>0</v>
      </c>
      <c r="AE52" s="165" t="b">
        <f t="shared" si="14"/>
        <v>0</v>
      </c>
      <c r="AF52" s="165" t="b">
        <f t="shared" si="15"/>
        <v>0</v>
      </c>
      <c r="AG52" s="165" t="b">
        <f t="shared" si="16"/>
        <v>0</v>
      </c>
      <c r="AH52" s="165" t="b">
        <f t="shared" si="17"/>
        <v>0</v>
      </c>
      <c r="AI52" s="170" t="str">
        <f t="shared" si="18"/>
        <v/>
      </c>
      <c r="AJ52" s="171" t="str">
        <f t="shared" si="19"/>
        <v/>
      </c>
      <c r="AK52" s="262" t="str">
        <f t="shared" si="27"/>
        <v/>
      </c>
      <c r="AL52" s="168" t="str">
        <f t="shared" si="28"/>
        <v/>
      </c>
      <c r="AM52" s="169">
        <f t="shared" si="29"/>
        <v>0</v>
      </c>
      <c r="AN52" s="150" t="str">
        <f t="shared" si="20"/>
        <v/>
      </c>
      <c r="AO52" s="151" t="str">
        <f t="shared" si="21"/>
        <v/>
      </c>
      <c r="AP52" s="139"/>
      <c r="AQ52" s="168" t="str">
        <f t="shared" si="30"/>
        <v/>
      </c>
      <c r="AR52" s="265" t="str">
        <f t="shared" si="31"/>
        <v/>
      </c>
      <c r="AS52" s="265" t="str">
        <f t="shared" si="32"/>
        <v/>
      </c>
      <c r="AT52" s="265" t="str">
        <f t="shared" si="33"/>
        <v/>
      </c>
      <c r="AU52" s="264"/>
      <c r="AV52" s="265" t="str">
        <f t="shared" si="35"/>
        <v/>
      </c>
      <c r="AW52" s="265">
        <f t="shared" si="36"/>
        <v>0</v>
      </c>
      <c r="AX52" s="264"/>
      <c r="AY52" s="60" t="str">
        <f t="shared" si="34"/>
        <v/>
      </c>
      <c r="AZ52" s="61">
        <f t="shared" si="22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23"/>
        <v>0</v>
      </c>
      <c r="N53" s="164" t="str">
        <f t="shared" si="24"/>
        <v/>
      </c>
      <c r="O53" s="164" t="str">
        <f t="shared" si="0"/>
        <v/>
      </c>
      <c r="P53" s="164" t="str">
        <f t="shared" si="1"/>
        <v/>
      </c>
      <c r="Q53" s="164">
        <f t="shared" si="25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5"/>
        <v/>
      </c>
      <c r="V53" s="104" t="str">
        <f t="shared" si="6"/>
        <v/>
      </c>
      <c r="W53" s="104" t="str">
        <f t="shared" si="7"/>
        <v/>
      </c>
      <c r="X53" s="104">
        <f t="shared" si="8"/>
        <v>0</v>
      </c>
      <c r="Y53" s="165" t="b">
        <f t="shared" si="9"/>
        <v>0</v>
      </c>
      <c r="Z53" s="165" t="b">
        <f t="shared" si="10"/>
        <v>0</v>
      </c>
      <c r="AA53" s="165" t="b">
        <f t="shared" si="11"/>
        <v>0</v>
      </c>
      <c r="AB53" s="165" t="b">
        <f t="shared" si="12"/>
        <v>0</v>
      </c>
      <c r="AC53" s="165" t="b">
        <f t="shared" si="13"/>
        <v>0</v>
      </c>
      <c r="AD53" s="165" t="b">
        <f t="shared" si="26"/>
        <v>0</v>
      </c>
      <c r="AE53" s="165" t="b">
        <f t="shared" si="14"/>
        <v>0</v>
      </c>
      <c r="AF53" s="165" t="b">
        <f t="shared" si="15"/>
        <v>0</v>
      </c>
      <c r="AG53" s="165" t="b">
        <f t="shared" si="16"/>
        <v>0</v>
      </c>
      <c r="AH53" s="165" t="b">
        <f t="shared" si="17"/>
        <v>0</v>
      </c>
      <c r="AI53" s="178" t="str">
        <f t="shared" si="18"/>
        <v/>
      </c>
      <c r="AJ53" s="171" t="str">
        <f t="shared" si="19"/>
        <v/>
      </c>
      <c r="AK53" s="262" t="str">
        <f t="shared" si="27"/>
        <v/>
      </c>
      <c r="AL53" s="168" t="str">
        <f t="shared" si="28"/>
        <v/>
      </c>
      <c r="AM53" s="169">
        <f t="shared" si="29"/>
        <v>0</v>
      </c>
      <c r="AN53" s="150" t="str">
        <f t="shared" si="20"/>
        <v/>
      </c>
      <c r="AO53" s="151" t="str">
        <f t="shared" si="21"/>
        <v/>
      </c>
      <c r="AP53" s="139"/>
      <c r="AQ53" s="168" t="str">
        <f t="shared" si="30"/>
        <v/>
      </c>
      <c r="AR53" s="265" t="str">
        <f t="shared" si="31"/>
        <v/>
      </c>
      <c r="AS53" s="265" t="str">
        <f t="shared" si="32"/>
        <v/>
      </c>
      <c r="AT53" s="265" t="str">
        <f t="shared" si="33"/>
        <v/>
      </c>
      <c r="AU53" s="264"/>
      <c r="AV53" s="265" t="str">
        <f t="shared" si="35"/>
        <v/>
      </c>
      <c r="AW53" s="265">
        <f t="shared" si="36"/>
        <v>0</v>
      </c>
      <c r="AX53" s="264"/>
      <c r="AY53" s="60" t="str">
        <f t="shared" si="34"/>
        <v/>
      </c>
      <c r="AZ53" s="61">
        <f t="shared" si="22"/>
        <v>0</v>
      </c>
    </row>
    <row r="54" spans="1:52" ht="15" customHeight="1" thickBot="1" x14ac:dyDescent="0.3">
      <c r="A54" t="s">
        <v>79</v>
      </c>
      <c r="B54" s="65">
        <f>COUNTA(B18:B53)</f>
        <v>0</v>
      </c>
      <c r="C54" s="284" t="s">
        <v>47</v>
      </c>
      <c r="D54" s="284"/>
      <c r="E54" s="284"/>
      <c r="F54" s="284"/>
      <c r="G54" s="179" t="str">
        <f>IF(R56=0,"",IF(R56&gt;0,R55))</f>
        <v/>
      </c>
      <c r="H54" s="180" t="str">
        <f>IF(S56=0,"",IF(S56&gt;0,S55))</f>
        <v/>
      </c>
      <c r="I54" s="180" t="str">
        <f>IF(T56=0,"",IF(T56&gt;0,T55))</f>
        <v/>
      </c>
      <c r="J54" s="180" t="str">
        <f t="shared" ref="J54:L54" si="37">IF(U56=0,"",IF(U56&gt;0,U55))</f>
        <v/>
      </c>
      <c r="K54" s="180" t="str">
        <f t="shared" si="37"/>
        <v/>
      </c>
      <c r="L54" s="180" t="str">
        <f t="shared" si="37"/>
        <v/>
      </c>
      <c r="M54" s="180"/>
      <c r="N54" s="180"/>
      <c r="O54" s="180"/>
      <c r="P54" s="180"/>
      <c r="Q54" s="180"/>
      <c r="R54" s="181">
        <f t="shared" ref="R54:W54" si="38">SUM(R18:R53)</f>
        <v>0</v>
      </c>
      <c r="S54" s="181">
        <f t="shared" si="38"/>
        <v>0</v>
      </c>
      <c r="T54" s="181">
        <f t="shared" si="38"/>
        <v>0</v>
      </c>
      <c r="U54" s="181">
        <f t="shared" si="38"/>
        <v>0</v>
      </c>
      <c r="V54" s="181">
        <f t="shared" si="38"/>
        <v>0</v>
      </c>
      <c r="W54" s="181">
        <f t="shared" si="38"/>
        <v>0</v>
      </c>
      <c r="X54" s="182">
        <f>SUM(AJ18:AJ53)</f>
        <v>0</v>
      </c>
      <c r="Y54" s="182">
        <f t="shared" ref="Y54:AH54" si="39">SUM(Y18:Y53)</f>
        <v>0</v>
      </c>
      <c r="Z54" s="182">
        <f t="shared" si="39"/>
        <v>0</v>
      </c>
      <c r="AA54" s="182">
        <f t="shared" si="39"/>
        <v>0</v>
      </c>
      <c r="AB54" s="182">
        <f t="shared" si="39"/>
        <v>0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266" t="str">
        <f>IF(X57=0,"",IF(X57&gt;0,$X$55))</f>
        <v/>
      </c>
      <c r="AK54" s="266" t="str">
        <f>IF(Y57=0,"",IF(Y57&gt;0,$X$55))</f>
        <v/>
      </c>
      <c r="AL54" s="184"/>
      <c r="AM54" s="184"/>
      <c r="AN54" s="185" t="str">
        <f>IF(B54=0,"",IF(B54&gt;0,AN55/B54))</f>
        <v/>
      </c>
      <c r="AO54" s="185" t="str">
        <f>IF(B54=0,"",IF(B54&gt;0,AO55/B54))</f>
        <v/>
      </c>
      <c r="AP54" s="186" t="str">
        <f>IF(B54=0,"",IF(B54&gt;0,AP56/B54))</f>
        <v/>
      </c>
      <c r="AQ54" s="187"/>
      <c r="AR54" s="268" t="s">
        <v>118</v>
      </c>
      <c r="AS54" s="268" t="s">
        <v>118</v>
      </c>
      <c r="AT54" s="268" t="s">
        <v>119</v>
      </c>
      <c r="AU54" s="269" t="str">
        <f>IF(AW54=0,"",IF(AW54&gt;0,AW54/AU55))</f>
        <v/>
      </c>
      <c r="AV54" s="270"/>
      <c r="AW54" s="270">
        <f>SUM(AW18:AW53)</f>
        <v>0</v>
      </c>
      <c r="AX54" s="26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91" t="s">
        <v>85</v>
      </c>
      <c r="H55" s="285"/>
      <c r="I55" s="291" t="s">
        <v>31</v>
      </c>
      <c r="J55" s="285"/>
      <c r="K55" s="285" t="s">
        <v>32</v>
      </c>
      <c r="L55" s="285"/>
      <c r="M55" s="104"/>
      <c r="N55" s="104"/>
      <c r="O55" s="104"/>
      <c r="P55" s="104"/>
      <c r="Q55" s="104"/>
      <c r="R55" s="189" t="e">
        <f t="shared" ref="R55:W55" si="40">R54/R56</f>
        <v>#DIV/0!</v>
      </c>
      <c r="S55" s="189" t="e">
        <f t="shared" si="40"/>
        <v>#DIV/0!</v>
      </c>
      <c r="T55" s="189" t="e">
        <f t="shared" si="40"/>
        <v>#DIV/0!</v>
      </c>
      <c r="U55" s="189" t="e">
        <f t="shared" si="40"/>
        <v>#DIV/0!</v>
      </c>
      <c r="V55" s="189" t="e">
        <f t="shared" si="40"/>
        <v>#DIV/0!</v>
      </c>
      <c r="W55" s="189" t="e">
        <f t="shared" si="40"/>
        <v>#DIV/0!</v>
      </c>
      <c r="X55" s="189" t="e">
        <f>X54/X57</f>
        <v>#DIV/0!</v>
      </c>
      <c r="Y55" s="165">
        <f>Y54/10</f>
        <v>0</v>
      </c>
      <c r="Z55" s="165">
        <f t="shared" ref="Z55:AH55" si="41">Z54/10</f>
        <v>0</v>
      </c>
      <c r="AA55" s="165">
        <f t="shared" si="41"/>
        <v>0</v>
      </c>
      <c r="AB55" s="165">
        <f t="shared" si="41"/>
        <v>0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 t="e">
        <f>IF($C$2&lt;6,"",IF($C$2&gt;=6,(AR58+AR59)/AR57))</f>
        <v>#DIV/0!</v>
      </c>
      <c r="AS55" s="129" t="e">
        <f>IF($C$2&lt;6,"",IF($C$2&gt;=6,(AS58+AS59)/AS57))</f>
        <v>#DIV/0!</v>
      </c>
      <c r="AT55" s="129" t="e">
        <f>IF($C$2&lt;6,"",IF($C$2&gt;=6,(AT58+AT59)/AT57))</f>
        <v>#DIV/0!</v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COUNTIF(AJ18:AJ53,"")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0</v>
      </c>
      <c r="AQ56" s="3"/>
      <c r="AR56" s="129" t="e">
        <f>IF($C$2&lt;6,"",IF($C$2&gt;=6,(AR59/AR57)))</f>
        <v>#DIV/0!</v>
      </c>
      <c r="AS56" s="129" t="e">
        <f>IF($C$2&lt;6,"",IF($C$2&gt;=6,(AS59/AS57)))</f>
        <v>#DIV/0!</v>
      </c>
      <c r="AT56" s="129" t="e">
        <f>IF($C$2&lt;6,"",IF($C$2&gt;=6,(AT59/AT57)))</f>
        <v>#DIV/0!</v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6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3">COUNTIF(AR18:AR53,"&gt;""")</f>
        <v>0</v>
      </c>
      <c r="AS57" s="77">
        <f t="shared" si="43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80">
        <f>C3</f>
        <v>45692</v>
      </c>
      <c r="D58" s="28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0</v>
      </c>
      <c r="AS58" s="103">
        <f t="shared" ref="AS58:AT58" si="44">COUNTIF(AS18:AS53,"1F")</f>
        <v>0</v>
      </c>
      <c r="AT58" s="103">
        <f t="shared" si="44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0</v>
      </c>
      <c r="AS59" s="103">
        <f t="shared" ref="AS59" si="45">COUNTIF(AS18:AS53,"2F")</f>
        <v>0</v>
      </c>
      <c r="AT59" s="103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6">R55</f>
        <v>#DIV/0!</v>
      </c>
      <c r="D63" s="10" t="e">
        <f t="shared" si="46"/>
        <v>#DIV/0!</v>
      </c>
      <c r="E63" s="10" t="e">
        <f t="shared" si="46"/>
        <v>#DIV/0!</v>
      </c>
      <c r="F63" s="10" t="e">
        <f t="shared" si="46"/>
        <v>#DIV/0!</v>
      </c>
      <c r="G63" s="10" t="e">
        <f t="shared" si="46"/>
        <v>#DIV/0!</v>
      </c>
      <c r="H63" s="10" t="e">
        <f t="shared" si="46"/>
        <v>#DIV/0!</v>
      </c>
      <c r="I63" s="10" t="str">
        <f>$AJ$54</f>
        <v/>
      </c>
      <c r="J63" s="14" t="str">
        <f>$AN$54</f>
        <v/>
      </c>
      <c r="K63" s="10" t="str">
        <f>$AO$54</f>
        <v/>
      </c>
      <c r="L63" s="10" t="str">
        <f>$AP$54</f>
        <v/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 t="e">
        <f>C68/$B$54</f>
        <v>#DIV/0!</v>
      </c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 t="e">
        <f>C69/$B$54</f>
        <v>#DIV/0!</v>
      </c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 t="e">
        <f>IF($D$7="ja",C70,IF($D7="nee",C72))</f>
        <v>#DIV/0!</v>
      </c>
      <c r="D74" s="10" t="e">
        <f>IF($D$7="ja",D70,IF($D7="nee",D72))</f>
        <v>#DIV/0!</v>
      </c>
      <c r="E74" s="10" t="e">
        <f>IF($D$7="ja",E70,IF($D7="nee",E72))</f>
        <v>#DIV/0!</v>
      </c>
      <c r="F74" s="10" t="e">
        <f>IF($D$7="ja",F70,IF($D7="nee",F72))</f>
        <v>#DIV/0!</v>
      </c>
      <c r="G74" s="10" t="e">
        <f>IF($D$7="ja",G70,IF($D7="nee",G72))</f>
        <v>#DIV/0!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B53">
    <cfRule type="cellIs" dxfId="255" priority="54" stopIfTrue="1" operator="equal">
      <formula>""</formula>
    </cfRule>
  </conditionalFormatting>
  <conditionalFormatting sqref="C18:D53">
    <cfRule type="cellIs" dxfId="254" priority="260" stopIfTrue="1" operator="equal">
      <formula>""</formula>
    </cfRule>
  </conditionalFormatting>
  <conditionalFormatting sqref="D7:D8 C9">
    <cfRule type="cellIs" dxfId="253" priority="242" stopIfTrue="1" operator="equal">
      <formula>"nee"</formula>
    </cfRule>
    <cfRule type="cellIs" dxfId="252" priority="241" stopIfTrue="1" operator="equal">
      <formula>"ja"</formula>
    </cfRule>
  </conditionalFormatting>
  <conditionalFormatting sqref="D18:E53">
    <cfRule type="cellIs" dxfId="251" priority="258" stopIfTrue="1" operator="equal">
      <formula>"x"</formula>
    </cfRule>
  </conditionalFormatting>
  <conditionalFormatting sqref="E18:E53">
    <cfRule type="cellIs" dxfId="250" priority="259" stopIfTrue="1" operator="equal">
      <formula>""</formula>
    </cfRule>
  </conditionalFormatting>
  <conditionalFormatting sqref="F11:F13">
    <cfRule type="expression" dxfId="249" priority="323" stopIfTrue="1">
      <formula>$K$3="ja"</formula>
    </cfRule>
    <cfRule type="expression" dxfId="248" priority="322" stopIfTrue="1">
      <formula>$I$3="ja"</formula>
    </cfRule>
  </conditionalFormatting>
  <conditionalFormatting sqref="F18:F53">
    <cfRule type="cellIs" dxfId="247" priority="120" stopIfTrue="1" operator="greaterThan">
      <formula>""</formula>
    </cfRule>
    <cfRule type="cellIs" dxfId="246" priority="119" stopIfTrue="1" operator="equal">
      <formula>""</formula>
    </cfRule>
  </conditionalFormatting>
  <conditionalFormatting sqref="G11:G13">
    <cfRule type="expression" dxfId="245" priority="326" stopIfTrue="1">
      <formula>$K$2="ja"</formula>
    </cfRule>
    <cfRule type="expression" dxfId="244" priority="325" stopIfTrue="1">
      <formula>$I$2="ja"</formula>
    </cfRule>
    <cfRule type="expression" dxfId="243" priority="324">
      <formula>$J$2="ja"</formula>
    </cfRule>
  </conditionalFormatting>
  <conditionalFormatting sqref="G18:L53">
    <cfRule type="cellIs" dxfId="242" priority="232" stopIfTrue="1" operator="equal">
      <formula>0</formula>
    </cfRule>
    <cfRule type="cellIs" dxfId="241" priority="233" stopIfTrue="1" operator="lessThanOrEqual">
      <formula>$C18</formula>
    </cfRule>
    <cfRule type="cellIs" dxfId="240" priority="234" stopIfTrue="1" operator="notEqual">
      <formula>$C18</formula>
    </cfRule>
  </conditionalFormatting>
  <conditionalFormatting sqref="H11:H13">
    <cfRule type="expression" dxfId="239" priority="206" stopIfTrue="1">
      <formula>$I$3="ja"</formula>
    </cfRule>
  </conditionalFormatting>
  <conditionalFormatting sqref="H11:I13">
    <cfRule type="expression" dxfId="238" priority="313">
      <formula>$L$2="ja"</formula>
    </cfRule>
  </conditionalFormatting>
  <conditionalFormatting sqref="H11:J13">
    <cfRule type="expression" dxfId="237" priority="327">
      <formula>$K$3="ja"</formula>
    </cfRule>
  </conditionalFormatting>
  <conditionalFormatting sqref="I11:I13">
    <cfRule type="expression" dxfId="236" priority="222">
      <formula>$J$2="ja"</formula>
    </cfRule>
    <cfRule type="expression" dxfId="235" priority="224">
      <formula>$K$2="ja"</formula>
    </cfRule>
  </conditionalFormatting>
  <conditionalFormatting sqref="I11:Q13">
    <cfRule type="expression" dxfId="234" priority="103">
      <formula>$I$3="ja"</formula>
    </cfRule>
  </conditionalFormatting>
  <conditionalFormatting sqref="K11:Q13">
    <cfRule type="expression" dxfId="233" priority="106" stopIfTrue="1">
      <formula>$R$2="ja"</formula>
    </cfRule>
    <cfRule type="expression" dxfId="232" priority="105" stopIfTrue="1">
      <formula>$L$2="ja"</formula>
    </cfRule>
    <cfRule type="expression" dxfId="231" priority="104" stopIfTrue="1">
      <formula>$K$2="ja"</formula>
    </cfRule>
    <cfRule type="expression" dxfId="230" priority="102">
      <formula>$J$2="ja"</formula>
    </cfRule>
  </conditionalFormatting>
  <conditionalFormatting sqref="AI18:AI53">
    <cfRule type="cellIs" dxfId="229" priority="255" stopIfTrue="1" operator="notEqual">
      <formula>""</formula>
    </cfRule>
  </conditionalFormatting>
  <conditionalFormatting sqref="AJ18:AJ53">
    <cfRule type="cellIs" dxfId="228" priority="17" stopIfTrue="1" operator="lessThan">
      <formula>1</formula>
    </cfRule>
    <cfRule type="cellIs" dxfId="227" priority="16" stopIfTrue="1" operator="equal">
      <formula>1</formula>
    </cfRule>
  </conditionalFormatting>
  <conditionalFormatting sqref="AJ11:AK13">
    <cfRule type="cellIs" dxfId="226" priority="88" stopIfTrue="1" operator="equal">
      <formula>1</formula>
    </cfRule>
    <cfRule type="cellIs" dxfId="225" priority="89" stopIfTrue="1" operator="lessThan">
      <formula>1</formula>
    </cfRule>
  </conditionalFormatting>
  <conditionalFormatting sqref="AK18:AK53">
    <cfRule type="expression" dxfId="224" priority="2">
      <formula>$F18=""</formula>
    </cfRule>
    <cfRule type="expression" dxfId="223" priority="5">
      <formula>$AL18&gt;=$AQ18</formula>
    </cfRule>
    <cfRule type="expression" dxfId="222" priority="4">
      <formula>$AL18&lt;$AQ18</formula>
    </cfRule>
    <cfRule type="expression" dxfId="221" priority="3">
      <formula>$AL18=""</formula>
    </cfRule>
  </conditionalFormatting>
  <conditionalFormatting sqref="AK18:AK54">
    <cfRule type="expression" dxfId="220" priority="1">
      <formula>$B18&gt;0</formula>
    </cfRule>
  </conditionalFormatting>
  <conditionalFormatting sqref="AL18:AM53">
    <cfRule type="expression" dxfId="219" priority="124" stopIfTrue="1">
      <formula>$K$3="ja"</formula>
    </cfRule>
  </conditionalFormatting>
  <conditionalFormatting sqref="AN18:AN53">
    <cfRule type="cellIs" dxfId="218" priority="208" stopIfTrue="1" operator="equal">
      <formula>""</formula>
    </cfRule>
    <cfRule type="cellIs" dxfId="217" priority="207" stopIfTrue="1" operator="equal">
      <formula>1</formula>
    </cfRule>
  </conditionalFormatting>
  <conditionalFormatting sqref="AO18:AO53">
    <cfRule type="cellIs" dxfId="216" priority="210" stopIfTrue="1" operator="equal">
      <formula>""</formula>
    </cfRule>
    <cfRule type="cellIs" dxfId="215" priority="209" stopIfTrue="1" operator="equal">
      <formula>1</formula>
    </cfRule>
  </conditionalFormatting>
  <conditionalFormatting sqref="AP18:AP53">
    <cfRule type="cellIs" dxfId="214" priority="35" stopIfTrue="1" operator="equal">
      <formula>"x"</formula>
    </cfRule>
    <cfRule type="cellIs" dxfId="213" priority="37" stopIfTrue="1" operator="equal">
      <formula>""</formula>
    </cfRule>
    <cfRule type="expression" dxfId="212" priority="36" stopIfTrue="1">
      <formula>$B18&gt;0</formula>
    </cfRule>
  </conditionalFormatting>
  <conditionalFormatting sqref="AQ18:AQ54">
    <cfRule type="expression" dxfId="211" priority="34" stopIfTrue="1">
      <formula>$K$3="ja"</formula>
    </cfRule>
  </conditionalFormatting>
  <conditionalFormatting sqref="AQ54">
    <cfRule type="expression" dxfId="210" priority="33" stopIfTrue="1">
      <formula>$I$3="ja"</formula>
    </cfRule>
  </conditionalFormatting>
  <conditionalFormatting sqref="AR11:AR13">
    <cfRule type="expression" dxfId="209" priority="78" stopIfTrue="1">
      <formula>$I$3="ja"</formula>
    </cfRule>
  </conditionalFormatting>
  <conditionalFormatting sqref="AR11:AS13">
    <cfRule type="expression" dxfId="208" priority="81">
      <formula>$K$3="ja"</formula>
    </cfRule>
    <cfRule type="expression" dxfId="207" priority="80">
      <formula>$L$2="ja"</formula>
    </cfRule>
  </conditionalFormatting>
  <conditionalFormatting sqref="AR18:AS53">
    <cfRule type="cellIs" dxfId="206" priority="18" operator="equal">
      <formula>"2F"</formula>
    </cfRule>
  </conditionalFormatting>
  <conditionalFormatting sqref="AR18:AT53">
    <cfRule type="cellIs" dxfId="205" priority="20" operator="equal">
      <formula>"&lt;1F"</formula>
    </cfRule>
    <cfRule type="expression" dxfId="204" priority="22" stopIfTrue="1">
      <formula>$K$3="ja"</formula>
    </cfRule>
    <cfRule type="cellIs" dxfId="203" priority="21" operator="equal">
      <formula>"1F"</formula>
    </cfRule>
  </conditionalFormatting>
  <conditionalFormatting sqref="AR54:AT54">
    <cfRule type="expression" dxfId="202" priority="30" stopIfTrue="1">
      <formula>$K$3="ja"</formula>
    </cfRule>
  </conditionalFormatting>
  <conditionalFormatting sqref="AR54:AX54">
    <cfRule type="expression" dxfId="201" priority="31" stopIfTrue="1">
      <formula>$I$3="ja"</formula>
    </cfRule>
  </conditionalFormatting>
  <conditionalFormatting sqref="AS11:AS13">
    <cfRule type="expression" dxfId="200" priority="79">
      <formula>$K$2="ja"</formula>
    </cfRule>
  </conditionalFormatting>
  <conditionalFormatting sqref="AS11:AT13">
    <cfRule type="expression" dxfId="199" priority="61">
      <formula>$J$2="ja"</formula>
    </cfRule>
  </conditionalFormatting>
  <conditionalFormatting sqref="AS11:AU13">
    <cfRule type="expression" dxfId="198" priority="62">
      <formula>$I$3="ja"</formula>
    </cfRule>
  </conditionalFormatting>
  <conditionalFormatting sqref="AT11:AT13">
    <cfRule type="expression" dxfId="197" priority="65" stopIfTrue="1">
      <formula>$R$2="ja"</formula>
    </cfRule>
    <cfRule type="expression" dxfId="196" priority="64" stopIfTrue="1">
      <formula>$L$2="ja"</formula>
    </cfRule>
    <cfRule type="expression" dxfId="195" priority="63" stopIfTrue="1">
      <formula>$K$2="ja"</formula>
    </cfRule>
  </conditionalFormatting>
  <conditionalFormatting sqref="AT18:AT53">
    <cfRule type="cellIs" dxfId="194" priority="19" operator="equal">
      <formula>"1S"</formula>
    </cfRule>
  </conditionalFormatting>
  <conditionalFormatting sqref="AU11:AU13 AX11:AX13">
    <cfRule type="expression" dxfId="193" priority="162" stopIfTrue="1">
      <formula>$K$3="ja"</formula>
    </cfRule>
  </conditionalFormatting>
  <conditionalFormatting sqref="AU18:AU53">
    <cfRule type="expression" dxfId="192" priority="28">
      <formula>$AV18&gt;=$AQ18</formula>
    </cfRule>
    <cfRule type="expression" dxfId="191" priority="27">
      <formula>$AV18&lt;$AQ18</formula>
    </cfRule>
    <cfRule type="expression" dxfId="190" priority="26">
      <formula>$AV18=""</formula>
    </cfRule>
  </conditionalFormatting>
  <conditionalFormatting sqref="AU54:AX54">
    <cfRule type="expression" dxfId="189" priority="32" stopIfTrue="1">
      <formula>$K$3="ja"</formula>
    </cfRule>
  </conditionalFormatting>
  <conditionalFormatting sqref="AV18:AW53">
    <cfRule type="expression" dxfId="188" priority="29" stopIfTrue="1">
      <formula>$K$3="ja"</formula>
    </cfRule>
  </conditionalFormatting>
  <conditionalFormatting sqref="AX18:AX53">
    <cfRule type="expression" dxfId="187" priority="25">
      <formula>$AY18&gt;=$AV18</formula>
    </cfRule>
    <cfRule type="expression" dxfId="186" priority="24">
      <formula>$AY18&lt;$AV18</formula>
    </cfRule>
    <cfRule type="expression" dxfId="185" priority="23">
      <formula>$AY18=""</formula>
    </cfRule>
  </conditionalFormatting>
  <conditionalFormatting sqref="AY18:AZ53">
    <cfRule type="expression" dxfId="184" priority="182" stopIfTrue="1">
      <formula>$K$3="ja"</formula>
    </cfRule>
  </conditionalFormatting>
  <conditionalFormatting sqref="AZ54">
    <cfRule type="expression" dxfId="183" priority="179" stopIfTrue="1">
      <formula>$I$3="ja"</formula>
    </cfRule>
    <cfRule type="expression" dxfId="182" priority="180" stopIfTrue="1">
      <formula>$K$3="ja"</formula>
    </cfRule>
  </conditionalFormatting>
  <dataValidations count="5">
    <dataValidation type="list" allowBlank="1" showInputMessage="1" showErrorMessage="1" sqref="D7" xr:uid="{D7080D4E-64D8-49C6-80A8-22AF35223782}">
      <formula1>"ja,nee,"</formula1>
    </dataValidation>
    <dataValidation type="list" allowBlank="1" showInputMessage="1" showErrorMessage="1" sqref="C2" xr:uid="{4D57580C-C1EA-4228-9455-72C1DD8B2F23}">
      <formula1>"3,4,5,6,7,8,"</formula1>
    </dataValidation>
    <dataValidation type="list" allowBlank="1" showInputMessage="1" showErrorMessage="1" sqref="D2" xr:uid="{2B5B8F18-7DF4-4ED4-8EFE-CBBCBC252890}">
      <formula1>"--,A,B,C,D,E,F,G,H,I,J,"</formula1>
    </dataValidation>
    <dataValidation type="list" allowBlank="1" showInputMessage="1" showErrorMessage="1" sqref="AX18:AX53 AU18:AU53" xr:uid="{0CFCE2F9-320B-46B0-8C11-3138BCE9D31F}">
      <formula1>"PRO,LWOO,BBL,BBL/Kader,Kader,Kader/TL,TL,TL/Havo,Havo,Havo/Vwo,Vwo,"</formula1>
    </dataValidation>
    <dataValidation type="list" allowBlank="1" showInputMessage="1" showErrorMessage="1" sqref="F18:F53" xr:uid="{6E182AB5-8615-45A2-9F67-B937DBF34470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3A507-190E-4305-A6A6-4345DE0CAF0B}">
  <sheetPr codeName="Blad18">
    <tabColor rgb="FFCC00FF"/>
    <pageSetUpPr fitToPage="1"/>
  </sheetPr>
  <dimension ref="A2:AD54"/>
  <sheetViews>
    <sheetView showGridLines="0" showRowColHeaders="0" zoomScale="65" zoomScaleNormal="65" workbookViewId="0">
      <selection activeCell="B6" sqref="B6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94" t="s">
        <v>128</v>
      </c>
      <c r="B2" s="295"/>
      <c r="D2" s="296" t="s">
        <v>127</v>
      </c>
      <c r="E2" s="296"/>
      <c r="F2" s="220"/>
      <c r="G2" s="220"/>
      <c r="H2" s="219">
        <v>7</v>
      </c>
      <c r="I2" s="297">
        <f>VLOOKUP($H$2,'groep 6'!A18:B53,2)</f>
        <v>0</v>
      </c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9"/>
      <c r="Z2" s="234" t="s">
        <v>126</v>
      </c>
      <c r="AA2" s="237">
        <f>'groep 6'!$C$2</f>
        <v>6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>
        <f>'groep 6'!B18</f>
        <v>0</v>
      </c>
    </row>
    <row r="7" spans="1:30" x14ac:dyDescent="0.45">
      <c r="A7" s="213">
        <v>2</v>
      </c>
      <c r="B7" s="212">
        <f>'groep 6'!B19</f>
        <v>0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>
        <f>'groep 6'!B20</f>
        <v>0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>
        <f>'groep 6'!B21</f>
        <v>0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>
        <f>'groep 6'!B22</f>
        <v>0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>
        <f>'groep 6'!B23</f>
        <v>0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>
        <f>'groep 6'!B24</f>
        <v>0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>
        <f>'groep 6'!B25</f>
        <v>0</v>
      </c>
      <c r="H13" s="217"/>
      <c r="I13" s="217"/>
      <c r="J13" s="217"/>
      <c r="K13" s="226">
        <f>VLOOKUP($H$2,'groep 6'!$A18:$L53,7)</f>
        <v>0</v>
      </c>
      <c r="L13" s="226">
        <f>VLOOKUP($H$2,'groep 6'!$A18:$L53,8)</f>
        <v>0</v>
      </c>
      <c r="M13" s="226">
        <f>VLOOKUP($H$2,'groep 6'!$A18:$L53,9)</f>
        <v>0</v>
      </c>
      <c r="N13" s="226">
        <f>VLOOKUP($H$2,'groep 6'!$A18:$L53,10)</f>
        <v>0</v>
      </c>
      <c r="O13" s="226">
        <f>VLOOKUP($H$2,'groep 6'!$A18:$L53,11)</f>
        <v>0</v>
      </c>
      <c r="P13" s="226">
        <f>VLOOKUP($H$2,'groep 6'!$A18:$L53,12)</f>
        <v>0</v>
      </c>
      <c r="Q13" s="226"/>
      <c r="R13" s="226">
        <f>VLOOKUP($H$2,'groep 6'!$A18:$L53,3)</f>
        <v>0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>
        <f>'groep 6'!B26</f>
        <v>0</v>
      </c>
      <c r="K14" s="225" t="str">
        <f>IF(K13="E",1,IF(K13="D",2,IF(K13="C",3,IF(K13="B",4,IF(K13="A",5,IF(K13=5,1,IF(K13=4,2,IF(K13=3,3,IF(K13=2,4,IF(K13=1,5,IF(K13=0,"")))))))))))</f>
        <v/>
      </c>
      <c r="L14" s="225" t="str">
        <f t="shared" ref="L14:P14" si="0">IF(L13="E",1,IF(L13="D",2,IF(L13="C",3,IF(L13="B",4,IF(L13="A",5,IF(L13=5,1,IF(L13=4,2,IF(L13=3,3,IF(L13=2,4,IF(L13=1,5,IF(L13=0,"")))))))))))</f>
        <v/>
      </c>
      <c r="M14" s="225" t="str">
        <f t="shared" si="0"/>
        <v/>
      </c>
      <c r="N14" s="225" t="str">
        <f t="shared" si="0"/>
        <v/>
      </c>
      <c r="O14" s="225" t="str">
        <f t="shared" si="0"/>
        <v/>
      </c>
      <c r="P14" s="225" t="str">
        <f t="shared" si="0"/>
        <v/>
      </c>
      <c r="Q14" s="252" t="e">
        <f>U14/T14</f>
        <v>#DIV/0!</v>
      </c>
      <c r="R14" s="225" t="str">
        <f>IF(R13="E",1,IF(R13="D",2,IF(R13="C",3,IF(R13="B",4,IF(R13="A",5,IF(R13=5,1,IF(R13=4,2,IF(R13=3,3,IF(R13=2,4,IF(R13=1,5,IF(R13=0,"")))))))))))</f>
        <v/>
      </c>
      <c r="S14" s="252">
        <f>S13</f>
        <v>2.4299999999999997</v>
      </c>
      <c r="T14" s="256">
        <f>COUNTIF(K14:P14,"&gt;0")</f>
        <v>0</v>
      </c>
      <c r="U14" s="256">
        <f>SUM(K14:P14)</f>
        <v>0</v>
      </c>
    </row>
    <row r="15" spans="1:30" x14ac:dyDescent="0.45">
      <c r="A15" s="213">
        <v>10</v>
      </c>
      <c r="B15" s="212">
        <f>'groep 6'!B27</f>
        <v>0</v>
      </c>
    </row>
    <row r="16" spans="1:30" x14ac:dyDescent="0.45">
      <c r="A16" s="213">
        <v>11</v>
      </c>
      <c r="B16" s="212">
        <f>'groep 6'!B28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6'!B29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6'!B30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6'!B31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6'!B32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6'!B33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6'!B34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6'!B35</f>
        <v>0</v>
      </c>
    </row>
    <row r="24" spans="1:21" x14ac:dyDescent="0.45">
      <c r="A24" s="213">
        <v>19</v>
      </c>
      <c r="B24" s="212">
        <f>'groep 6'!B36</f>
        <v>0</v>
      </c>
    </row>
    <row r="25" spans="1:21" x14ac:dyDescent="0.45">
      <c r="A25" s="213">
        <v>20</v>
      </c>
      <c r="B25" s="212">
        <f>'groep 6'!B37</f>
        <v>0</v>
      </c>
    </row>
    <row r="26" spans="1:21" x14ac:dyDescent="0.45">
      <c r="A26" s="213">
        <v>21</v>
      </c>
      <c r="B26" s="212">
        <f>'groep 6'!B38</f>
        <v>0</v>
      </c>
    </row>
    <row r="27" spans="1:21" x14ac:dyDescent="0.45">
      <c r="A27" s="213">
        <v>22</v>
      </c>
      <c r="B27" s="212">
        <f>'groep 6'!B39</f>
        <v>0</v>
      </c>
    </row>
    <row r="28" spans="1:21" ht="15.75" customHeight="1" x14ac:dyDescent="0.45">
      <c r="A28" s="213">
        <v>23</v>
      </c>
      <c r="B28" s="212">
        <f>'groep 6'!B40</f>
        <v>0</v>
      </c>
    </row>
    <row r="29" spans="1:21" x14ac:dyDescent="0.45">
      <c r="A29" s="213">
        <v>24</v>
      </c>
      <c r="B29" s="212">
        <f>'groep 6'!B41</f>
        <v>0</v>
      </c>
    </row>
    <row r="30" spans="1:21" x14ac:dyDescent="0.45">
      <c r="A30" s="213">
        <v>25</v>
      </c>
      <c r="B30" s="212">
        <f>'groep 6'!B42</f>
        <v>0</v>
      </c>
    </row>
    <row r="31" spans="1:21" x14ac:dyDescent="0.45">
      <c r="A31" s="213">
        <v>26</v>
      </c>
      <c r="B31" s="212">
        <f>'groep 6'!B43</f>
        <v>0</v>
      </c>
    </row>
    <row r="32" spans="1:21" x14ac:dyDescent="0.45">
      <c r="A32" s="213">
        <v>27</v>
      </c>
      <c r="B32" s="212">
        <f>'groep 6'!B44</f>
        <v>0</v>
      </c>
    </row>
    <row r="33" spans="1:7" x14ac:dyDescent="0.45">
      <c r="A33" s="213">
        <v>28</v>
      </c>
      <c r="B33" s="212">
        <f>'groep 6'!B45</f>
        <v>0</v>
      </c>
    </row>
    <row r="34" spans="1:7" x14ac:dyDescent="0.45">
      <c r="A34" s="213">
        <v>29</v>
      </c>
      <c r="B34" s="212">
        <f>'groep 6'!B46</f>
        <v>0</v>
      </c>
    </row>
    <row r="35" spans="1:7" x14ac:dyDescent="0.45">
      <c r="A35" s="213">
        <v>30</v>
      </c>
      <c r="B35" s="212">
        <f>'groep 6'!B47</f>
        <v>0</v>
      </c>
    </row>
    <row r="36" spans="1:7" x14ac:dyDescent="0.45">
      <c r="A36" s="213">
        <v>31</v>
      </c>
      <c r="B36" s="212">
        <f>'groep 6'!B48</f>
        <v>0</v>
      </c>
    </row>
    <row r="37" spans="1:7" x14ac:dyDescent="0.45">
      <c r="A37" s="213">
        <v>32</v>
      </c>
      <c r="B37" s="212">
        <f>'groep 6'!B49</f>
        <v>0</v>
      </c>
    </row>
    <row r="38" spans="1:7" x14ac:dyDescent="0.45">
      <c r="A38" s="213">
        <v>33</v>
      </c>
      <c r="B38" s="212">
        <f>'groep 6'!B50</f>
        <v>0</v>
      </c>
    </row>
    <row r="39" spans="1:7" x14ac:dyDescent="0.45">
      <c r="A39" s="213">
        <v>34</v>
      </c>
      <c r="B39" s="212">
        <f>'groep 6'!B51</f>
        <v>0</v>
      </c>
    </row>
    <row r="40" spans="1:7" x14ac:dyDescent="0.45">
      <c r="A40" s="213">
        <v>35</v>
      </c>
      <c r="B40" s="212">
        <f>'groep 6'!B52</f>
        <v>0</v>
      </c>
    </row>
    <row r="41" spans="1:7" x14ac:dyDescent="0.45">
      <c r="A41" s="213">
        <v>36</v>
      </c>
      <c r="B41" s="212">
        <f>'groep 6'!B53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FB673-DF38-43F0-8070-9C6AB0CB94E2}">
  <sheetPr codeName="Blad19">
    <tabColor rgb="FFCC00FF"/>
  </sheetPr>
  <dimension ref="A2:DC75"/>
  <sheetViews>
    <sheetView showGridLines="0" showRowColHeaders="0" topLeftCell="A3" zoomScale="50" zoomScaleNormal="50" workbookViewId="0">
      <selection activeCell="B4" sqref="B4:B39"/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20" width="8.77734375" style="208" customWidth="1"/>
    <col min="21" max="16384" width="9.21875" style="208"/>
  </cols>
  <sheetData>
    <row r="2" spans="1:36" s="271" customFormat="1" ht="72" x14ac:dyDescent="1.6">
      <c r="A2" s="300" t="s">
        <v>128</v>
      </c>
      <c r="B2" s="301"/>
      <c r="D2" s="272"/>
      <c r="E2" s="302">
        <v>7</v>
      </c>
      <c r="F2" s="302"/>
      <c r="G2" s="303">
        <f>VLOOKUP($E$2,'groep 6'!A18:B53,2)</f>
        <v>0</v>
      </c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4" t="s">
        <v>126</v>
      </c>
      <c r="AF2" s="304"/>
      <c r="AG2" s="304"/>
      <c r="AH2" s="305">
        <f>'groep 6'!$C$2</f>
        <v>6</v>
      </c>
      <c r="AI2" s="305"/>
      <c r="AJ2" s="305"/>
    </row>
    <row r="3" spans="1:36" ht="50.1" customHeight="1" x14ac:dyDescent="0.45"/>
    <row r="4" spans="1:36" ht="19.5" customHeight="1" x14ac:dyDescent="0.45">
      <c r="A4" s="213">
        <v>1</v>
      </c>
      <c r="B4" s="212">
        <f>'groep 6'!B18</f>
        <v>0</v>
      </c>
    </row>
    <row r="5" spans="1:36" x14ac:dyDescent="0.45">
      <c r="A5" s="213">
        <v>2</v>
      </c>
      <c r="B5" s="212">
        <f>'groep 6'!B19</f>
        <v>0</v>
      </c>
    </row>
    <row r="6" spans="1:36" x14ac:dyDescent="0.45">
      <c r="A6" s="213">
        <v>3</v>
      </c>
      <c r="B6" s="212">
        <f>'groep 6'!B20</f>
        <v>0</v>
      </c>
    </row>
    <row r="7" spans="1:36" x14ac:dyDescent="0.45">
      <c r="A7" s="213">
        <v>4</v>
      </c>
      <c r="B7" s="212">
        <f>'groep 6'!B21</f>
        <v>0</v>
      </c>
      <c r="E7" s="214"/>
      <c r="F7" s="214"/>
      <c r="G7" s="214"/>
      <c r="H7" s="214"/>
      <c r="I7" s="214"/>
      <c r="J7" s="214"/>
      <c r="K7" s="214"/>
      <c r="L7" s="214"/>
      <c r="M7" s="214"/>
      <c r="N7" s="214"/>
    </row>
    <row r="8" spans="1:36" x14ac:dyDescent="0.45">
      <c r="A8" s="213">
        <v>5</v>
      </c>
      <c r="B8" s="212">
        <f>'groep 6'!B22</f>
        <v>0</v>
      </c>
      <c r="E8" s="214"/>
      <c r="F8" s="214"/>
      <c r="G8" s="214"/>
      <c r="H8" s="214"/>
      <c r="I8" s="214"/>
      <c r="J8" s="214"/>
      <c r="K8" s="214"/>
      <c r="L8" s="214"/>
      <c r="M8" s="214"/>
      <c r="N8" s="214"/>
    </row>
    <row r="9" spans="1:36" x14ac:dyDescent="0.45">
      <c r="A9" s="213">
        <v>6</v>
      </c>
      <c r="B9" s="212">
        <f>'groep 6'!B23</f>
        <v>0</v>
      </c>
      <c r="E9" s="214"/>
      <c r="F9" s="214"/>
      <c r="G9" s="214"/>
      <c r="H9" s="214"/>
      <c r="I9" s="214"/>
      <c r="J9" s="214"/>
      <c r="K9" s="214"/>
      <c r="L9" s="214"/>
      <c r="M9" s="214"/>
      <c r="N9" s="214"/>
    </row>
    <row r="10" spans="1:36" x14ac:dyDescent="0.45">
      <c r="A10" s="213">
        <v>7</v>
      </c>
      <c r="B10" s="212">
        <f>'groep 6'!B24</f>
        <v>0</v>
      </c>
      <c r="E10" s="214"/>
      <c r="F10" s="214"/>
      <c r="G10" s="214"/>
      <c r="H10" s="214"/>
      <c r="I10" s="214"/>
      <c r="J10" s="214"/>
      <c r="K10" s="214"/>
      <c r="L10" s="214"/>
      <c r="M10" s="214"/>
      <c r="N10" s="214"/>
    </row>
    <row r="11" spans="1:36" x14ac:dyDescent="0.45">
      <c r="A11" s="213">
        <v>8</v>
      </c>
      <c r="B11" s="212">
        <f>'groep 6'!B25</f>
        <v>0</v>
      </c>
      <c r="E11" s="214"/>
      <c r="F11" s="214"/>
      <c r="G11" s="214"/>
      <c r="H11" s="214"/>
      <c r="I11" s="214"/>
      <c r="J11" s="214"/>
      <c r="K11" s="214"/>
      <c r="L11" s="214"/>
      <c r="M11" s="214"/>
      <c r="N11" s="214"/>
    </row>
    <row r="12" spans="1:36" x14ac:dyDescent="0.45">
      <c r="A12" s="213">
        <v>9</v>
      </c>
      <c r="B12" s="212">
        <f>'groep 6'!B26</f>
        <v>0</v>
      </c>
      <c r="E12" s="214"/>
      <c r="F12" s="214"/>
      <c r="G12" s="214"/>
      <c r="H12" s="222" t="s">
        <v>129</v>
      </c>
      <c r="I12" s="227" t="s">
        <v>90</v>
      </c>
      <c r="J12" s="228" t="s">
        <v>130</v>
      </c>
      <c r="K12" s="223" t="s">
        <v>131</v>
      </c>
      <c r="L12" s="229" t="s">
        <v>132</v>
      </c>
      <c r="M12" s="224" t="s">
        <v>133</v>
      </c>
      <c r="N12" s="230" t="s">
        <v>134</v>
      </c>
      <c r="O12" s="231" t="s">
        <v>135</v>
      </c>
      <c r="P12" s="251" t="s">
        <v>141</v>
      </c>
      <c r="Q12" s="225" t="s">
        <v>83</v>
      </c>
      <c r="R12" s="254" t="s">
        <v>142</v>
      </c>
      <c r="S12" s="209"/>
    </row>
    <row r="13" spans="1:36" x14ac:dyDescent="0.45">
      <c r="A13" s="213">
        <v>10</v>
      </c>
      <c r="B13" s="212">
        <f>'groep 6'!B27</f>
        <v>0</v>
      </c>
      <c r="E13" s="217"/>
      <c r="F13" s="217"/>
      <c r="G13" s="217"/>
      <c r="H13" s="225" t="str">
        <f t="shared" ref="H13:M13" si="0">IF(H14="E",1,IF(H14="D",2,IF(H14="C",3,IF(H14="B",4,IF(H14="A",5,IF(H14=5,1,IF(H14=4,2,IF(H14=3,3,IF(H14=2,4,IF(H14=1,5,IF(H14=0,"")))))))))))</f>
        <v/>
      </c>
      <c r="I13" s="225" t="str">
        <f t="shared" si="0"/>
        <v/>
      </c>
      <c r="J13" s="225" t="str">
        <f t="shared" si="0"/>
        <v/>
      </c>
      <c r="K13" s="225" t="str">
        <f t="shared" si="0"/>
        <v/>
      </c>
      <c r="L13" s="225" t="str">
        <f t="shared" si="0"/>
        <v/>
      </c>
      <c r="M13" s="225" t="str">
        <f t="shared" si="0"/>
        <v/>
      </c>
      <c r="N13" s="226"/>
      <c r="O13" s="225" t="str">
        <f>IF(O14="E",1,IF(O14="D",2,IF(O14="C",3,IF(O14="B",4,IF(O14="A",5,IF(O14=5,1,IF(O14=4,2,IF(O14=3,3,IF(O14=2,4,IF(O14=1,5,IF(O14=0,"")))))))))))</f>
        <v/>
      </c>
      <c r="P13" s="225">
        <f>TOTAAL!AB5*5</f>
        <v>2.4299999999999997</v>
      </c>
      <c r="Q13" s="226"/>
      <c r="R13" s="226"/>
      <c r="S13" s="273"/>
      <c r="T13" s="273"/>
      <c r="U13" s="274"/>
    </row>
    <row r="14" spans="1:36" x14ac:dyDescent="0.45">
      <c r="A14" s="213">
        <v>11</v>
      </c>
      <c r="B14" s="212">
        <f>'groep 6'!B28</f>
        <v>0</v>
      </c>
      <c r="H14" s="225">
        <f>VLOOKUP($E$2,'groep 6'!$A$18:$L$53,7)</f>
        <v>0</v>
      </c>
      <c r="I14" s="225">
        <f>VLOOKUP($E$2,'groep 6'!$A$18:$L$53,8)</f>
        <v>0</v>
      </c>
      <c r="J14" s="225">
        <f>VLOOKUP($E$2,'groep 6'!$A$18:$L$53,9)</f>
        <v>0</v>
      </c>
      <c r="K14" s="225">
        <f>VLOOKUP($E$2,'groep 6'!$A$18:$L$53,10)</f>
        <v>0</v>
      </c>
      <c r="L14" s="225">
        <f>VLOOKUP($E$2,'groep 6'!$A$18:$L$53,11)</f>
        <v>0</v>
      </c>
      <c r="M14" s="225">
        <f>VLOOKUP($E$2,'groep 6'!$A$18:$L$53,12)</f>
        <v>0</v>
      </c>
      <c r="N14" s="225">
        <f>VLOOKUP($E$2,'groep 6'!$A$18:$L$53,12)</f>
        <v>0</v>
      </c>
      <c r="O14" s="225">
        <f>VLOOKUP($E$2,'groep 6'!$A$18:$L$53,3)</f>
        <v>0</v>
      </c>
      <c r="P14" s="225">
        <f>TOTAAL!AB5*5</f>
        <v>2.4299999999999997</v>
      </c>
      <c r="Q14" s="277"/>
      <c r="R14" s="277"/>
      <c r="S14" s="209"/>
      <c r="T14" s="209"/>
    </row>
    <row r="15" spans="1:36" x14ac:dyDescent="0.45">
      <c r="A15" s="213">
        <v>12</v>
      </c>
      <c r="B15" s="212">
        <f>'groep 6'!B29</f>
        <v>0</v>
      </c>
      <c r="H15" s="225" t="str">
        <f>IF(H13="","",IF(H13&gt;0,H13*2))</f>
        <v/>
      </c>
      <c r="I15" s="225" t="str">
        <f>IF(I13="","",IF(I13&gt;0,I13*2))</f>
        <v/>
      </c>
      <c r="J15" s="225" t="str">
        <f t="shared" ref="J15:M15" si="1">IF(J13="","",IF(J13&gt;0,J13*2))</f>
        <v/>
      </c>
      <c r="K15" s="225" t="str">
        <f t="shared" si="1"/>
        <v/>
      </c>
      <c r="L15" s="225" t="str">
        <f t="shared" si="1"/>
        <v/>
      </c>
      <c r="M15" s="225" t="str">
        <f t="shared" si="1"/>
        <v/>
      </c>
      <c r="N15" s="225" t="e">
        <f>R15/Q15</f>
        <v>#DIV/0!</v>
      </c>
      <c r="O15" s="225" t="str">
        <f>IF(O13="","",IF(O13&gt;0,O13*2))</f>
        <v/>
      </c>
      <c r="P15" s="225">
        <f>IF(P13="","",IF(P13&gt;0,P13*2))</f>
        <v>4.8599999999999994</v>
      </c>
      <c r="Q15" s="277">
        <f>COUNTIF(H15:M15,"&gt;0")</f>
        <v>0</v>
      </c>
      <c r="R15" s="277">
        <f>SUM(H15:M15)</f>
        <v>0</v>
      </c>
    </row>
    <row r="16" spans="1:36" x14ac:dyDescent="0.45">
      <c r="A16" s="213">
        <v>13</v>
      </c>
      <c r="B16" s="212">
        <f>'groep 6'!B30</f>
        <v>0</v>
      </c>
      <c r="E16" s="214"/>
      <c r="F16" s="214"/>
      <c r="G16" s="214"/>
      <c r="H16" s="214"/>
      <c r="I16" s="214"/>
      <c r="J16" s="214"/>
      <c r="K16" s="214"/>
      <c r="L16" s="214"/>
      <c r="M16" s="214"/>
      <c r="N16" s="214"/>
    </row>
    <row r="17" spans="1:30" x14ac:dyDescent="0.45">
      <c r="A17" s="213">
        <v>14</v>
      </c>
      <c r="B17" s="212">
        <f>'groep 6'!B31</f>
        <v>0</v>
      </c>
      <c r="E17" s="214"/>
      <c r="F17" s="214"/>
      <c r="G17" s="214"/>
      <c r="H17" s="214"/>
      <c r="I17" s="214"/>
      <c r="J17" s="214"/>
      <c r="K17" s="214"/>
      <c r="L17" s="214"/>
      <c r="M17" s="214"/>
      <c r="N17" s="214"/>
    </row>
    <row r="18" spans="1:30" x14ac:dyDescent="0.45">
      <c r="A18" s="213">
        <v>15</v>
      </c>
      <c r="B18" s="212">
        <f>'groep 6'!B32</f>
        <v>0</v>
      </c>
      <c r="E18" s="217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1:30" x14ac:dyDescent="0.45">
      <c r="A19" s="213">
        <v>16</v>
      </c>
      <c r="B19" s="212">
        <f>'groep 6'!B33</f>
        <v>0</v>
      </c>
      <c r="E19" s="217"/>
      <c r="F19" s="217"/>
      <c r="G19" s="217"/>
      <c r="H19" s="217"/>
      <c r="I19" s="217"/>
      <c r="J19" s="214"/>
      <c r="K19" s="217"/>
      <c r="L19" s="214"/>
      <c r="M19" s="214"/>
      <c r="N19" s="214"/>
    </row>
    <row r="20" spans="1:30" x14ac:dyDescent="0.45">
      <c r="A20" s="213">
        <v>17</v>
      </c>
      <c r="B20" s="212">
        <f>'groep 6'!B34</f>
        <v>0</v>
      </c>
      <c r="E20" s="216"/>
      <c r="F20" s="216"/>
      <c r="G20" s="215"/>
      <c r="H20" s="215"/>
      <c r="I20" s="216"/>
      <c r="J20" s="214"/>
      <c r="K20" s="215"/>
      <c r="L20" s="214"/>
      <c r="M20" s="214"/>
      <c r="N20" s="214"/>
    </row>
    <row r="21" spans="1:30" x14ac:dyDescent="0.45">
      <c r="A21" s="213">
        <v>18</v>
      </c>
      <c r="B21" s="212">
        <f>'groep 6'!B35</f>
        <v>0</v>
      </c>
      <c r="E21" s="214"/>
      <c r="F21" s="214"/>
      <c r="G21" s="214"/>
      <c r="H21" s="214"/>
      <c r="I21" s="214"/>
      <c r="J21" s="214"/>
      <c r="K21" s="214"/>
      <c r="L21" s="214"/>
      <c r="M21" s="214"/>
      <c r="N21" s="214"/>
    </row>
    <row r="22" spans="1:30" x14ac:dyDescent="0.45">
      <c r="A22" s="213">
        <v>19</v>
      </c>
      <c r="B22" s="212">
        <f>'groep 6'!B36</f>
        <v>0</v>
      </c>
      <c r="E22" s="214"/>
      <c r="F22" s="214"/>
      <c r="G22" s="214"/>
      <c r="H22" s="214"/>
      <c r="I22" s="214"/>
      <c r="J22" s="214"/>
      <c r="K22" s="214"/>
      <c r="L22" s="214"/>
      <c r="M22" s="214"/>
      <c r="N22" s="214"/>
    </row>
    <row r="23" spans="1:30" ht="15" customHeight="1" x14ac:dyDescent="0.45">
      <c r="A23" s="213">
        <v>20</v>
      </c>
      <c r="B23" s="212">
        <f>'groep 6'!B37</f>
        <v>0</v>
      </c>
    </row>
    <row r="24" spans="1:30" x14ac:dyDescent="0.45">
      <c r="A24" s="213">
        <v>21</v>
      </c>
      <c r="B24" s="212">
        <f>'groep 6'!B38</f>
        <v>0</v>
      </c>
    </row>
    <row r="25" spans="1:30" x14ac:dyDescent="0.45">
      <c r="A25" s="213">
        <v>22</v>
      </c>
      <c r="B25" s="212">
        <f>'groep 6'!B39</f>
        <v>0</v>
      </c>
    </row>
    <row r="26" spans="1:30" x14ac:dyDescent="0.45">
      <c r="A26" s="213">
        <v>23</v>
      </c>
      <c r="B26" s="212">
        <f>'groep 6'!B40</f>
        <v>0</v>
      </c>
    </row>
    <row r="27" spans="1:30" x14ac:dyDescent="0.45">
      <c r="A27" s="213">
        <v>24</v>
      </c>
      <c r="B27" s="212">
        <f>'groep 6'!B41</f>
        <v>0</v>
      </c>
    </row>
    <row r="28" spans="1:30" ht="15.75" customHeight="1" x14ac:dyDescent="0.45">
      <c r="A28" s="213">
        <v>25</v>
      </c>
      <c r="B28" s="212">
        <f>'groep 6'!B42</f>
        <v>0</v>
      </c>
      <c r="X28"/>
    </row>
    <row r="29" spans="1:30" x14ac:dyDescent="0.45">
      <c r="A29" s="213">
        <v>26</v>
      </c>
      <c r="B29" s="212">
        <f>'groep 6'!B43</f>
        <v>0</v>
      </c>
    </row>
    <row r="30" spans="1:30" x14ac:dyDescent="0.45">
      <c r="A30" s="213">
        <v>27</v>
      </c>
      <c r="B30" s="212">
        <f>'groep 6'!B44</f>
        <v>0</v>
      </c>
    </row>
    <row r="31" spans="1:30" x14ac:dyDescent="0.45">
      <c r="A31" s="213">
        <v>28</v>
      </c>
      <c r="B31" s="212">
        <f>'groep 6'!B45</f>
        <v>0</v>
      </c>
      <c r="E31" s="306"/>
      <c r="F31" s="306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7"/>
      <c r="AC31" s="307"/>
      <c r="AD31" s="307"/>
    </row>
    <row r="32" spans="1:30" x14ac:dyDescent="0.45">
      <c r="A32" s="213">
        <v>29</v>
      </c>
      <c r="B32" s="212">
        <f>'groep 6'!B46</f>
        <v>0</v>
      </c>
      <c r="E32" s="306"/>
      <c r="F32" s="306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</row>
    <row r="33" spans="1:30" x14ac:dyDescent="0.45">
      <c r="A33" s="213">
        <v>30</v>
      </c>
      <c r="B33" s="212">
        <f>'groep 6'!B47</f>
        <v>0</v>
      </c>
      <c r="E33" s="306"/>
      <c r="F33" s="306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307"/>
      <c r="AD33" s="307"/>
    </row>
    <row r="34" spans="1:30" x14ac:dyDescent="0.45">
      <c r="A34" s="213">
        <v>31</v>
      </c>
      <c r="B34" s="212">
        <f>'groep 6'!B48</f>
        <v>0</v>
      </c>
      <c r="E34" s="306"/>
      <c r="F34" s="306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</row>
    <row r="35" spans="1:30" ht="19.5" customHeight="1" x14ac:dyDescent="0.45">
      <c r="A35" s="213">
        <v>32</v>
      </c>
      <c r="B35" s="212">
        <f>'groep 6'!B49</f>
        <v>0</v>
      </c>
      <c r="E35" s="306"/>
      <c r="F35" s="306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7"/>
      <c r="AC35" s="307"/>
      <c r="AD35" s="307"/>
    </row>
    <row r="36" spans="1:30" ht="19.5" customHeight="1" x14ac:dyDescent="0.45">
      <c r="A36" s="213">
        <v>33</v>
      </c>
      <c r="B36" s="212">
        <f>'groep 6'!B50</f>
        <v>0</v>
      </c>
      <c r="E36" s="306"/>
      <c r="F36" s="306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</row>
    <row r="37" spans="1:30" ht="19.5" customHeight="1" x14ac:dyDescent="0.7">
      <c r="A37" s="213">
        <v>34</v>
      </c>
      <c r="B37" s="212">
        <f>'groep 6'!B51</f>
        <v>0</v>
      </c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  <c r="AC37" s="276"/>
      <c r="AD37" s="276"/>
    </row>
    <row r="38" spans="1:30" ht="19.5" customHeight="1" x14ac:dyDescent="0.45">
      <c r="A38" s="213">
        <v>35</v>
      </c>
      <c r="B38" s="212">
        <f>'groep 6'!B52</f>
        <v>0</v>
      </c>
      <c r="E38" s="306"/>
      <c r="F38" s="306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</row>
    <row r="39" spans="1:30" ht="19.5" customHeight="1" x14ac:dyDescent="0.45">
      <c r="A39" s="213">
        <v>36</v>
      </c>
      <c r="B39" s="212">
        <f>'groep 6'!B53</f>
        <v>0</v>
      </c>
      <c r="E39" s="306"/>
      <c r="F39" s="306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</row>
    <row r="40" spans="1:30" ht="19.5" customHeight="1" x14ac:dyDescent="0.45">
      <c r="E40" s="306"/>
      <c r="F40" s="306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</row>
    <row r="41" spans="1:30" ht="19.5" customHeight="1" x14ac:dyDescent="0.45">
      <c r="E41" s="306"/>
      <c r="F41" s="306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</row>
    <row r="42" spans="1:30" ht="19.5" customHeight="1" x14ac:dyDescent="0.45">
      <c r="E42" s="306"/>
      <c r="F42" s="306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</row>
    <row r="43" spans="1:30" ht="19.5" customHeight="1" x14ac:dyDescent="0.45">
      <c r="E43" s="306"/>
      <c r="F43" s="306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</row>
    <row r="44" spans="1:30" ht="19.5" customHeight="1" x14ac:dyDescent="0.7"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</row>
    <row r="45" spans="1:30" ht="19.5" customHeight="1" x14ac:dyDescent="0.45">
      <c r="E45" s="306"/>
      <c r="F45" s="306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</row>
    <row r="46" spans="1:30" ht="19.5" customHeight="1" x14ac:dyDescent="0.45">
      <c r="E46" s="306"/>
      <c r="F46" s="306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</row>
    <row r="47" spans="1:30" ht="19.5" customHeight="1" x14ac:dyDescent="0.45">
      <c r="E47" s="306"/>
      <c r="F47" s="306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</row>
    <row r="48" spans="1:30" ht="19.5" customHeight="1" x14ac:dyDescent="0.45">
      <c r="E48" s="306"/>
      <c r="F48" s="306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</row>
    <row r="49" spans="5:30" ht="19.5" customHeight="1" x14ac:dyDescent="0.45">
      <c r="E49" s="306"/>
      <c r="F49" s="306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C49" s="307"/>
      <c r="AD49" s="307"/>
    </row>
    <row r="50" spans="5:30" ht="19.5" customHeight="1" x14ac:dyDescent="0.45">
      <c r="E50" s="306"/>
      <c r="F50" s="306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</row>
    <row r="51" spans="5:30" ht="19.5" customHeight="1" x14ac:dyDescent="0.7"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</row>
    <row r="52" spans="5:30" ht="19.5" customHeight="1" x14ac:dyDescent="0.45">
      <c r="E52" s="306"/>
      <c r="F52" s="306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</row>
    <row r="53" spans="5:30" ht="19.5" customHeight="1" x14ac:dyDescent="0.45">
      <c r="E53" s="306"/>
      <c r="F53" s="306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</row>
    <row r="54" spans="5:30" ht="19.5" customHeight="1" x14ac:dyDescent="0.45">
      <c r="E54" s="306"/>
      <c r="F54" s="306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</row>
    <row r="55" spans="5:30" ht="19.5" customHeight="1" x14ac:dyDescent="0.45">
      <c r="E55" s="306"/>
      <c r="F55" s="306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</row>
    <row r="56" spans="5:30" ht="19.5" customHeight="1" x14ac:dyDescent="0.45">
      <c r="E56" s="306"/>
      <c r="F56" s="306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</row>
    <row r="57" spans="5:30" ht="19.5" customHeight="1" x14ac:dyDescent="0.45">
      <c r="E57" s="306"/>
      <c r="F57" s="306"/>
      <c r="G57" s="307"/>
      <c r="H57" s="307"/>
      <c r="I57" s="307"/>
      <c r="J57" s="307"/>
      <c r="K57" s="307"/>
      <c r="L57" s="307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</row>
    <row r="58" spans="5:30" ht="19.5" customHeight="1" x14ac:dyDescent="0.7"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  <c r="AA58" s="276"/>
      <c r="AB58" s="276"/>
      <c r="AC58" s="276"/>
      <c r="AD58" s="276"/>
    </row>
    <row r="59" spans="5:30" ht="19.5" customHeight="1" x14ac:dyDescent="0.45">
      <c r="E59" s="306"/>
      <c r="F59" s="306"/>
    </row>
    <row r="60" spans="5:30" ht="19.5" customHeight="1" x14ac:dyDescent="0.45">
      <c r="E60" s="306"/>
      <c r="F60" s="306"/>
    </row>
    <row r="61" spans="5:30" ht="19.5" customHeight="1" x14ac:dyDescent="0.45">
      <c r="E61" s="306"/>
      <c r="F61" s="306"/>
    </row>
    <row r="62" spans="5:30" ht="19.5" customHeight="1" x14ac:dyDescent="0.45">
      <c r="E62" s="306"/>
      <c r="F62" s="306"/>
    </row>
    <row r="63" spans="5:30" ht="19.5" customHeight="1" x14ac:dyDescent="0.45">
      <c r="E63" s="306"/>
      <c r="F63" s="306"/>
    </row>
    <row r="64" spans="5:30" ht="19.5" customHeight="1" x14ac:dyDescent="0.45">
      <c r="E64" s="306"/>
      <c r="F64" s="306"/>
    </row>
    <row r="65" spans="5:107" ht="19.5" customHeight="1" x14ac:dyDescent="0.45">
      <c r="E65" s="306"/>
      <c r="F65" s="306"/>
    </row>
    <row r="66" spans="5:107" ht="19.5" customHeight="1" x14ac:dyDescent="0.45">
      <c r="E66" s="275"/>
      <c r="F66" s="275"/>
    </row>
    <row r="68" spans="5:107" ht="25.8" x14ac:dyDescent="0.45">
      <c r="CF68" s="278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</row>
    <row r="69" spans="5:107" ht="25.8" x14ac:dyDescent="0.45">
      <c r="CF69" s="279"/>
      <c r="CG69" s="279"/>
      <c r="CH69" s="279"/>
      <c r="CI69" s="279"/>
      <c r="CJ69" s="279"/>
      <c r="CK69" s="279"/>
      <c r="CL69" s="279"/>
      <c r="CM69" s="279"/>
      <c r="CN69" s="279"/>
      <c r="CO69" s="279"/>
      <c r="CP69" s="279"/>
      <c r="CQ69" s="279"/>
      <c r="CR69" s="279"/>
      <c r="CS69" s="279"/>
      <c r="CT69" s="279"/>
      <c r="CU69" s="279"/>
      <c r="CV69" s="279"/>
      <c r="CW69" s="279"/>
      <c r="CX69" s="279"/>
      <c r="CY69" s="279"/>
      <c r="CZ69" s="279"/>
      <c r="DA69" s="279"/>
      <c r="DB69" s="279"/>
      <c r="DC69" s="279"/>
    </row>
    <row r="70" spans="5:107" ht="25.8" x14ac:dyDescent="0.45">
      <c r="CF70" s="279"/>
      <c r="CG70" s="279"/>
      <c r="CH70" s="279"/>
      <c r="CI70" s="279"/>
      <c r="CJ70" s="279"/>
      <c r="CK70" s="279"/>
      <c r="CL70" s="279"/>
      <c r="CM70" s="279"/>
      <c r="CN70" s="279"/>
      <c r="CO70" s="279"/>
      <c r="CP70" s="279"/>
      <c r="CQ70" s="279"/>
      <c r="CR70" s="279"/>
      <c r="CS70" s="279"/>
      <c r="CT70" s="279"/>
      <c r="CU70" s="279"/>
      <c r="CV70" s="279"/>
      <c r="CW70" s="279"/>
      <c r="CX70" s="279"/>
      <c r="CY70" s="279"/>
      <c r="CZ70" s="279"/>
      <c r="DA70" s="279"/>
      <c r="DB70" s="279"/>
      <c r="DC70" s="279"/>
    </row>
    <row r="71" spans="5:107" ht="25.8" x14ac:dyDescent="0.45">
      <c r="CF71" s="279"/>
      <c r="CG71" s="279"/>
      <c r="CH71" s="279"/>
      <c r="CI71" s="279"/>
      <c r="CJ71" s="279"/>
      <c r="CK71" s="279"/>
      <c r="CL71" s="279"/>
      <c r="CM71" s="279"/>
      <c r="CN71" s="279"/>
      <c r="CO71" s="279"/>
      <c r="CP71" s="279"/>
      <c r="CQ71" s="279"/>
      <c r="CR71" s="279"/>
      <c r="CS71" s="279"/>
      <c r="CT71" s="279"/>
      <c r="CU71" s="279"/>
      <c r="CV71" s="279"/>
      <c r="CW71" s="279"/>
      <c r="CX71" s="279"/>
      <c r="CY71" s="279"/>
      <c r="CZ71" s="279"/>
      <c r="DA71" s="279"/>
      <c r="DB71" s="279"/>
      <c r="DC71" s="279"/>
    </row>
    <row r="72" spans="5:107" ht="25.8" x14ac:dyDescent="0.45">
      <c r="CF72" s="279"/>
      <c r="CG72" s="279"/>
      <c r="CH72" s="279"/>
      <c r="CI72" s="279"/>
      <c r="CJ72" s="279"/>
      <c r="CK72" s="279"/>
      <c r="CL72" s="279"/>
      <c r="CM72" s="279"/>
      <c r="CN72" s="279"/>
      <c r="CO72" s="279"/>
      <c r="CP72" s="279"/>
      <c r="CQ72" s="279"/>
      <c r="CR72" s="279"/>
      <c r="CS72" s="279"/>
      <c r="CT72" s="279"/>
      <c r="CU72" s="279"/>
      <c r="CV72" s="279"/>
      <c r="CW72" s="279"/>
      <c r="CX72" s="279"/>
      <c r="CY72" s="279"/>
      <c r="CZ72" s="279"/>
      <c r="DA72" s="279"/>
      <c r="DB72" s="279"/>
      <c r="DC72" s="279"/>
    </row>
    <row r="73" spans="5:107" ht="25.8" x14ac:dyDescent="0.45">
      <c r="CF73" s="279"/>
      <c r="CG73" s="279"/>
      <c r="CH73" s="279"/>
      <c r="CI73" s="279"/>
      <c r="CJ73" s="279"/>
      <c r="CK73" s="279"/>
      <c r="CL73" s="279"/>
      <c r="CM73" s="279"/>
      <c r="CN73" s="279"/>
      <c r="CO73" s="279"/>
      <c r="CP73" s="279"/>
      <c r="CQ73" s="279"/>
      <c r="CR73" s="279"/>
      <c r="CS73" s="279"/>
      <c r="CT73" s="279"/>
      <c r="CU73" s="279"/>
      <c r="CV73" s="279"/>
      <c r="CW73" s="279"/>
      <c r="CX73" s="279"/>
      <c r="CY73" s="279"/>
      <c r="CZ73" s="279"/>
      <c r="DA73" s="279"/>
      <c r="DB73" s="279"/>
      <c r="DC73" s="279"/>
    </row>
    <row r="74" spans="5:107" ht="25.8" x14ac:dyDescent="0.45"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CF74" s="279"/>
      <c r="CG74" s="279"/>
      <c r="CH74" s="279"/>
      <c r="CI74" s="279"/>
      <c r="CJ74" s="279"/>
      <c r="CK74" s="279"/>
      <c r="CL74" s="279"/>
      <c r="CM74" s="279"/>
      <c r="CN74" s="279"/>
      <c r="CO74" s="279"/>
      <c r="CP74" s="279"/>
      <c r="CQ74" s="279"/>
      <c r="CR74" s="279"/>
      <c r="CS74" s="279"/>
      <c r="CT74" s="279"/>
      <c r="CU74" s="279"/>
      <c r="CV74" s="279"/>
      <c r="CW74" s="279"/>
      <c r="CX74" s="279"/>
      <c r="CY74" s="279"/>
      <c r="CZ74" s="279"/>
      <c r="DA74" s="279"/>
      <c r="DB74" s="279"/>
      <c r="DC74" s="279"/>
    </row>
    <row r="75" spans="5:107" x14ac:dyDescent="0.45"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  <c r="AC75" s="210"/>
    </row>
  </sheetData>
  <sheetProtection sheet="1" objects="1" scenarios="1"/>
  <mergeCells count="18">
    <mergeCell ref="E52:F57"/>
    <mergeCell ref="G52:AD57"/>
    <mergeCell ref="E59:F65"/>
    <mergeCell ref="R74:T74"/>
    <mergeCell ref="U74:W74"/>
    <mergeCell ref="X74:Z74"/>
    <mergeCell ref="AA74:AC74"/>
    <mergeCell ref="E38:F43"/>
    <mergeCell ref="G38:AD43"/>
    <mergeCell ref="E45:F50"/>
    <mergeCell ref="G45:AD50"/>
    <mergeCell ref="E31:F36"/>
    <mergeCell ref="G31:AD36"/>
    <mergeCell ref="A2:B2"/>
    <mergeCell ref="E2:F2"/>
    <mergeCell ref="G2:AD2"/>
    <mergeCell ref="AE2:AG2"/>
    <mergeCell ref="AH2:AJ2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1B671-2E93-49A2-8C09-64C83361D77B}">
  <sheetPr codeName="Blad6">
    <tabColor rgb="FFCCCCFF"/>
  </sheetPr>
  <dimension ref="A1:AZ75"/>
  <sheetViews>
    <sheetView showGridLines="0" showRowColHeaders="0" zoomScale="85" zoomScaleNormal="85" workbookViewId="0">
      <selection activeCell="B18" sqref="B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10.777343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7</v>
      </c>
      <c r="D2" s="76"/>
      <c r="E2" s="13"/>
      <c r="F2" s="193"/>
      <c r="G2" s="193"/>
      <c r="H2" s="75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5"/>
      <c r="N2" s="75"/>
      <c r="O2" s="75"/>
      <c r="P2" s="75"/>
      <c r="Q2" s="75"/>
      <c r="R2" s="75" t="b">
        <f>IF($C$2=8,"ja",IF($C$2="8A","ja",IF($C$2="8B","ja",IF($C$2="8C","ja"))))</f>
        <v>0</v>
      </c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3"/>
      <c r="AM2" s="3"/>
      <c r="AN2" s="80"/>
      <c r="AO2" s="80"/>
    </row>
    <row r="3" spans="1:52" ht="20.399999999999999" thickBot="1" x14ac:dyDescent="0.55000000000000004">
      <c r="A3" s="53"/>
      <c r="B3" s="55" t="s">
        <v>69</v>
      </c>
      <c r="C3" s="280">
        <v>45692</v>
      </c>
      <c r="D3" s="281"/>
      <c r="E3" s="13"/>
      <c r="F3" s="194"/>
      <c r="G3" s="194"/>
      <c r="H3" s="75"/>
      <c r="I3" s="77" t="str">
        <f>IF($C$2=7,"ja",IF($C$2="7A","ja",IF($C$2="7B","ja",IF($C$2="7C","ja"))))</f>
        <v>ja</v>
      </c>
      <c r="J3" s="77"/>
      <c r="K3" s="77" t="b">
        <f>IF($C$2=8,"ja",IF($C$2="8A","ja",IF($C$2="8B","ja",IF($C$2="8C","ja"))))</f>
        <v>0</v>
      </c>
      <c r="L3" s="77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3"/>
      <c r="AM3" s="3"/>
      <c r="AN3" s="80"/>
      <c r="AO3" s="80"/>
    </row>
    <row r="4" spans="1:52" ht="19.8" x14ac:dyDescent="0.45">
      <c r="B4" s="1"/>
      <c r="C4" s="52"/>
      <c r="D4" s="52"/>
      <c r="E4" s="13"/>
      <c r="F4" s="3"/>
      <c r="G4" s="3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3"/>
      <c r="AM4" s="3"/>
    </row>
    <row r="5" spans="1:52" s="104" customFormat="1" ht="20.100000000000001" customHeight="1" x14ac:dyDescent="0.25">
      <c r="B5" s="286" t="s">
        <v>98</v>
      </c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89" t="s">
        <v>28</v>
      </c>
      <c r="C7" s="290"/>
      <c r="D7" s="50" t="s">
        <v>75</v>
      </c>
      <c r="H7" s="3"/>
      <c r="I7" s="3"/>
      <c r="J7" s="3"/>
    </row>
    <row r="8" spans="1:52" x14ac:dyDescent="0.25">
      <c r="B8" s="289" t="s">
        <v>27</v>
      </c>
      <c r="C8" s="29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2" t="s">
        <v>97</v>
      </c>
      <c r="F10" s="154" t="s">
        <v>97</v>
      </c>
      <c r="G10" s="282" t="s">
        <v>85</v>
      </c>
      <c r="H10" s="283"/>
      <c r="I10" s="282" t="s">
        <v>31</v>
      </c>
      <c r="J10" s="283"/>
      <c r="K10" s="282" t="s">
        <v>32</v>
      </c>
      <c r="L10" s="28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92" t="s">
        <v>117</v>
      </c>
      <c r="AS10" s="293"/>
      <c r="AT10" s="283"/>
      <c r="AU10" s="153" t="s">
        <v>97</v>
      </c>
      <c r="AV10" s="153"/>
      <c r="AW10" s="153"/>
      <c r="AX10" s="153" t="s">
        <v>97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t="12.6" hidden="1" customHeight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t="12.6" hidden="1" customHeight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t="12.6" hidden="1" customHeight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t="12.6" hidden="1" customHeight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67"/>
      <c r="C18" s="200"/>
      <c r="D18" s="159"/>
      <c r="E18" s="159"/>
      <c r="F18" s="160"/>
      <c r="G18" s="205"/>
      <c r="H18" s="204"/>
      <c r="I18" s="204"/>
      <c r="J18" s="204"/>
      <c r="K18" s="204"/>
      <c r="L18" s="203"/>
      <c r="M18" s="163">
        <f>COUNTA(H18,I18,L18)</f>
        <v>0</v>
      </c>
      <c r="N18" s="164" t="str">
        <f>IF(L18="E",1,IF(L18="D",2,IF(L18="C",3,IF(L18="B",4,IF(L18="A",5,IF(L18=5,1,IF(L18=4,2,IF(L18=3,3,IF(L18=2,4,IF(L18=1,5,IF(L18="","")))))))))))</f>
        <v/>
      </c>
      <c r="O18" s="164" t="str">
        <f t="shared" ref="O18:O53" si="0">IF(H18="E",1,IF(H18="D",2,IF(H18="C",3,IF(H18="B",4,IF(H18="A",5,IF(H18=5,1,IF(H18=4,2,IF(H18=3,3,IF(H18=2,4,IF(H18=1,5,IF(H18="","")))))))))))</f>
        <v/>
      </c>
      <c r="P18" s="164" t="str">
        <f t="shared" ref="P18:P53" si="1">IF(I18="E",1,IF(I18="D",2,IF(I18="C",3,IF(I18="B",4,IF(I18="A",5,IF(I18=5,1,IF(I18=4,2,IF(I18=3,3,IF(I18=2,4,IF(I18=1,5,IF(I18="","")))))))))))</f>
        <v/>
      </c>
      <c r="Q18" s="164">
        <f>IF(M18&lt;3,2,IF($C$2&lt;6,0,IF($C$2&gt;=6,SUM(N18:P18))))</f>
        <v>2</v>
      </c>
      <c r="R18" s="104" t="str">
        <f t="shared" ref="R18:R53" si="2">IF(C18="","",IF(G18="","",IF(G18=$C18,1,IF(G18&lt;$C18,1,IF(G18&gt;$C18,"",IF(G18="A+",1))))))</f>
        <v/>
      </c>
      <c r="S18" s="104" t="str">
        <f t="shared" ref="S18:S53" si="3">IF(C18="","",IF(H18="","",IF(H18=$C18,1,IF(H18&lt;$C18,1,IF(H18&gt;$C18,"",IF(H18="A+",1))))))</f>
        <v/>
      </c>
      <c r="T18" s="104" t="str">
        <f t="shared" ref="T18:T53" si="4">IF(C18="","",IF(I18="","",IF(I18=$C18,1,IF(I18&lt;$C18,1,IF(I18&gt;$C18,"",IF(I18="A+",1))))))</f>
        <v/>
      </c>
      <c r="U18" s="104" t="str">
        <f>IF(C18="","",IF(J18="","",IF(J18=$C18,1,IF(J18&lt;$C18,1,IF(J18&gt;$C18,"",IF(J18="A+",1))))))</f>
        <v/>
      </c>
      <c r="V18" s="104" t="str">
        <f t="shared" ref="V18:V53" si="5">IF(C18="","",IF(K18="","",IF(K18=$C18,1,IF(K18&lt;$C18,1,IF(K18&gt;$C18,"",IF(K18="A+",1))))))</f>
        <v/>
      </c>
      <c r="W18" s="104" t="str">
        <f t="shared" ref="W18:W53" si="6">IF(C18="","",IF(L18="","",IF(L18=$C18,1,IF(L18&lt;$C18,1,IF(L18&gt;$C18,"",IF(L18="A+",1))))))</f>
        <v/>
      </c>
      <c r="X18" s="104">
        <f t="shared" ref="X18:X53" si="7">SUM(R18:W18)</f>
        <v>0</v>
      </c>
      <c r="Y18" s="165" t="b">
        <f t="shared" ref="Y18:Y53" si="8">IF($C18="A",$AJ18)</f>
        <v>0</v>
      </c>
      <c r="Z18" s="165" t="b">
        <f t="shared" ref="Z18:Z53" si="9">IF($C18="B",$AJ18)</f>
        <v>0</v>
      </c>
      <c r="AA18" s="165" t="b">
        <f t="shared" ref="AA18:AA53" si="10">IF($C18="C",$AJ18)</f>
        <v>0</v>
      </c>
      <c r="AB18" s="165" t="b">
        <f t="shared" ref="AB18:AB53" si="11">IF($C18="D",$AJ18)</f>
        <v>0</v>
      </c>
      <c r="AC18" s="165" t="b">
        <f t="shared" ref="AC18:AC53" si="12">IF($C18="E",$AJ18)</f>
        <v>0</v>
      </c>
      <c r="AD18" s="165" t="b">
        <f>IF($C18=1,$AJ18)</f>
        <v>0</v>
      </c>
      <c r="AE18" s="165" t="b">
        <f>IF($C18=2,$AJ18)</f>
        <v>0</v>
      </c>
      <c r="AF18" s="165" t="b">
        <f>IF($C18=3,$AJ18)</f>
        <v>0</v>
      </c>
      <c r="AG18" s="165" t="b">
        <f>IF($C18=4,$AJ18)</f>
        <v>0</v>
      </c>
      <c r="AH18" s="165" t="b">
        <f>IF($C18=5,$AJ18)</f>
        <v>0</v>
      </c>
      <c r="AI18" s="166" t="str">
        <f t="shared" ref="AI18:AI53" si="13">IF(C18="","",IF(C18&gt;0,COUNTA(G18:L18)))</f>
        <v/>
      </c>
      <c r="AJ18" s="167" t="str">
        <f t="shared" ref="AJ18:AJ53" si="14">IF(AI18=0,"",IF(AI18="","",IF(AI18&gt;0,X18/AI18)))</f>
        <v/>
      </c>
      <c r="AK18" s="26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8" t="str">
        <f>IF(AK18="","",IF(AK18="PRO",1,IF(AK18="LWOO",2,IF(AK18="BBL",3,IF(AK18="BBL/Kader",4,IF(AK18="Kader",5,IF(AK18="Kader/TL",6,IF(AK18="TL",7,IF(AK18="TL/Havo",8,IF(AK18="Havo",9,IF(AK18="Havo/VWO",10,IF(AK18="VWO",11))))))))))))</f>
        <v/>
      </c>
      <c r="AM18" s="169">
        <f>IF(AL18="",0,IF(AL18&lt;AQ18,0,IF(AL18&gt;=AQ18,1)))</f>
        <v>0</v>
      </c>
      <c r="AN18" s="150" t="str">
        <f>IF(E18="","",IF(E18="x",1))</f>
        <v/>
      </c>
      <c r="AO18" s="151" t="str">
        <f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65" t="str">
        <f>IF($C$2&lt;6,"",IF($M18&lt;3,"",IF(O18=1,"&lt;1F",IF(O18&gt;3,"2F",IF(O18&gt;1,"1F")))))</f>
        <v/>
      </c>
      <c r="AS18" s="265" t="str">
        <f>IF($C$2&lt;6,"",IF($M18&lt;3,"",IF(P18=1,"&lt;1F",IF(P18&gt;3,"2F",IF(P18&gt;1,"1F")))))</f>
        <v/>
      </c>
      <c r="AT18" s="265" t="str">
        <f>IF($C$2&lt;6,"",IF($M18&lt;3,"",IF(N18&lt;=2,"&lt;1F",IF(N18&gt;3,"1S",IF(N18&gt;2,"1F")))))</f>
        <v/>
      </c>
      <c r="AU18" s="264"/>
      <c r="AV18" s="265"/>
      <c r="AW18" s="265"/>
      <c r="AX18" s="26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267"/>
      <c r="C19" s="200"/>
      <c r="D19" s="138"/>
      <c r="E19" s="138"/>
      <c r="F19" s="160"/>
      <c r="G19" s="161"/>
      <c r="H19" s="204"/>
      <c r="I19" s="204"/>
      <c r="J19" s="204"/>
      <c r="K19" s="204"/>
      <c r="L19" s="203"/>
      <c r="M19" s="163">
        <f t="shared" ref="M19:M53" si="16">COUNTA(H19,I19,L19)</f>
        <v>0</v>
      </c>
      <c r="N19" s="164" t="str">
        <f t="shared" ref="N19:N53" si="17">IF(L19="E",1,IF(L19="D",2,IF(L19="C",3,IF(L19="B",4,IF(L19="A",5,IF(L19=5,1,IF(L19=4,2,IF(L19=3,3,IF(L19=2,4,IF(L19=1,5,IF(L19="","")))))))))))</f>
        <v/>
      </c>
      <c r="O19" s="164" t="str">
        <f t="shared" si="0"/>
        <v/>
      </c>
      <c r="P19" s="164" t="str">
        <f t="shared" si="1"/>
        <v/>
      </c>
      <c r="Q19" s="164">
        <f t="shared" ref="Q19:Q53" si="18">IF($C$2&lt;6,0,IF($C$2&gt;=6,SUM(N19:P19)))</f>
        <v>0</v>
      </c>
      <c r="R19" s="104" t="str">
        <f t="shared" si="2"/>
        <v/>
      </c>
      <c r="S19" s="104" t="str">
        <f t="shared" si="3"/>
        <v/>
      </c>
      <c r="T19" s="104" t="str">
        <f t="shared" si="4"/>
        <v/>
      </c>
      <c r="U19" s="104" t="str">
        <f t="shared" ref="U19:U53" si="19">IF(C19="","",IF(J19="","",IF(J19=$C19,1,IF(J19&lt;$C19,1,IF(J19&gt;$C19,"",IF(J19="A+",1))))))</f>
        <v/>
      </c>
      <c r="V19" s="104" t="str">
        <f t="shared" si="5"/>
        <v/>
      </c>
      <c r="W19" s="104" t="str">
        <f t="shared" si="6"/>
        <v/>
      </c>
      <c r="X19" s="104">
        <f t="shared" si="7"/>
        <v>0</v>
      </c>
      <c r="Y19" s="165" t="b">
        <f t="shared" si="8"/>
        <v>0</v>
      </c>
      <c r="Z19" s="165" t="b">
        <f t="shared" si="9"/>
        <v>0</v>
      </c>
      <c r="AA19" s="165" t="b">
        <f t="shared" si="10"/>
        <v>0</v>
      </c>
      <c r="AB19" s="165" t="b">
        <f t="shared" si="11"/>
        <v>0</v>
      </c>
      <c r="AC19" s="165" t="b">
        <f t="shared" si="12"/>
        <v>0</v>
      </c>
      <c r="AD19" s="165" t="b">
        <f t="shared" ref="AD19:AD53" si="20">IF($C19="1",$AJ19)</f>
        <v>0</v>
      </c>
      <c r="AE19" s="165" t="b">
        <f t="shared" ref="AE19:AE53" si="21">IF($C19=2,$AJ19)</f>
        <v>0</v>
      </c>
      <c r="AF19" s="165" t="b">
        <f t="shared" ref="AF19:AF53" si="22">IF($C19=3,$AJ19)</f>
        <v>0</v>
      </c>
      <c r="AG19" s="165" t="b">
        <f t="shared" ref="AG19:AG53" si="23">IF($C19=4,$AJ19)</f>
        <v>0</v>
      </c>
      <c r="AH19" s="165" t="b">
        <f t="shared" ref="AH19:AH53" si="24">IF($C19=5,$AJ19)</f>
        <v>0</v>
      </c>
      <c r="AI19" s="170" t="str">
        <f t="shared" si="13"/>
        <v/>
      </c>
      <c r="AJ19" s="171" t="str">
        <f t="shared" si="14"/>
        <v/>
      </c>
      <c r="AK19" s="262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8" t="str">
        <f t="shared" ref="AL19:AL53" si="26">IF(AK19="","",IF(AK19="PRO",1,IF(AK19="LWOO",2,IF(AK19="BBL",3,IF(AK19="BBL/Kader",4,IF(AK19="Kader",5,IF(AK19="Kader/TL",6,IF(AK19="TL",7,IF(AK19="TL/Havo",8,IF(AK19="Havo",9,IF(AK19="Havo/VWO",10,IF(AK19="VWO",11))))))))))))</f>
        <v/>
      </c>
      <c r="AM19" s="169">
        <f t="shared" ref="AM19:AM53" si="27">IF(AL19="",0,IF(AL19&lt;AQ19,0,IF(AL19&gt;=AQ19,1)))</f>
        <v>0</v>
      </c>
      <c r="AN19" s="150" t="str">
        <f t="shared" ref="AN19:AN53" si="28">IF(E19="","",IF(E19="x",1))</f>
        <v/>
      </c>
      <c r="AO19" s="151" t="str">
        <f t="shared" ref="AO19:AO53" si="29">IF(D19="","",IF(D19="X",1))</f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65" t="str">
        <f t="shared" ref="AR19:AR53" si="31">IF($C$2&lt;6,"",IF(M19&lt;3,"",IF(O19=1,"&lt;1F",IF(O19&gt;3,"2F",IF(O19&gt;1,"1F")))))</f>
        <v/>
      </c>
      <c r="AS19" s="265" t="str">
        <f t="shared" ref="AS19:AS53" si="32">IF($C$2&lt;6,"",IF($M19&lt;3,"",IF(P19=1,"&lt;1F",IF(P19&gt;3,"2F",IF(P19&gt;1,"1F")))))</f>
        <v/>
      </c>
      <c r="AT19" s="265" t="str">
        <f t="shared" ref="AT19:AT53" si="33">IF($C$2&lt;6,"",IF($M19&lt;3,"",IF(N19&lt;=2,"&lt;1F",IF(N19&gt;3,"1S",IF(N19&gt;2,"1F")))))</f>
        <v/>
      </c>
      <c r="AU19" s="264"/>
      <c r="AV19" s="265"/>
      <c r="AW19" s="265"/>
      <c r="AX19" s="264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267"/>
      <c r="C20" s="200"/>
      <c r="D20" s="138"/>
      <c r="E20" s="139"/>
      <c r="F20" s="160"/>
      <c r="G20" s="161"/>
      <c r="H20" s="157"/>
      <c r="I20" s="204"/>
      <c r="J20" s="204"/>
      <c r="K20" s="204"/>
      <c r="L20" s="203"/>
      <c r="M20" s="163">
        <f t="shared" si="16"/>
        <v>0</v>
      </c>
      <c r="N20" s="164" t="str">
        <f t="shared" si="17"/>
        <v/>
      </c>
      <c r="O20" s="164" t="str">
        <f t="shared" si="0"/>
        <v/>
      </c>
      <c r="P20" s="164" t="str">
        <f t="shared" si="1"/>
        <v/>
      </c>
      <c r="Q20" s="164">
        <f t="shared" si="18"/>
        <v>0</v>
      </c>
      <c r="R20" s="104" t="str">
        <f t="shared" si="2"/>
        <v/>
      </c>
      <c r="S20" s="104" t="str">
        <f t="shared" si="3"/>
        <v/>
      </c>
      <c r="T20" s="104" t="str">
        <f t="shared" si="4"/>
        <v/>
      </c>
      <c r="U20" s="104" t="str">
        <f t="shared" si="19"/>
        <v/>
      </c>
      <c r="V20" s="104" t="str">
        <f t="shared" si="5"/>
        <v/>
      </c>
      <c r="W20" s="104" t="str">
        <f t="shared" si="6"/>
        <v/>
      </c>
      <c r="X20" s="104">
        <f t="shared" si="7"/>
        <v>0</v>
      </c>
      <c r="Y20" s="165" t="b">
        <f t="shared" si="8"/>
        <v>0</v>
      </c>
      <c r="Z20" s="165" t="b">
        <f t="shared" si="9"/>
        <v>0</v>
      </c>
      <c r="AA20" s="165" t="b">
        <f t="shared" si="10"/>
        <v>0</v>
      </c>
      <c r="AB20" s="165" t="b">
        <f t="shared" si="11"/>
        <v>0</v>
      </c>
      <c r="AC20" s="165" t="b">
        <f t="shared" si="12"/>
        <v>0</v>
      </c>
      <c r="AD20" s="165" t="b">
        <f t="shared" si="20"/>
        <v>0</v>
      </c>
      <c r="AE20" s="165" t="b">
        <f t="shared" si="21"/>
        <v>0</v>
      </c>
      <c r="AF20" s="165" t="b">
        <f t="shared" si="22"/>
        <v>0</v>
      </c>
      <c r="AG20" s="165" t="b">
        <f t="shared" si="23"/>
        <v>0</v>
      </c>
      <c r="AH20" s="165" t="b">
        <f t="shared" si="24"/>
        <v>0</v>
      </c>
      <c r="AI20" s="170" t="str">
        <f t="shared" si="13"/>
        <v/>
      </c>
      <c r="AJ20" s="171" t="str">
        <f t="shared" si="14"/>
        <v/>
      </c>
      <c r="AK20" s="262" t="str">
        <f t="shared" si="25"/>
        <v/>
      </c>
      <c r="AL20" s="168" t="str">
        <f t="shared" si="26"/>
        <v/>
      </c>
      <c r="AM20" s="169">
        <f t="shared" si="27"/>
        <v>0</v>
      </c>
      <c r="AN20" s="150" t="str">
        <f t="shared" si="28"/>
        <v/>
      </c>
      <c r="AO20" s="151" t="str">
        <f t="shared" si="29"/>
        <v/>
      </c>
      <c r="AP20" s="139"/>
      <c r="AQ20" s="168" t="str">
        <f t="shared" si="30"/>
        <v/>
      </c>
      <c r="AR20" s="265" t="str">
        <f t="shared" si="31"/>
        <v/>
      </c>
      <c r="AS20" s="265" t="str">
        <f t="shared" si="32"/>
        <v/>
      </c>
      <c r="AT20" s="265" t="str">
        <f t="shared" si="33"/>
        <v/>
      </c>
      <c r="AU20" s="264"/>
      <c r="AV20" s="265"/>
      <c r="AW20" s="265"/>
      <c r="AX20" s="264"/>
      <c r="AY20" s="60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267"/>
      <c r="C21" s="200"/>
      <c r="D21" s="139"/>
      <c r="E21" s="139"/>
      <c r="F21" s="160"/>
      <c r="G21" s="161"/>
      <c r="H21" s="204"/>
      <c r="I21" s="204"/>
      <c r="J21" s="172"/>
      <c r="K21" s="204"/>
      <c r="L21" s="203"/>
      <c r="M21" s="163">
        <f t="shared" si="16"/>
        <v>0</v>
      </c>
      <c r="N21" s="164" t="str">
        <f t="shared" si="17"/>
        <v/>
      </c>
      <c r="O21" s="164" t="str">
        <f t="shared" si="0"/>
        <v/>
      </c>
      <c r="P21" s="164" t="str">
        <f t="shared" si="1"/>
        <v/>
      </c>
      <c r="Q21" s="164">
        <f t="shared" si="18"/>
        <v>0</v>
      </c>
      <c r="R21" s="104" t="str">
        <f t="shared" si="2"/>
        <v/>
      </c>
      <c r="S21" s="104" t="str">
        <f t="shared" si="3"/>
        <v/>
      </c>
      <c r="T21" s="104" t="str">
        <f t="shared" si="4"/>
        <v/>
      </c>
      <c r="U21" s="104" t="str">
        <f t="shared" si="19"/>
        <v/>
      </c>
      <c r="V21" s="104" t="str">
        <f t="shared" si="5"/>
        <v/>
      </c>
      <c r="W21" s="104" t="str">
        <f t="shared" si="6"/>
        <v/>
      </c>
      <c r="X21" s="104">
        <f t="shared" si="7"/>
        <v>0</v>
      </c>
      <c r="Y21" s="165" t="b">
        <f t="shared" si="8"/>
        <v>0</v>
      </c>
      <c r="Z21" s="165" t="b">
        <f t="shared" si="9"/>
        <v>0</v>
      </c>
      <c r="AA21" s="165" t="b">
        <f t="shared" si="10"/>
        <v>0</v>
      </c>
      <c r="AB21" s="165" t="b">
        <f t="shared" si="11"/>
        <v>0</v>
      </c>
      <c r="AC21" s="165" t="b">
        <f t="shared" si="12"/>
        <v>0</v>
      </c>
      <c r="AD21" s="165" t="b">
        <f t="shared" si="20"/>
        <v>0</v>
      </c>
      <c r="AE21" s="165" t="b">
        <f t="shared" si="21"/>
        <v>0</v>
      </c>
      <c r="AF21" s="165" t="b">
        <f t="shared" si="22"/>
        <v>0</v>
      </c>
      <c r="AG21" s="165" t="b">
        <f t="shared" si="23"/>
        <v>0</v>
      </c>
      <c r="AH21" s="165" t="b">
        <f t="shared" si="24"/>
        <v>0</v>
      </c>
      <c r="AI21" s="170" t="str">
        <f t="shared" si="13"/>
        <v/>
      </c>
      <c r="AJ21" s="171" t="str">
        <f t="shared" si="14"/>
        <v/>
      </c>
      <c r="AK21" s="262" t="str">
        <f t="shared" si="25"/>
        <v/>
      </c>
      <c r="AL21" s="168" t="str">
        <f t="shared" si="26"/>
        <v/>
      </c>
      <c r="AM21" s="169">
        <f t="shared" si="27"/>
        <v>0</v>
      </c>
      <c r="AN21" s="150" t="str">
        <f t="shared" si="28"/>
        <v/>
      </c>
      <c r="AO21" s="151" t="str">
        <f t="shared" si="29"/>
        <v/>
      </c>
      <c r="AP21" s="139"/>
      <c r="AQ21" s="168" t="str">
        <f t="shared" si="30"/>
        <v/>
      </c>
      <c r="AR21" s="265" t="str">
        <f t="shared" si="31"/>
        <v/>
      </c>
      <c r="AS21" s="265" t="str">
        <f t="shared" si="32"/>
        <v/>
      </c>
      <c r="AT21" s="265" t="str">
        <f t="shared" si="33"/>
        <v/>
      </c>
      <c r="AU21" s="264"/>
      <c r="AV21" s="265"/>
      <c r="AW21" s="265"/>
      <c r="AX21" s="264"/>
      <c r="AY21" s="60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267"/>
      <c r="C22" s="200"/>
      <c r="D22" s="139"/>
      <c r="E22" s="139"/>
      <c r="F22" s="160"/>
      <c r="G22" s="161"/>
      <c r="H22" s="204"/>
      <c r="I22" s="204"/>
      <c r="J22" s="172"/>
      <c r="K22" s="204"/>
      <c r="L22" s="203"/>
      <c r="M22" s="163">
        <f t="shared" si="16"/>
        <v>0</v>
      </c>
      <c r="N22" s="164" t="str">
        <f t="shared" si="17"/>
        <v/>
      </c>
      <c r="O22" s="164" t="str">
        <f t="shared" si="0"/>
        <v/>
      </c>
      <c r="P22" s="164" t="str">
        <f t="shared" si="1"/>
        <v/>
      </c>
      <c r="Q22" s="164">
        <f t="shared" si="18"/>
        <v>0</v>
      </c>
      <c r="R22" s="104" t="str">
        <f t="shared" si="2"/>
        <v/>
      </c>
      <c r="S22" s="104" t="str">
        <f t="shared" si="3"/>
        <v/>
      </c>
      <c r="T22" s="104" t="str">
        <f t="shared" si="4"/>
        <v/>
      </c>
      <c r="U22" s="104" t="str">
        <f t="shared" si="19"/>
        <v/>
      </c>
      <c r="V22" s="104" t="str">
        <f t="shared" si="5"/>
        <v/>
      </c>
      <c r="W22" s="104" t="str">
        <f t="shared" si="6"/>
        <v/>
      </c>
      <c r="X22" s="104">
        <f t="shared" si="7"/>
        <v>0</v>
      </c>
      <c r="Y22" s="165" t="b">
        <f t="shared" si="8"/>
        <v>0</v>
      </c>
      <c r="Z22" s="165" t="b">
        <f t="shared" si="9"/>
        <v>0</v>
      </c>
      <c r="AA22" s="165" t="b">
        <f t="shared" si="10"/>
        <v>0</v>
      </c>
      <c r="AB22" s="165" t="b">
        <f t="shared" si="11"/>
        <v>0</v>
      </c>
      <c r="AC22" s="165" t="b">
        <f t="shared" si="12"/>
        <v>0</v>
      </c>
      <c r="AD22" s="165" t="b">
        <f t="shared" si="20"/>
        <v>0</v>
      </c>
      <c r="AE22" s="165" t="b">
        <f t="shared" si="21"/>
        <v>0</v>
      </c>
      <c r="AF22" s="165" t="b">
        <f t="shared" si="22"/>
        <v>0</v>
      </c>
      <c r="AG22" s="165" t="b">
        <f t="shared" si="23"/>
        <v>0</v>
      </c>
      <c r="AH22" s="165" t="b">
        <f t="shared" si="24"/>
        <v>0</v>
      </c>
      <c r="AI22" s="170" t="str">
        <f t="shared" si="13"/>
        <v/>
      </c>
      <c r="AJ22" s="171" t="str">
        <f t="shared" si="14"/>
        <v/>
      </c>
      <c r="AK22" s="262" t="str">
        <f t="shared" si="25"/>
        <v/>
      </c>
      <c r="AL22" s="168" t="str">
        <f t="shared" si="26"/>
        <v/>
      </c>
      <c r="AM22" s="169">
        <f t="shared" si="27"/>
        <v>0</v>
      </c>
      <c r="AN22" s="150" t="str">
        <f t="shared" si="28"/>
        <v/>
      </c>
      <c r="AO22" s="151" t="str">
        <f t="shared" si="29"/>
        <v/>
      </c>
      <c r="AP22" s="139"/>
      <c r="AQ22" s="168" t="str">
        <f t="shared" si="30"/>
        <v/>
      </c>
      <c r="AR22" s="265" t="str">
        <f t="shared" si="31"/>
        <v/>
      </c>
      <c r="AS22" s="265" t="str">
        <f t="shared" si="32"/>
        <v/>
      </c>
      <c r="AT22" s="265" t="str">
        <f t="shared" si="33"/>
        <v/>
      </c>
      <c r="AU22" s="264"/>
      <c r="AV22" s="265"/>
      <c r="AW22" s="265"/>
      <c r="AX22" s="264"/>
      <c r="AY22" s="60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267"/>
      <c r="C23" s="200"/>
      <c r="D23" s="139"/>
      <c r="E23" s="139"/>
      <c r="F23" s="160"/>
      <c r="G23" s="161"/>
      <c r="H23" s="204"/>
      <c r="I23" s="204"/>
      <c r="J23" s="204"/>
      <c r="K23" s="204"/>
      <c r="L23" s="203"/>
      <c r="M23" s="163">
        <f t="shared" si="16"/>
        <v>0</v>
      </c>
      <c r="N23" s="164" t="str">
        <f t="shared" si="17"/>
        <v/>
      </c>
      <c r="O23" s="164" t="str">
        <f t="shared" si="0"/>
        <v/>
      </c>
      <c r="P23" s="164" t="str">
        <f t="shared" si="1"/>
        <v/>
      </c>
      <c r="Q23" s="164">
        <f t="shared" si="18"/>
        <v>0</v>
      </c>
      <c r="R23" s="104" t="str">
        <f t="shared" si="2"/>
        <v/>
      </c>
      <c r="S23" s="104" t="str">
        <f t="shared" si="3"/>
        <v/>
      </c>
      <c r="T23" s="104" t="str">
        <f t="shared" si="4"/>
        <v/>
      </c>
      <c r="U23" s="104" t="str">
        <f t="shared" si="19"/>
        <v/>
      </c>
      <c r="V23" s="104" t="str">
        <f t="shared" si="5"/>
        <v/>
      </c>
      <c r="W23" s="104" t="str">
        <f t="shared" si="6"/>
        <v/>
      </c>
      <c r="X23" s="104">
        <f t="shared" si="7"/>
        <v>0</v>
      </c>
      <c r="Y23" s="165" t="b">
        <f t="shared" si="8"/>
        <v>0</v>
      </c>
      <c r="Z23" s="165" t="b">
        <f t="shared" si="9"/>
        <v>0</v>
      </c>
      <c r="AA23" s="165" t="b">
        <f t="shared" si="10"/>
        <v>0</v>
      </c>
      <c r="AB23" s="165" t="b">
        <f t="shared" si="11"/>
        <v>0</v>
      </c>
      <c r="AC23" s="165" t="b">
        <f t="shared" si="12"/>
        <v>0</v>
      </c>
      <c r="AD23" s="165" t="b">
        <f t="shared" si="20"/>
        <v>0</v>
      </c>
      <c r="AE23" s="165" t="b">
        <f t="shared" si="21"/>
        <v>0</v>
      </c>
      <c r="AF23" s="165" t="b">
        <f t="shared" si="22"/>
        <v>0</v>
      </c>
      <c r="AG23" s="165" t="b">
        <f t="shared" si="23"/>
        <v>0</v>
      </c>
      <c r="AH23" s="165" t="b">
        <f t="shared" si="24"/>
        <v>0</v>
      </c>
      <c r="AI23" s="170" t="str">
        <f t="shared" si="13"/>
        <v/>
      </c>
      <c r="AJ23" s="171" t="str">
        <f t="shared" si="14"/>
        <v/>
      </c>
      <c r="AK23" s="262" t="str">
        <f t="shared" si="25"/>
        <v/>
      </c>
      <c r="AL23" s="168" t="str">
        <f>IF(AK23="","",IF(AK23="PRO",1,IF(AK23="PRO/BBL",2,IF(AK23="BBL",3,IF(AK23="BBL/Kader",4,IF(AK23="Kader",5,IF(AK23="Kader/TL",6,IF(AK23="TL",7,IF(AK23="TL/Havo",8,IF(AK23="Havo",9,IF(AK23="Havo/VWO",10,IF(AK23="VWO",11))))))))))))</f>
        <v/>
      </c>
      <c r="AM23" s="169">
        <f t="shared" si="27"/>
        <v>0</v>
      </c>
      <c r="AN23" s="150" t="str">
        <f t="shared" si="28"/>
        <v/>
      </c>
      <c r="AO23" s="151" t="str">
        <f t="shared" si="29"/>
        <v/>
      </c>
      <c r="AP23" s="139"/>
      <c r="AQ23" s="168" t="str">
        <f t="shared" si="30"/>
        <v/>
      </c>
      <c r="AR23" s="265" t="str">
        <f t="shared" si="31"/>
        <v/>
      </c>
      <c r="AS23" s="265" t="str">
        <f t="shared" si="32"/>
        <v/>
      </c>
      <c r="AT23" s="265" t="str">
        <f t="shared" si="33"/>
        <v/>
      </c>
      <c r="AU23" s="264"/>
      <c r="AV23" s="265"/>
      <c r="AW23" s="265"/>
      <c r="AX23" s="264"/>
      <c r="AY23" s="60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267"/>
      <c r="C24" s="200"/>
      <c r="D24" s="138"/>
      <c r="E24" s="138"/>
      <c r="F24" s="160"/>
      <c r="G24" s="161"/>
      <c r="H24" s="172"/>
      <c r="I24" s="204"/>
      <c r="J24" s="172"/>
      <c r="K24" s="204"/>
      <c r="L24" s="203"/>
      <c r="M24" s="163">
        <f t="shared" si="16"/>
        <v>0</v>
      </c>
      <c r="N24" s="164" t="str">
        <f t="shared" si="17"/>
        <v/>
      </c>
      <c r="O24" s="164" t="str">
        <f t="shared" si="0"/>
        <v/>
      </c>
      <c r="P24" s="164" t="str">
        <f t="shared" si="1"/>
        <v/>
      </c>
      <c r="Q24" s="164">
        <f t="shared" si="18"/>
        <v>0</v>
      </c>
      <c r="R24" s="104" t="str">
        <f t="shared" si="2"/>
        <v/>
      </c>
      <c r="S24" s="104" t="str">
        <f t="shared" si="3"/>
        <v/>
      </c>
      <c r="T24" s="104" t="str">
        <f t="shared" si="4"/>
        <v/>
      </c>
      <c r="U24" s="104" t="str">
        <f t="shared" si="19"/>
        <v/>
      </c>
      <c r="V24" s="104" t="str">
        <f t="shared" si="5"/>
        <v/>
      </c>
      <c r="W24" s="104" t="str">
        <f t="shared" si="6"/>
        <v/>
      </c>
      <c r="X24" s="104">
        <f t="shared" si="7"/>
        <v>0</v>
      </c>
      <c r="Y24" s="165" t="b">
        <f t="shared" si="8"/>
        <v>0</v>
      </c>
      <c r="Z24" s="165" t="b">
        <f t="shared" si="9"/>
        <v>0</v>
      </c>
      <c r="AA24" s="165" t="b">
        <f t="shared" si="10"/>
        <v>0</v>
      </c>
      <c r="AB24" s="165" t="b">
        <f t="shared" si="11"/>
        <v>0</v>
      </c>
      <c r="AC24" s="165" t="b">
        <f t="shared" si="12"/>
        <v>0</v>
      </c>
      <c r="AD24" s="165" t="b">
        <f t="shared" si="20"/>
        <v>0</v>
      </c>
      <c r="AE24" s="165" t="b">
        <f t="shared" si="21"/>
        <v>0</v>
      </c>
      <c r="AF24" s="165" t="b">
        <f t="shared" si="22"/>
        <v>0</v>
      </c>
      <c r="AG24" s="165" t="b">
        <f t="shared" si="23"/>
        <v>0</v>
      </c>
      <c r="AH24" s="165" t="b">
        <f t="shared" si="24"/>
        <v>0</v>
      </c>
      <c r="AI24" s="170" t="str">
        <f t="shared" si="13"/>
        <v/>
      </c>
      <c r="AJ24" s="171" t="str">
        <f t="shared" si="14"/>
        <v/>
      </c>
      <c r="AK24" s="262" t="str">
        <f t="shared" si="25"/>
        <v/>
      </c>
      <c r="AL24" s="168" t="str">
        <f t="shared" si="26"/>
        <v/>
      </c>
      <c r="AM24" s="169">
        <f t="shared" si="27"/>
        <v>0</v>
      </c>
      <c r="AN24" s="150" t="str">
        <f t="shared" si="28"/>
        <v/>
      </c>
      <c r="AO24" s="151" t="str">
        <f t="shared" si="29"/>
        <v/>
      </c>
      <c r="AP24" s="139"/>
      <c r="AQ24" s="168" t="str">
        <f t="shared" si="30"/>
        <v/>
      </c>
      <c r="AR24" s="265" t="str">
        <f t="shared" si="31"/>
        <v/>
      </c>
      <c r="AS24" s="265" t="str">
        <f t="shared" si="32"/>
        <v/>
      </c>
      <c r="AT24" s="265" t="str">
        <f t="shared" si="33"/>
        <v/>
      </c>
      <c r="AU24" s="264"/>
      <c r="AV24" s="265"/>
      <c r="AW24" s="265"/>
      <c r="AX24" s="264"/>
      <c r="AY24" s="60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267"/>
      <c r="C25" s="200"/>
      <c r="D25" s="139"/>
      <c r="E25" s="139"/>
      <c r="F25" s="160"/>
      <c r="G25" s="173"/>
      <c r="H25" s="204"/>
      <c r="I25" s="204"/>
      <c r="J25" s="172"/>
      <c r="K25" s="172"/>
      <c r="L25" s="203"/>
      <c r="M25" s="163">
        <f t="shared" si="16"/>
        <v>0</v>
      </c>
      <c r="N25" s="164" t="str">
        <f t="shared" si="17"/>
        <v/>
      </c>
      <c r="O25" s="164" t="str">
        <f t="shared" si="0"/>
        <v/>
      </c>
      <c r="P25" s="164" t="str">
        <f t="shared" si="1"/>
        <v/>
      </c>
      <c r="Q25" s="164">
        <f t="shared" si="18"/>
        <v>0</v>
      </c>
      <c r="R25" s="104" t="str">
        <f t="shared" si="2"/>
        <v/>
      </c>
      <c r="S25" s="104" t="str">
        <f t="shared" si="3"/>
        <v/>
      </c>
      <c r="T25" s="104" t="str">
        <f t="shared" si="4"/>
        <v/>
      </c>
      <c r="U25" s="104" t="str">
        <f t="shared" si="19"/>
        <v/>
      </c>
      <c r="V25" s="104" t="str">
        <f t="shared" si="5"/>
        <v/>
      </c>
      <c r="W25" s="104" t="str">
        <f t="shared" si="6"/>
        <v/>
      </c>
      <c r="X25" s="104">
        <f t="shared" si="7"/>
        <v>0</v>
      </c>
      <c r="Y25" s="165" t="b">
        <f t="shared" si="8"/>
        <v>0</v>
      </c>
      <c r="Z25" s="165" t="b">
        <f t="shared" si="9"/>
        <v>0</v>
      </c>
      <c r="AA25" s="165" t="b">
        <f t="shared" si="10"/>
        <v>0</v>
      </c>
      <c r="AB25" s="165" t="b">
        <f t="shared" si="11"/>
        <v>0</v>
      </c>
      <c r="AC25" s="165" t="b">
        <f t="shared" si="12"/>
        <v>0</v>
      </c>
      <c r="AD25" s="165" t="b">
        <f t="shared" si="20"/>
        <v>0</v>
      </c>
      <c r="AE25" s="165" t="b">
        <f t="shared" si="21"/>
        <v>0</v>
      </c>
      <c r="AF25" s="165" t="b">
        <f t="shared" si="22"/>
        <v>0</v>
      </c>
      <c r="AG25" s="165" t="b">
        <f t="shared" si="23"/>
        <v>0</v>
      </c>
      <c r="AH25" s="165" t="b">
        <f t="shared" si="24"/>
        <v>0</v>
      </c>
      <c r="AI25" s="170" t="str">
        <f t="shared" si="13"/>
        <v/>
      </c>
      <c r="AJ25" s="171" t="str">
        <f t="shared" si="14"/>
        <v/>
      </c>
      <c r="AK25" s="262" t="str">
        <f t="shared" si="25"/>
        <v/>
      </c>
      <c r="AL25" s="168" t="str">
        <f t="shared" si="26"/>
        <v/>
      </c>
      <c r="AM25" s="169">
        <f t="shared" si="27"/>
        <v>0</v>
      </c>
      <c r="AN25" s="150" t="str">
        <f t="shared" si="28"/>
        <v/>
      </c>
      <c r="AO25" s="151" t="str">
        <f t="shared" si="29"/>
        <v/>
      </c>
      <c r="AP25" s="139"/>
      <c r="AQ25" s="168" t="str">
        <f t="shared" si="30"/>
        <v/>
      </c>
      <c r="AR25" s="265" t="str">
        <f t="shared" si="31"/>
        <v/>
      </c>
      <c r="AS25" s="265" t="str">
        <f t="shared" si="32"/>
        <v/>
      </c>
      <c r="AT25" s="265" t="str">
        <f t="shared" si="33"/>
        <v/>
      </c>
      <c r="AU25" s="264"/>
      <c r="AV25" s="26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65">
        <f t="shared" ref="AW25:AW53" si="36">IF(AV25="",0,IF(AV25&lt;AQ25,0,IF(AV25&gt;=AQ25,1)))</f>
        <v>0</v>
      </c>
      <c r="AX25" s="264"/>
      <c r="AY25" s="60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267"/>
      <c r="C26" s="200"/>
      <c r="D26" s="139"/>
      <c r="E26" s="139"/>
      <c r="F26" s="160"/>
      <c r="G26" s="173"/>
      <c r="H26" s="172"/>
      <c r="I26" s="172"/>
      <c r="J26" s="172"/>
      <c r="K26" s="172"/>
      <c r="L26" s="174"/>
      <c r="M26" s="163">
        <f t="shared" si="16"/>
        <v>0</v>
      </c>
      <c r="N26" s="164" t="str">
        <f t="shared" si="17"/>
        <v/>
      </c>
      <c r="O26" s="164" t="str">
        <f t="shared" si="0"/>
        <v/>
      </c>
      <c r="P26" s="164" t="str">
        <f t="shared" si="1"/>
        <v/>
      </c>
      <c r="Q26" s="164">
        <f t="shared" si="18"/>
        <v>0</v>
      </c>
      <c r="R26" s="104" t="str">
        <f t="shared" si="2"/>
        <v/>
      </c>
      <c r="S26" s="104" t="str">
        <f t="shared" si="3"/>
        <v/>
      </c>
      <c r="T26" s="104" t="str">
        <f t="shared" si="4"/>
        <v/>
      </c>
      <c r="U26" s="104" t="str">
        <f t="shared" si="19"/>
        <v/>
      </c>
      <c r="V26" s="104" t="str">
        <f t="shared" si="5"/>
        <v/>
      </c>
      <c r="W26" s="104" t="str">
        <f t="shared" si="6"/>
        <v/>
      </c>
      <c r="X26" s="104">
        <f t="shared" si="7"/>
        <v>0</v>
      </c>
      <c r="Y26" s="165" t="b">
        <f t="shared" si="8"/>
        <v>0</v>
      </c>
      <c r="Z26" s="165" t="b">
        <f t="shared" si="9"/>
        <v>0</v>
      </c>
      <c r="AA26" s="165" t="b">
        <f t="shared" si="10"/>
        <v>0</v>
      </c>
      <c r="AB26" s="165" t="b">
        <f t="shared" si="11"/>
        <v>0</v>
      </c>
      <c r="AC26" s="165" t="b">
        <f t="shared" si="12"/>
        <v>0</v>
      </c>
      <c r="AD26" s="165" t="b">
        <f t="shared" si="20"/>
        <v>0</v>
      </c>
      <c r="AE26" s="165" t="b">
        <f t="shared" si="21"/>
        <v>0</v>
      </c>
      <c r="AF26" s="165" t="b">
        <f t="shared" si="22"/>
        <v>0</v>
      </c>
      <c r="AG26" s="165" t="b">
        <f t="shared" si="23"/>
        <v>0</v>
      </c>
      <c r="AH26" s="165" t="b">
        <f t="shared" si="24"/>
        <v>0</v>
      </c>
      <c r="AI26" s="170" t="str">
        <f t="shared" si="13"/>
        <v/>
      </c>
      <c r="AJ26" s="171" t="str">
        <f t="shared" si="14"/>
        <v/>
      </c>
      <c r="AK26" s="262" t="str">
        <f t="shared" si="25"/>
        <v/>
      </c>
      <c r="AL26" s="168" t="str">
        <f t="shared" si="26"/>
        <v/>
      </c>
      <c r="AM26" s="169">
        <f t="shared" si="27"/>
        <v>0</v>
      </c>
      <c r="AN26" s="150" t="str">
        <f t="shared" si="28"/>
        <v/>
      </c>
      <c r="AO26" s="151" t="str">
        <f t="shared" si="29"/>
        <v/>
      </c>
      <c r="AP26" s="139"/>
      <c r="AQ26" s="168" t="str">
        <f t="shared" si="30"/>
        <v/>
      </c>
      <c r="AR26" s="265" t="str">
        <f t="shared" si="31"/>
        <v/>
      </c>
      <c r="AS26" s="265" t="str">
        <f t="shared" si="32"/>
        <v/>
      </c>
      <c r="AT26" s="265" t="str">
        <f t="shared" si="33"/>
        <v/>
      </c>
      <c r="AU26" s="264"/>
      <c r="AV26" s="265" t="str">
        <f t="shared" si="35"/>
        <v/>
      </c>
      <c r="AW26" s="265">
        <f t="shared" si="36"/>
        <v>0</v>
      </c>
      <c r="AX26" s="264"/>
      <c r="AY26" s="60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267"/>
      <c r="C27" s="200"/>
      <c r="D27" s="139"/>
      <c r="E27" s="139"/>
      <c r="F27" s="160"/>
      <c r="G27" s="173"/>
      <c r="H27" s="172"/>
      <c r="I27" s="172"/>
      <c r="J27" s="172"/>
      <c r="K27" s="172"/>
      <c r="L27" s="174"/>
      <c r="M27" s="163">
        <f t="shared" si="16"/>
        <v>0</v>
      </c>
      <c r="N27" s="164" t="str">
        <f t="shared" si="17"/>
        <v/>
      </c>
      <c r="O27" s="164" t="str">
        <f t="shared" si="0"/>
        <v/>
      </c>
      <c r="P27" s="164" t="str">
        <f t="shared" si="1"/>
        <v/>
      </c>
      <c r="Q27" s="164">
        <f t="shared" si="18"/>
        <v>0</v>
      </c>
      <c r="R27" s="104" t="str">
        <f t="shared" si="2"/>
        <v/>
      </c>
      <c r="S27" s="104" t="str">
        <f t="shared" si="3"/>
        <v/>
      </c>
      <c r="T27" s="104" t="str">
        <f t="shared" si="4"/>
        <v/>
      </c>
      <c r="U27" s="104" t="str">
        <f t="shared" si="19"/>
        <v/>
      </c>
      <c r="V27" s="104" t="str">
        <f t="shared" si="5"/>
        <v/>
      </c>
      <c r="W27" s="104" t="str">
        <f t="shared" si="6"/>
        <v/>
      </c>
      <c r="X27" s="104">
        <f t="shared" si="7"/>
        <v>0</v>
      </c>
      <c r="Y27" s="165" t="b">
        <f t="shared" si="8"/>
        <v>0</v>
      </c>
      <c r="Z27" s="165" t="b">
        <f t="shared" si="9"/>
        <v>0</v>
      </c>
      <c r="AA27" s="165" t="b">
        <f t="shared" si="10"/>
        <v>0</v>
      </c>
      <c r="AB27" s="165" t="b">
        <f t="shared" si="11"/>
        <v>0</v>
      </c>
      <c r="AC27" s="165" t="b">
        <f t="shared" si="12"/>
        <v>0</v>
      </c>
      <c r="AD27" s="165" t="b">
        <f t="shared" si="20"/>
        <v>0</v>
      </c>
      <c r="AE27" s="165" t="b">
        <f t="shared" si="21"/>
        <v>0</v>
      </c>
      <c r="AF27" s="165" t="b">
        <f t="shared" si="22"/>
        <v>0</v>
      </c>
      <c r="AG27" s="165" t="b">
        <f t="shared" si="23"/>
        <v>0</v>
      </c>
      <c r="AH27" s="165" t="b">
        <f t="shared" si="24"/>
        <v>0</v>
      </c>
      <c r="AI27" s="170" t="str">
        <f t="shared" si="13"/>
        <v/>
      </c>
      <c r="AJ27" s="171" t="str">
        <f t="shared" si="14"/>
        <v/>
      </c>
      <c r="AK27" s="262" t="str">
        <f t="shared" si="25"/>
        <v/>
      </c>
      <c r="AL27" s="168" t="str">
        <f t="shared" si="26"/>
        <v/>
      </c>
      <c r="AM27" s="169">
        <f t="shared" si="27"/>
        <v>0</v>
      </c>
      <c r="AN27" s="150" t="str">
        <f t="shared" si="28"/>
        <v/>
      </c>
      <c r="AO27" s="151" t="str">
        <f t="shared" si="29"/>
        <v/>
      </c>
      <c r="AP27" s="139"/>
      <c r="AQ27" s="168" t="str">
        <f t="shared" si="30"/>
        <v/>
      </c>
      <c r="AR27" s="265" t="str">
        <f t="shared" si="31"/>
        <v/>
      </c>
      <c r="AS27" s="265" t="str">
        <f t="shared" si="32"/>
        <v/>
      </c>
      <c r="AT27" s="265" t="str">
        <f t="shared" si="33"/>
        <v/>
      </c>
      <c r="AU27" s="264"/>
      <c r="AV27" s="265" t="str">
        <f t="shared" si="35"/>
        <v/>
      </c>
      <c r="AW27" s="265">
        <f t="shared" si="36"/>
        <v>0</v>
      </c>
      <c r="AX27" s="264"/>
      <c r="AY27" s="60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267"/>
      <c r="C28" s="158"/>
      <c r="D28" s="139"/>
      <c r="E28" s="139"/>
      <c r="F28" s="160"/>
      <c r="G28" s="173"/>
      <c r="H28" s="172"/>
      <c r="I28" s="172"/>
      <c r="J28" s="172"/>
      <c r="K28" s="172"/>
      <c r="L28" s="174"/>
      <c r="M28" s="163">
        <f t="shared" si="16"/>
        <v>0</v>
      </c>
      <c r="N28" s="164" t="str">
        <f t="shared" si="17"/>
        <v/>
      </c>
      <c r="O28" s="164" t="str">
        <f t="shared" si="0"/>
        <v/>
      </c>
      <c r="P28" s="164" t="str">
        <f t="shared" si="1"/>
        <v/>
      </c>
      <c r="Q28" s="164">
        <f t="shared" si="18"/>
        <v>0</v>
      </c>
      <c r="R28" s="104" t="str">
        <f t="shared" si="2"/>
        <v/>
      </c>
      <c r="S28" s="104" t="str">
        <f t="shared" si="3"/>
        <v/>
      </c>
      <c r="T28" s="104" t="str">
        <f t="shared" si="4"/>
        <v/>
      </c>
      <c r="U28" s="104" t="str">
        <f t="shared" si="19"/>
        <v/>
      </c>
      <c r="V28" s="104" t="str">
        <f t="shared" si="5"/>
        <v/>
      </c>
      <c r="W28" s="104" t="str">
        <f t="shared" si="6"/>
        <v/>
      </c>
      <c r="X28" s="104">
        <f t="shared" si="7"/>
        <v>0</v>
      </c>
      <c r="Y28" s="165" t="b">
        <f t="shared" si="8"/>
        <v>0</v>
      </c>
      <c r="Z28" s="165" t="b">
        <f t="shared" si="9"/>
        <v>0</v>
      </c>
      <c r="AA28" s="165" t="b">
        <f t="shared" si="10"/>
        <v>0</v>
      </c>
      <c r="AB28" s="165" t="b">
        <f t="shared" si="11"/>
        <v>0</v>
      </c>
      <c r="AC28" s="165" t="b">
        <f t="shared" si="12"/>
        <v>0</v>
      </c>
      <c r="AD28" s="165" t="b">
        <f t="shared" si="20"/>
        <v>0</v>
      </c>
      <c r="AE28" s="165" t="b">
        <f t="shared" si="21"/>
        <v>0</v>
      </c>
      <c r="AF28" s="165" t="b">
        <f t="shared" si="22"/>
        <v>0</v>
      </c>
      <c r="AG28" s="165" t="b">
        <f t="shared" si="23"/>
        <v>0</v>
      </c>
      <c r="AH28" s="165" t="b">
        <f t="shared" si="24"/>
        <v>0</v>
      </c>
      <c r="AI28" s="170" t="str">
        <f t="shared" si="13"/>
        <v/>
      </c>
      <c r="AJ28" s="171" t="str">
        <f t="shared" si="14"/>
        <v/>
      </c>
      <c r="AK28" s="262" t="str">
        <f t="shared" si="25"/>
        <v/>
      </c>
      <c r="AL28" s="168" t="str">
        <f t="shared" si="26"/>
        <v/>
      </c>
      <c r="AM28" s="169">
        <f t="shared" si="27"/>
        <v>0</v>
      </c>
      <c r="AN28" s="150" t="str">
        <f t="shared" si="28"/>
        <v/>
      </c>
      <c r="AO28" s="151" t="str">
        <f t="shared" si="29"/>
        <v/>
      </c>
      <c r="AP28" s="139"/>
      <c r="AQ28" s="168" t="str">
        <f t="shared" si="30"/>
        <v/>
      </c>
      <c r="AR28" s="265" t="str">
        <f t="shared" si="31"/>
        <v/>
      </c>
      <c r="AS28" s="265" t="str">
        <f t="shared" si="32"/>
        <v/>
      </c>
      <c r="AT28" s="265" t="str">
        <f t="shared" si="33"/>
        <v/>
      </c>
      <c r="AU28" s="264"/>
      <c r="AV28" s="265" t="str">
        <f t="shared" si="35"/>
        <v/>
      </c>
      <c r="AW28" s="265">
        <f t="shared" si="36"/>
        <v>0</v>
      </c>
      <c r="AX28" s="264"/>
      <c r="AY28" s="60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267"/>
      <c r="C29" s="158"/>
      <c r="D29" s="139"/>
      <c r="E29" s="139"/>
      <c r="F29" s="160"/>
      <c r="G29" s="173"/>
      <c r="H29" s="172"/>
      <c r="I29" s="172"/>
      <c r="J29" s="172"/>
      <c r="K29" s="172"/>
      <c r="L29" s="174"/>
      <c r="M29" s="163">
        <f t="shared" si="16"/>
        <v>0</v>
      </c>
      <c r="N29" s="164" t="str">
        <f t="shared" si="17"/>
        <v/>
      </c>
      <c r="O29" s="164" t="str">
        <f t="shared" si="0"/>
        <v/>
      </c>
      <c r="P29" s="164" t="str">
        <f t="shared" si="1"/>
        <v/>
      </c>
      <c r="Q29" s="164">
        <f t="shared" si="18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19"/>
        <v/>
      </c>
      <c r="V29" s="104" t="str">
        <f t="shared" si="5"/>
        <v/>
      </c>
      <c r="W29" s="104" t="str">
        <f t="shared" si="6"/>
        <v/>
      </c>
      <c r="X29" s="104">
        <f t="shared" si="7"/>
        <v>0</v>
      </c>
      <c r="Y29" s="165" t="b">
        <f t="shared" si="8"/>
        <v>0</v>
      </c>
      <c r="Z29" s="165" t="b">
        <f t="shared" si="9"/>
        <v>0</v>
      </c>
      <c r="AA29" s="165" t="b">
        <f t="shared" si="10"/>
        <v>0</v>
      </c>
      <c r="AB29" s="165" t="b">
        <f t="shared" si="11"/>
        <v>0</v>
      </c>
      <c r="AC29" s="165" t="b">
        <f t="shared" si="12"/>
        <v>0</v>
      </c>
      <c r="AD29" s="165" t="b">
        <f t="shared" si="20"/>
        <v>0</v>
      </c>
      <c r="AE29" s="165" t="b">
        <f t="shared" si="21"/>
        <v>0</v>
      </c>
      <c r="AF29" s="165" t="b">
        <f t="shared" si="22"/>
        <v>0</v>
      </c>
      <c r="AG29" s="165" t="b">
        <f t="shared" si="23"/>
        <v>0</v>
      </c>
      <c r="AH29" s="165" t="b">
        <f t="shared" si="24"/>
        <v>0</v>
      </c>
      <c r="AI29" s="170" t="str">
        <f t="shared" si="13"/>
        <v/>
      </c>
      <c r="AJ29" s="171" t="str">
        <f t="shared" si="14"/>
        <v/>
      </c>
      <c r="AK29" s="262" t="str">
        <f t="shared" si="25"/>
        <v/>
      </c>
      <c r="AL29" s="168" t="str">
        <f t="shared" si="26"/>
        <v/>
      </c>
      <c r="AM29" s="169">
        <f t="shared" si="27"/>
        <v>0</v>
      </c>
      <c r="AN29" s="150" t="str">
        <f t="shared" si="28"/>
        <v/>
      </c>
      <c r="AO29" s="151" t="str">
        <f t="shared" si="29"/>
        <v/>
      </c>
      <c r="AP29" s="139"/>
      <c r="AQ29" s="168" t="str">
        <f t="shared" si="30"/>
        <v/>
      </c>
      <c r="AR29" s="265" t="str">
        <f t="shared" si="31"/>
        <v/>
      </c>
      <c r="AS29" s="265" t="str">
        <f t="shared" si="32"/>
        <v/>
      </c>
      <c r="AT29" s="265" t="str">
        <f t="shared" si="33"/>
        <v/>
      </c>
      <c r="AU29" s="264"/>
      <c r="AV29" s="265" t="str">
        <f t="shared" si="35"/>
        <v/>
      </c>
      <c r="AW29" s="265">
        <f t="shared" si="36"/>
        <v>0</v>
      </c>
      <c r="AX29" s="264"/>
      <c r="AY29" s="60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267"/>
      <c r="C30" s="200"/>
      <c r="D30" s="139"/>
      <c r="E30" s="139"/>
      <c r="F30" s="160"/>
      <c r="G30" s="173"/>
      <c r="H30" s="172"/>
      <c r="I30" s="172"/>
      <c r="J30" s="172"/>
      <c r="K30" s="172"/>
      <c r="L30" s="174"/>
      <c r="M30" s="163">
        <f t="shared" si="16"/>
        <v>0</v>
      </c>
      <c r="N30" s="164" t="str">
        <f t="shared" si="17"/>
        <v/>
      </c>
      <c r="O30" s="164" t="str">
        <f t="shared" si="0"/>
        <v/>
      </c>
      <c r="P30" s="164" t="str">
        <f t="shared" si="1"/>
        <v/>
      </c>
      <c r="Q30" s="164">
        <f t="shared" si="18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19"/>
        <v/>
      </c>
      <c r="V30" s="104" t="str">
        <f t="shared" si="5"/>
        <v/>
      </c>
      <c r="W30" s="104" t="str">
        <f t="shared" si="6"/>
        <v/>
      </c>
      <c r="X30" s="104">
        <f t="shared" si="7"/>
        <v>0</v>
      </c>
      <c r="Y30" s="165" t="b">
        <f t="shared" si="8"/>
        <v>0</v>
      </c>
      <c r="Z30" s="165" t="b">
        <f t="shared" si="9"/>
        <v>0</v>
      </c>
      <c r="AA30" s="165" t="b">
        <f t="shared" si="10"/>
        <v>0</v>
      </c>
      <c r="AB30" s="165" t="b">
        <f t="shared" si="11"/>
        <v>0</v>
      </c>
      <c r="AC30" s="165" t="b">
        <f t="shared" si="12"/>
        <v>0</v>
      </c>
      <c r="AD30" s="165" t="b">
        <f t="shared" si="20"/>
        <v>0</v>
      </c>
      <c r="AE30" s="165" t="b">
        <f t="shared" si="21"/>
        <v>0</v>
      </c>
      <c r="AF30" s="165" t="b">
        <f t="shared" si="22"/>
        <v>0</v>
      </c>
      <c r="AG30" s="165" t="b">
        <f t="shared" si="23"/>
        <v>0</v>
      </c>
      <c r="AH30" s="165" t="b">
        <f t="shared" si="24"/>
        <v>0</v>
      </c>
      <c r="AI30" s="170" t="str">
        <f t="shared" si="13"/>
        <v/>
      </c>
      <c r="AJ30" s="171" t="str">
        <f t="shared" si="14"/>
        <v/>
      </c>
      <c r="AK30" s="262" t="str">
        <f t="shared" si="25"/>
        <v/>
      </c>
      <c r="AL30" s="168" t="str">
        <f t="shared" si="26"/>
        <v/>
      </c>
      <c r="AM30" s="169">
        <f t="shared" si="27"/>
        <v>0</v>
      </c>
      <c r="AN30" s="150" t="str">
        <f t="shared" si="28"/>
        <v/>
      </c>
      <c r="AO30" s="151" t="str">
        <f t="shared" si="29"/>
        <v/>
      </c>
      <c r="AP30" s="139"/>
      <c r="AQ30" s="168" t="str">
        <f t="shared" si="30"/>
        <v/>
      </c>
      <c r="AR30" s="265" t="str">
        <f t="shared" si="31"/>
        <v/>
      </c>
      <c r="AS30" s="265" t="str">
        <f t="shared" si="32"/>
        <v/>
      </c>
      <c r="AT30" s="265" t="str">
        <f t="shared" si="33"/>
        <v/>
      </c>
      <c r="AU30" s="264"/>
      <c r="AV30" s="265" t="str">
        <f t="shared" si="35"/>
        <v/>
      </c>
      <c r="AW30" s="265">
        <f t="shared" si="36"/>
        <v>0</v>
      </c>
      <c r="AX30" s="264"/>
      <c r="AY30" s="60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267"/>
      <c r="C31" s="200"/>
      <c r="D31" s="139"/>
      <c r="E31" s="139"/>
      <c r="F31" s="160"/>
      <c r="G31" s="173"/>
      <c r="H31" s="172"/>
      <c r="I31" s="172"/>
      <c r="J31" s="172"/>
      <c r="K31" s="172"/>
      <c r="L31" s="174"/>
      <c r="M31" s="163">
        <f t="shared" si="16"/>
        <v>0</v>
      </c>
      <c r="N31" s="164" t="str">
        <f t="shared" si="17"/>
        <v/>
      </c>
      <c r="O31" s="164" t="str">
        <f t="shared" si="0"/>
        <v/>
      </c>
      <c r="P31" s="164" t="str">
        <f t="shared" si="1"/>
        <v/>
      </c>
      <c r="Q31" s="164">
        <f t="shared" si="18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19"/>
        <v/>
      </c>
      <c r="V31" s="104" t="str">
        <f t="shared" si="5"/>
        <v/>
      </c>
      <c r="W31" s="104" t="str">
        <f t="shared" si="6"/>
        <v/>
      </c>
      <c r="X31" s="104">
        <f t="shared" si="7"/>
        <v>0</v>
      </c>
      <c r="Y31" s="165" t="b">
        <f t="shared" si="8"/>
        <v>0</v>
      </c>
      <c r="Z31" s="165" t="b">
        <f t="shared" si="9"/>
        <v>0</v>
      </c>
      <c r="AA31" s="165" t="b">
        <f t="shared" si="10"/>
        <v>0</v>
      </c>
      <c r="AB31" s="165" t="b">
        <f t="shared" si="11"/>
        <v>0</v>
      </c>
      <c r="AC31" s="165" t="b">
        <f t="shared" si="12"/>
        <v>0</v>
      </c>
      <c r="AD31" s="165" t="b">
        <f t="shared" si="20"/>
        <v>0</v>
      </c>
      <c r="AE31" s="165" t="b">
        <f t="shared" si="21"/>
        <v>0</v>
      </c>
      <c r="AF31" s="165" t="b">
        <f t="shared" si="22"/>
        <v>0</v>
      </c>
      <c r="AG31" s="165" t="b">
        <f t="shared" si="23"/>
        <v>0</v>
      </c>
      <c r="AH31" s="165" t="b">
        <f t="shared" si="24"/>
        <v>0</v>
      </c>
      <c r="AI31" s="170" t="str">
        <f t="shared" si="13"/>
        <v/>
      </c>
      <c r="AJ31" s="171" t="str">
        <f t="shared" si="14"/>
        <v/>
      </c>
      <c r="AK31" s="262" t="str">
        <f t="shared" si="25"/>
        <v/>
      </c>
      <c r="AL31" s="168" t="str">
        <f t="shared" si="26"/>
        <v/>
      </c>
      <c r="AM31" s="169">
        <f t="shared" si="27"/>
        <v>0</v>
      </c>
      <c r="AN31" s="150" t="str">
        <f t="shared" si="28"/>
        <v/>
      </c>
      <c r="AO31" s="151" t="str">
        <f t="shared" si="29"/>
        <v/>
      </c>
      <c r="AP31" s="139"/>
      <c r="AQ31" s="168" t="str">
        <f t="shared" si="30"/>
        <v/>
      </c>
      <c r="AR31" s="265" t="str">
        <f t="shared" si="31"/>
        <v/>
      </c>
      <c r="AS31" s="265" t="str">
        <f t="shared" si="32"/>
        <v/>
      </c>
      <c r="AT31" s="265" t="str">
        <f t="shared" si="33"/>
        <v/>
      </c>
      <c r="AU31" s="264"/>
      <c r="AV31" s="265" t="str">
        <f t="shared" si="35"/>
        <v/>
      </c>
      <c r="AW31" s="265">
        <f t="shared" si="36"/>
        <v>0</v>
      </c>
      <c r="AX31" s="264"/>
      <c r="AY31" s="60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267"/>
      <c r="C32" s="200"/>
      <c r="D32" s="139"/>
      <c r="E32" s="139"/>
      <c r="F32" s="160"/>
      <c r="G32" s="173"/>
      <c r="H32" s="172"/>
      <c r="I32" s="172"/>
      <c r="J32" s="172"/>
      <c r="K32" s="172"/>
      <c r="L32" s="174"/>
      <c r="M32" s="163">
        <f t="shared" si="16"/>
        <v>0</v>
      </c>
      <c r="N32" s="164" t="str">
        <f t="shared" si="17"/>
        <v/>
      </c>
      <c r="O32" s="164" t="str">
        <f t="shared" si="0"/>
        <v/>
      </c>
      <c r="P32" s="164" t="str">
        <f t="shared" si="1"/>
        <v/>
      </c>
      <c r="Q32" s="164">
        <f t="shared" si="18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19"/>
        <v/>
      </c>
      <c r="V32" s="104" t="str">
        <f t="shared" si="5"/>
        <v/>
      </c>
      <c r="W32" s="104" t="str">
        <f t="shared" si="6"/>
        <v/>
      </c>
      <c r="X32" s="104">
        <f t="shared" si="7"/>
        <v>0</v>
      </c>
      <c r="Y32" s="165" t="b">
        <f t="shared" si="8"/>
        <v>0</v>
      </c>
      <c r="Z32" s="165" t="b">
        <f t="shared" si="9"/>
        <v>0</v>
      </c>
      <c r="AA32" s="165" t="b">
        <f t="shared" si="10"/>
        <v>0</v>
      </c>
      <c r="AB32" s="165" t="b">
        <f t="shared" si="11"/>
        <v>0</v>
      </c>
      <c r="AC32" s="165" t="b">
        <f t="shared" si="12"/>
        <v>0</v>
      </c>
      <c r="AD32" s="165" t="b">
        <f t="shared" si="20"/>
        <v>0</v>
      </c>
      <c r="AE32" s="165" t="b">
        <f t="shared" si="21"/>
        <v>0</v>
      </c>
      <c r="AF32" s="165" t="b">
        <f t="shared" si="22"/>
        <v>0</v>
      </c>
      <c r="AG32" s="165" t="b">
        <f t="shared" si="23"/>
        <v>0</v>
      </c>
      <c r="AH32" s="165" t="b">
        <f t="shared" si="24"/>
        <v>0</v>
      </c>
      <c r="AI32" s="170" t="str">
        <f t="shared" si="13"/>
        <v/>
      </c>
      <c r="AJ32" s="171" t="str">
        <f t="shared" si="14"/>
        <v/>
      </c>
      <c r="AK32" s="262" t="str">
        <f t="shared" si="25"/>
        <v/>
      </c>
      <c r="AL32" s="168" t="str">
        <f t="shared" si="26"/>
        <v/>
      </c>
      <c r="AM32" s="169">
        <f t="shared" si="27"/>
        <v>0</v>
      </c>
      <c r="AN32" s="150" t="str">
        <f t="shared" si="28"/>
        <v/>
      </c>
      <c r="AO32" s="151" t="str">
        <f t="shared" si="29"/>
        <v/>
      </c>
      <c r="AP32" s="139"/>
      <c r="AQ32" s="168" t="str">
        <f t="shared" si="30"/>
        <v/>
      </c>
      <c r="AR32" s="265" t="str">
        <f t="shared" si="31"/>
        <v/>
      </c>
      <c r="AS32" s="265" t="str">
        <f t="shared" si="32"/>
        <v/>
      </c>
      <c r="AT32" s="265" t="str">
        <f t="shared" si="33"/>
        <v/>
      </c>
      <c r="AU32" s="264"/>
      <c r="AV32" s="265" t="str">
        <f t="shared" si="35"/>
        <v/>
      </c>
      <c r="AW32" s="265">
        <f t="shared" si="36"/>
        <v>0</v>
      </c>
      <c r="AX32" s="264"/>
      <c r="AY32" s="60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267"/>
      <c r="C33" s="200"/>
      <c r="D33" s="139"/>
      <c r="E33" s="139"/>
      <c r="F33" s="160"/>
      <c r="G33" s="173"/>
      <c r="H33" s="172"/>
      <c r="I33" s="172"/>
      <c r="J33" s="172"/>
      <c r="K33" s="172"/>
      <c r="L33" s="203"/>
      <c r="M33" s="163">
        <f t="shared" si="16"/>
        <v>0</v>
      </c>
      <c r="N33" s="164" t="str">
        <f t="shared" si="17"/>
        <v/>
      </c>
      <c r="O33" s="164" t="str">
        <f t="shared" si="0"/>
        <v/>
      </c>
      <c r="P33" s="164" t="str">
        <f t="shared" si="1"/>
        <v/>
      </c>
      <c r="Q33" s="164">
        <f t="shared" si="18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19"/>
        <v/>
      </c>
      <c r="V33" s="104" t="str">
        <f t="shared" si="5"/>
        <v/>
      </c>
      <c r="W33" s="104" t="str">
        <f t="shared" si="6"/>
        <v/>
      </c>
      <c r="X33" s="104">
        <f t="shared" si="7"/>
        <v>0</v>
      </c>
      <c r="Y33" s="165" t="b">
        <f t="shared" si="8"/>
        <v>0</v>
      </c>
      <c r="Z33" s="165" t="b">
        <f t="shared" si="9"/>
        <v>0</v>
      </c>
      <c r="AA33" s="165" t="b">
        <f t="shared" si="10"/>
        <v>0</v>
      </c>
      <c r="AB33" s="165" t="b">
        <f t="shared" si="11"/>
        <v>0</v>
      </c>
      <c r="AC33" s="165" t="b">
        <f t="shared" si="12"/>
        <v>0</v>
      </c>
      <c r="AD33" s="165" t="b">
        <f t="shared" si="20"/>
        <v>0</v>
      </c>
      <c r="AE33" s="165" t="b">
        <f t="shared" si="21"/>
        <v>0</v>
      </c>
      <c r="AF33" s="165" t="b">
        <f t="shared" si="22"/>
        <v>0</v>
      </c>
      <c r="AG33" s="165" t="b">
        <f t="shared" si="23"/>
        <v>0</v>
      </c>
      <c r="AH33" s="165" t="b">
        <f t="shared" si="24"/>
        <v>0</v>
      </c>
      <c r="AI33" s="170" t="str">
        <f t="shared" si="13"/>
        <v/>
      </c>
      <c r="AJ33" s="171" t="str">
        <f t="shared" si="14"/>
        <v/>
      </c>
      <c r="AK33" s="262" t="str">
        <f t="shared" si="25"/>
        <v/>
      </c>
      <c r="AL33" s="168" t="str">
        <f t="shared" si="26"/>
        <v/>
      </c>
      <c r="AM33" s="169">
        <f t="shared" si="27"/>
        <v>0</v>
      </c>
      <c r="AN33" s="150" t="str">
        <f t="shared" si="28"/>
        <v/>
      </c>
      <c r="AO33" s="151" t="str">
        <f t="shared" si="29"/>
        <v/>
      </c>
      <c r="AP33" s="139"/>
      <c r="AQ33" s="168" t="str">
        <f t="shared" si="30"/>
        <v/>
      </c>
      <c r="AR33" s="265" t="str">
        <f t="shared" si="31"/>
        <v/>
      </c>
      <c r="AS33" s="265" t="str">
        <f t="shared" si="32"/>
        <v/>
      </c>
      <c r="AT33" s="265" t="str">
        <f t="shared" si="33"/>
        <v/>
      </c>
      <c r="AU33" s="264"/>
      <c r="AV33" s="265" t="str">
        <f t="shared" si="35"/>
        <v/>
      </c>
      <c r="AW33" s="265">
        <f t="shared" si="36"/>
        <v>0</v>
      </c>
      <c r="AX33" s="264"/>
      <c r="AY33" s="60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267"/>
      <c r="C34" s="200"/>
      <c r="D34" s="139"/>
      <c r="E34" s="139"/>
      <c r="F34" s="160"/>
      <c r="G34" s="173"/>
      <c r="H34" s="172"/>
      <c r="I34" s="172"/>
      <c r="J34" s="172"/>
      <c r="K34" s="172"/>
      <c r="L34" s="203"/>
      <c r="M34" s="163">
        <f t="shared" si="16"/>
        <v>0</v>
      </c>
      <c r="N34" s="164" t="str">
        <f t="shared" si="17"/>
        <v/>
      </c>
      <c r="O34" s="164" t="str">
        <f t="shared" si="0"/>
        <v/>
      </c>
      <c r="P34" s="164" t="str">
        <f t="shared" si="1"/>
        <v/>
      </c>
      <c r="Q34" s="164">
        <f t="shared" si="18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19"/>
        <v/>
      </c>
      <c r="V34" s="104" t="str">
        <f t="shared" si="5"/>
        <v/>
      </c>
      <c r="W34" s="104" t="str">
        <f t="shared" si="6"/>
        <v/>
      </c>
      <c r="X34" s="104">
        <f t="shared" si="7"/>
        <v>0</v>
      </c>
      <c r="Y34" s="165" t="b">
        <f t="shared" si="8"/>
        <v>0</v>
      </c>
      <c r="Z34" s="165" t="b">
        <f t="shared" si="9"/>
        <v>0</v>
      </c>
      <c r="AA34" s="165" t="b">
        <f t="shared" si="10"/>
        <v>0</v>
      </c>
      <c r="AB34" s="165" t="b">
        <f t="shared" si="11"/>
        <v>0</v>
      </c>
      <c r="AC34" s="165" t="b">
        <f t="shared" si="12"/>
        <v>0</v>
      </c>
      <c r="AD34" s="165" t="b">
        <f t="shared" si="20"/>
        <v>0</v>
      </c>
      <c r="AE34" s="165" t="b">
        <f t="shared" si="21"/>
        <v>0</v>
      </c>
      <c r="AF34" s="165" t="b">
        <f t="shared" si="22"/>
        <v>0</v>
      </c>
      <c r="AG34" s="165" t="b">
        <f t="shared" si="23"/>
        <v>0</v>
      </c>
      <c r="AH34" s="165" t="b">
        <f t="shared" si="24"/>
        <v>0</v>
      </c>
      <c r="AI34" s="170" t="str">
        <f t="shared" si="13"/>
        <v/>
      </c>
      <c r="AJ34" s="171" t="str">
        <f t="shared" si="14"/>
        <v/>
      </c>
      <c r="AK34" s="262" t="str">
        <f t="shared" si="25"/>
        <v/>
      </c>
      <c r="AL34" s="168" t="str">
        <f t="shared" si="26"/>
        <v/>
      </c>
      <c r="AM34" s="169">
        <f t="shared" si="27"/>
        <v>0</v>
      </c>
      <c r="AN34" s="150" t="str">
        <f t="shared" si="28"/>
        <v/>
      </c>
      <c r="AO34" s="151" t="str">
        <f t="shared" si="29"/>
        <v/>
      </c>
      <c r="AP34" s="139"/>
      <c r="AQ34" s="168" t="str">
        <f t="shared" si="30"/>
        <v/>
      </c>
      <c r="AR34" s="265" t="str">
        <f t="shared" si="31"/>
        <v/>
      </c>
      <c r="AS34" s="265" t="str">
        <f t="shared" si="32"/>
        <v/>
      </c>
      <c r="AT34" s="265" t="str">
        <f t="shared" si="33"/>
        <v/>
      </c>
      <c r="AU34" s="264"/>
      <c r="AV34" s="265" t="str">
        <f t="shared" si="35"/>
        <v/>
      </c>
      <c r="AW34" s="265">
        <f t="shared" si="36"/>
        <v>0</v>
      </c>
      <c r="AX34" s="264"/>
      <c r="AY34" s="60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267"/>
      <c r="C35" s="200"/>
      <c r="D35" s="139"/>
      <c r="E35" s="139"/>
      <c r="F35" s="160"/>
      <c r="G35" s="173"/>
      <c r="H35" s="172"/>
      <c r="I35" s="172"/>
      <c r="J35" s="172"/>
      <c r="K35" s="172"/>
      <c r="L35" s="174"/>
      <c r="M35" s="163">
        <f t="shared" si="16"/>
        <v>0</v>
      </c>
      <c r="N35" s="164" t="str">
        <f t="shared" si="17"/>
        <v/>
      </c>
      <c r="O35" s="164" t="str">
        <f t="shared" si="0"/>
        <v/>
      </c>
      <c r="P35" s="164" t="str">
        <f t="shared" si="1"/>
        <v/>
      </c>
      <c r="Q35" s="164">
        <f t="shared" si="18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19"/>
        <v/>
      </c>
      <c r="V35" s="104" t="str">
        <f t="shared" si="5"/>
        <v/>
      </c>
      <c r="W35" s="104" t="str">
        <f t="shared" si="6"/>
        <v/>
      </c>
      <c r="X35" s="104">
        <f t="shared" si="7"/>
        <v>0</v>
      </c>
      <c r="Y35" s="165" t="b">
        <f t="shared" si="8"/>
        <v>0</v>
      </c>
      <c r="Z35" s="165" t="b">
        <f t="shared" si="9"/>
        <v>0</v>
      </c>
      <c r="AA35" s="165" t="b">
        <f t="shared" si="10"/>
        <v>0</v>
      </c>
      <c r="AB35" s="165" t="b">
        <f t="shared" si="11"/>
        <v>0</v>
      </c>
      <c r="AC35" s="165" t="b">
        <f t="shared" si="12"/>
        <v>0</v>
      </c>
      <c r="AD35" s="165" t="b">
        <f t="shared" si="20"/>
        <v>0</v>
      </c>
      <c r="AE35" s="165" t="b">
        <f t="shared" si="21"/>
        <v>0</v>
      </c>
      <c r="AF35" s="165" t="b">
        <f t="shared" si="22"/>
        <v>0</v>
      </c>
      <c r="AG35" s="165" t="b">
        <f t="shared" si="23"/>
        <v>0</v>
      </c>
      <c r="AH35" s="165" t="b">
        <f t="shared" si="24"/>
        <v>0</v>
      </c>
      <c r="AI35" s="170" t="str">
        <f t="shared" si="13"/>
        <v/>
      </c>
      <c r="AJ35" s="171" t="str">
        <f t="shared" si="14"/>
        <v/>
      </c>
      <c r="AK35" s="262" t="str">
        <f t="shared" si="25"/>
        <v/>
      </c>
      <c r="AL35" s="168" t="str">
        <f t="shared" si="26"/>
        <v/>
      </c>
      <c r="AM35" s="169">
        <f t="shared" si="27"/>
        <v>0</v>
      </c>
      <c r="AN35" s="150" t="str">
        <f t="shared" si="28"/>
        <v/>
      </c>
      <c r="AO35" s="151" t="str">
        <f t="shared" si="29"/>
        <v/>
      </c>
      <c r="AP35" s="139"/>
      <c r="AQ35" s="168" t="str">
        <f t="shared" si="30"/>
        <v/>
      </c>
      <c r="AR35" s="265" t="str">
        <f t="shared" si="31"/>
        <v/>
      </c>
      <c r="AS35" s="265" t="str">
        <f t="shared" si="32"/>
        <v/>
      </c>
      <c r="AT35" s="265" t="str">
        <f t="shared" si="33"/>
        <v/>
      </c>
      <c r="AU35" s="264"/>
      <c r="AV35" s="265" t="str">
        <f t="shared" si="35"/>
        <v/>
      </c>
      <c r="AW35" s="265">
        <f t="shared" si="36"/>
        <v>0</v>
      </c>
      <c r="AX35" s="264"/>
      <c r="AY35" s="60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267"/>
      <c r="C36" s="158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16"/>
        <v>0</v>
      </c>
      <c r="N36" s="164" t="str">
        <f t="shared" si="17"/>
        <v/>
      </c>
      <c r="O36" s="164" t="str">
        <f t="shared" si="0"/>
        <v/>
      </c>
      <c r="P36" s="164" t="str">
        <f t="shared" si="1"/>
        <v/>
      </c>
      <c r="Q36" s="164">
        <f t="shared" si="18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19"/>
        <v/>
      </c>
      <c r="V36" s="104" t="str">
        <f t="shared" si="5"/>
        <v/>
      </c>
      <c r="W36" s="104" t="str">
        <f t="shared" si="6"/>
        <v/>
      </c>
      <c r="X36" s="104">
        <f t="shared" si="7"/>
        <v>0</v>
      </c>
      <c r="Y36" s="165" t="b">
        <f t="shared" si="8"/>
        <v>0</v>
      </c>
      <c r="Z36" s="165" t="b">
        <f t="shared" si="9"/>
        <v>0</v>
      </c>
      <c r="AA36" s="165" t="b">
        <f t="shared" si="10"/>
        <v>0</v>
      </c>
      <c r="AB36" s="165" t="b">
        <f t="shared" si="11"/>
        <v>0</v>
      </c>
      <c r="AC36" s="165" t="b">
        <f t="shared" si="12"/>
        <v>0</v>
      </c>
      <c r="AD36" s="165" t="b">
        <f t="shared" si="20"/>
        <v>0</v>
      </c>
      <c r="AE36" s="165" t="b">
        <f t="shared" si="21"/>
        <v>0</v>
      </c>
      <c r="AF36" s="165" t="b">
        <f t="shared" si="22"/>
        <v>0</v>
      </c>
      <c r="AG36" s="165" t="b">
        <f t="shared" si="23"/>
        <v>0</v>
      </c>
      <c r="AH36" s="165" t="b">
        <f t="shared" si="24"/>
        <v>0</v>
      </c>
      <c r="AI36" s="170" t="str">
        <f t="shared" si="13"/>
        <v/>
      </c>
      <c r="AJ36" s="171" t="str">
        <f t="shared" si="14"/>
        <v/>
      </c>
      <c r="AK36" s="262" t="str">
        <f t="shared" si="25"/>
        <v/>
      </c>
      <c r="AL36" s="168" t="str">
        <f t="shared" si="26"/>
        <v/>
      </c>
      <c r="AM36" s="169">
        <f t="shared" si="27"/>
        <v>0</v>
      </c>
      <c r="AN36" s="150" t="str">
        <f t="shared" si="28"/>
        <v/>
      </c>
      <c r="AO36" s="151" t="str">
        <f t="shared" si="29"/>
        <v/>
      </c>
      <c r="AP36" s="139"/>
      <c r="AQ36" s="168" t="str">
        <f t="shared" si="30"/>
        <v/>
      </c>
      <c r="AR36" s="265" t="str">
        <f t="shared" si="31"/>
        <v/>
      </c>
      <c r="AS36" s="265" t="str">
        <f t="shared" si="32"/>
        <v/>
      </c>
      <c r="AT36" s="265" t="str">
        <f t="shared" si="33"/>
        <v/>
      </c>
      <c r="AU36" s="264"/>
      <c r="AV36" s="265" t="str">
        <f t="shared" si="35"/>
        <v/>
      </c>
      <c r="AW36" s="265">
        <f t="shared" si="36"/>
        <v>0</v>
      </c>
      <c r="AX36" s="264"/>
      <c r="AY36" s="60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267"/>
      <c r="C37" s="200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16"/>
        <v>0</v>
      </c>
      <c r="N37" s="164" t="str">
        <f t="shared" si="17"/>
        <v/>
      </c>
      <c r="O37" s="164" t="str">
        <f t="shared" si="0"/>
        <v/>
      </c>
      <c r="P37" s="164" t="str">
        <f t="shared" si="1"/>
        <v/>
      </c>
      <c r="Q37" s="164">
        <f t="shared" si="18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19"/>
        <v/>
      </c>
      <c r="V37" s="104" t="str">
        <f t="shared" si="5"/>
        <v/>
      </c>
      <c r="W37" s="104" t="str">
        <f t="shared" si="6"/>
        <v/>
      </c>
      <c r="X37" s="104">
        <f t="shared" si="7"/>
        <v>0</v>
      </c>
      <c r="Y37" s="165" t="b">
        <f t="shared" si="8"/>
        <v>0</v>
      </c>
      <c r="Z37" s="165" t="b">
        <f t="shared" si="9"/>
        <v>0</v>
      </c>
      <c r="AA37" s="165" t="b">
        <f t="shared" si="10"/>
        <v>0</v>
      </c>
      <c r="AB37" s="165" t="b">
        <f t="shared" si="11"/>
        <v>0</v>
      </c>
      <c r="AC37" s="165" t="b">
        <f t="shared" si="12"/>
        <v>0</v>
      </c>
      <c r="AD37" s="165" t="b">
        <f t="shared" si="20"/>
        <v>0</v>
      </c>
      <c r="AE37" s="165" t="b">
        <f t="shared" si="21"/>
        <v>0</v>
      </c>
      <c r="AF37" s="165" t="b">
        <f t="shared" si="22"/>
        <v>0</v>
      </c>
      <c r="AG37" s="165" t="b">
        <f t="shared" si="23"/>
        <v>0</v>
      </c>
      <c r="AH37" s="165" t="b">
        <f t="shared" si="24"/>
        <v>0</v>
      </c>
      <c r="AI37" s="170" t="str">
        <f t="shared" si="13"/>
        <v/>
      </c>
      <c r="AJ37" s="171" t="str">
        <f t="shared" si="14"/>
        <v/>
      </c>
      <c r="AK37" s="262" t="str">
        <f t="shared" si="25"/>
        <v/>
      </c>
      <c r="AL37" s="168" t="str">
        <f t="shared" si="26"/>
        <v/>
      </c>
      <c r="AM37" s="169">
        <f t="shared" si="27"/>
        <v>0</v>
      </c>
      <c r="AN37" s="150" t="str">
        <f t="shared" si="28"/>
        <v/>
      </c>
      <c r="AO37" s="151" t="str">
        <f t="shared" si="29"/>
        <v/>
      </c>
      <c r="AP37" s="139"/>
      <c r="AQ37" s="168" t="str">
        <f t="shared" si="30"/>
        <v/>
      </c>
      <c r="AR37" s="265" t="str">
        <f t="shared" si="31"/>
        <v/>
      </c>
      <c r="AS37" s="265" t="str">
        <f t="shared" si="32"/>
        <v/>
      </c>
      <c r="AT37" s="265" t="str">
        <f t="shared" si="33"/>
        <v/>
      </c>
      <c r="AU37" s="264"/>
      <c r="AV37" s="265" t="str">
        <f t="shared" si="35"/>
        <v/>
      </c>
      <c r="AW37" s="265">
        <f t="shared" si="36"/>
        <v>0</v>
      </c>
      <c r="AX37" s="264"/>
      <c r="AY37" s="60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8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16"/>
        <v>0</v>
      </c>
      <c r="N38" s="164" t="str">
        <f t="shared" si="17"/>
        <v/>
      </c>
      <c r="O38" s="164" t="str">
        <f t="shared" si="0"/>
        <v/>
      </c>
      <c r="P38" s="164" t="str">
        <f t="shared" si="1"/>
        <v/>
      </c>
      <c r="Q38" s="164">
        <f t="shared" si="18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19"/>
        <v/>
      </c>
      <c r="V38" s="104" t="str">
        <f t="shared" si="5"/>
        <v/>
      </c>
      <c r="W38" s="104" t="str">
        <f t="shared" si="6"/>
        <v/>
      </c>
      <c r="X38" s="104">
        <f t="shared" si="7"/>
        <v>0</v>
      </c>
      <c r="Y38" s="165" t="b">
        <f t="shared" si="8"/>
        <v>0</v>
      </c>
      <c r="Z38" s="165" t="b">
        <f t="shared" si="9"/>
        <v>0</v>
      </c>
      <c r="AA38" s="165" t="b">
        <f t="shared" si="10"/>
        <v>0</v>
      </c>
      <c r="AB38" s="165" t="b">
        <f t="shared" si="11"/>
        <v>0</v>
      </c>
      <c r="AC38" s="165" t="b">
        <f t="shared" si="12"/>
        <v>0</v>
      </c>
      <c r="AD38" s="165" t="b">
        <f t="shared" si="20"/>
        <v>0</v>
      </c>
      <c r="AE38" s="165" t="b">
        <f t="shared" si="21"/>
        <v>0</v>
      </c>
      <c r="AF38" s="165" t="b">
        <f t="shared" si="22"/>
        <v>0</v>
      </c>
      <c r="AG38" s="165" t="b">
        <f t="shared" si="23"/>
        <v>0</v>
      </c>
      <c r="AH38" s="165" t="b">
        <f t="shared" si="24"/>
        <v>0</v>
      </c>
      <c r="AI38" s="170" t="str">
        <f t="shared" si="13"/>
        <v/>
      </c>
      <c r="AJ38" s="171" t="str">
        <f t="shared" si="14"/>
        <v/>
      </c>
      <c r="AK38" s="262" t="str">
        <f t="shared" si="25"/>
        <v/>
      </c>
      <c r="AL38" s="168" t="str">
        <f t="shared" si="26"/>
        <v/>
      </c>
      <c r="AM38" s="169">
        <f t="shared" si="27"/>
        <v>0</v>
      </c>
      <c r="AN38" s="150" t="str">
        <f t="shared" si="28"/>
        <v/>
      </c>
      <c r="AO38" s="151" t="str">
        <f t="shared" si="29"/>
        <v/>
      </c>
      <c r="AP38" s="139"/>
      <c r="AQ38" s="168" t="str">
        <f t="shared" si="30"/>
        <v/>
      </c>
      <c r="AR38" s="265" t="str">
        <f t="shared" si="31"/>
        <v/>
      </c>
      <c r="AS38" s="265" t="str">
        <f t="shared" si="32"/>
        <v/>
      </c>
      <c r="AT38" s="265" t="str">
        <f t="shared" si="33"/>
        <v/>
      </c>
      <c r="AU38" s="264"/>
      <c r="AV38" s="265" t="str">
        <f t="shared" si="35"/>
        <v/>
      </c>
      <c r="AW38" s="265">
        <f t="shared" si="36"/>
        <v>0</v>
      </c>
      <c r="AX38" s="264"/>
      <c r="AY38" s="60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200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16"/>
        <v>0</v>
      </c>
      <c r="N39" s="164" t="str">
        <f t="shared" si="17"/>
        <v/>
      </c>
      <c r="O39" s="164" t="str">
        <f t="shared" si="0"/>
        <v/>
      </c>
      <c r="P39" s="164" t="str">
        <f t="shared" si="1"/>
        <v/>
      </c>
      <c r="Q39" s="164">
        <f t="shared" si="18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19"/>
        <v/>
      </c>
      <c r="V39" s="104" t="str">
        <f t="shared" si="5"/>
        <v/>
      </c>
      <c r="W39" s="104" t="str">
        <f t="shared" si="6"/>
        <v/>
      </c>
      <c r="X39" s="104">
        <f t="shared" si="7"/>
        <v>0</v>
      </c>
      <c r="Y39" s="165" t="b">
        <f t="shared" si="8"/>
        <v>0</v>
      </c>
      <c r="Z39" s="165" t="b">
        <f t="shared" si="9"/>
        <v>0</v>
      </c>
      <c r="AA39" s="165" t="b">
        <f t="shared" si="10"/>
        <v>0</v>
      </c>
      <c r="AB39" s="165" t="b">
        <f t="shared" si="11"/>
        <v>0</v>
      </c>
      <c r="AC39" s="165" t="b">
        <f t="shared" si="12"/>
        <v>0</v>
      </c>
      <c r="AD39" s="165" t="b">
        <f t="shared" si="20"/>
        <v>0</v>
      </c>
      <c r="AE39" s="165" t="b">
        <f t="shared" si="21"/>
        <v>0</v>
      </c>
      <c r="AF39" s="165" t="b">
        <f t="shared" si="22"/>
        <v>0</v>
      </c>
      <c r="AG39" s="165" t="b">
        <f t="shared" si="23"/>
        <v>0</v>
      </c>
      <c r="AH39" s="165" t="b">
        <f t="shared" si="24"/>
        <v>0</v>
      </c>
      <c r="AI39" s="170" t="str">
        <f t="shared" si="13"/>
        <v/>
      </c>
      <c r="AJ39" s="171" t="str">
        <f t="shared" si="14"/>
        <v/>
      </c>
      <c r="AK39" s="262" t="str">
        <f t="shared" si="25"/>
        <v/>
      </c>
      <c r="AL39" s="168" t="str">
        <f t="shared" si="26"/>
        <v/>
      </c>
      <c r="AM39" s="169">
        <f t="shared" si="27"/>
        <v>0</v>
      </c>
      <c r="AN39" s="150" t="str">
        <f t="shared" si="28"/>
        <v/>
      </c>
      <c r="AO39" s="151" t="str">
        <f t="shared" si="29"/>
        <v/>
      </c>
      <c r="AP39" s="139"/>
      <c r="AQ39" s="168" t="str">
        <f t="shared" si="30"/>
        <v/>
      </c>
      <c r="AR39" s="265" t="str">
        <f t="shared" si="31"/>
        <v/>
      </c>
      <c r="AS39" s="265" t="str">
        <f t="shared" si="32"/>
        <v/>
      </c>
      <c r="AT39" s="265" t="str">
        <f t="shared" si="33"/>
        <v/>
      </c>
      <c r="AU39" s="264"/>
      <c r="AV39" s="265" t="str">
        <f t="shared" si="35"/>
        <v/>
      </c>
      <c r="AW39" s="265">
        <f t="shared" si="36"/>
        <v>0</v>
      </c>
      <c r="AX39" s="264"/>
      <c r="AY39" s="60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158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16"/>
        <v>0</v>
      </c>
      <c r="N40" s="164" t="str">
        <f t="shared" si="17"/>
        <v/>
      </c>
      <c r="O40" s="164" t="str">
        <f t="shared" si="0"/>
        <v/>
      </c>
      <c r="P40" s="164" t="str">
        <f t="shared" si="1"/>
        <v/>
      </c>
      <c r="Q40" s="164">
        <f t="shared" si="18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19"/>
        <v/>
      </c>
      <c r="V40" s="104" t="str">
        <f t="shared" si="5"/>
        <v/>
      </c>
      <c r="W40" s="104" t="str">
        <f t="shared" si="6"/>
        <v/>
      </c>
      <c r="X40" s="104">
        <f t="shared" si="7"/>
        <v>0</v>
      </c>
      <c r="Y40" s="165" t="b">
        <f t="shared" si="8"/>
        <v>0</v>
      </c>
      <c r="Z40" s="165" t="b">
        <f t="shared" si="9"/>
        <v>0</v>
      </c>
      <c r="AA40" s="165" t="b">
        <f t="shared" si="10"/>
        <v>0</v>
      </c>
      <c r="AB40" s="165" t="b">
        <f t="shared" si="11"/>
        <v>0</v>
      </c>
      <c r="AC40" s="165" t="b">
        <f t="shared" si="12"/>
        <v>0</v>
      </c>
      <c r="AD40" s="165" t="b">
        <f t="shared" si="20"/>
        <v>0</v>
      </c>
      <c r="AE40" s="165" t="b">
        <f t="shared" si="21"/>
        <v>0</v>
      </c>
      <c r="AF40" s="165" t="b">
        <f t="shared" si="22"/>
        <v>0</v>
      </c>
      <c r="AG40" s="165" t="b">
        <f t="shared" si="23"/>
        <v>0</v>
      </c>
      <c r="AH40" s="165" t="b">
        <f t="shared" si="24"/>
        <v>0</v>
      </c>
      <c r="AI40" s="170" t="str">
        <f t="shared" si="13"/>
        <v/>
      </c>
      <c r="AJ40" s="171" t="str">
        <f t="shared" si="14"/>
        <v/>
      </c>
      <c r="AK40" s="262" t="str">
        <f t="shared" si="25"/>
        <v/>
      </c>
      <c r="AL40" s="168" t="str">
        <f t="shared" si="26"/>
        <v/>
      </c>
      <c r="AM40" s="169">
        <f t="shared" si="27"/>
        <v>0</v>
      </c>
      <c r="AN40" s="150" t="str">
        <f t="shared" si="28"/>
        <v/>
      </c>
      <c r="AO40" s="151" t="str">
        <f t="shared" si="29"/>
        <v/>
      </c>
      <c r="AP40" s="139"/>
      <c r="AQ40" s="168" t="str">
        <f t="shared" si="30"/>
        <v/>
      </c>
      <c r="AR40" s="265" t="str">
        <f t="shared" si="31"/>
        <v/>
      </c>
      <c r="AS40" s="265" t="str">
        <f t="shared" si="32"/>
        <v/>
      </c>
      <c r="AT40" s="265" t="str">
        <f t="shared" si="33"/>
        <v/>
      </c>
      <c r="AU40" s="264"/>
      <c r="AV40" s="265" t="str">
        <f t="shared" si="35"/>
        <v/>
      </c>
      <c r="AW40" s="265">
        <f t="shared" si="36"/>
        <v>0</v>
      </c>
      <c r="AX40" s="264"/>
      <c r="AY40" s="60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16"/>
        <v>0</v>
      </c>
      <c r="N41" s="164" t="str">
        <f t="shared" si="17"/>
        <v/>
      </c>
      <c r="O41" s="164" t="str">
        <f t="shared" si="0"/>
        <v/>
      </c>
      <c r="P41" s="164" t="str">
        <f t="shared" si="1"/>
        <v/>
      </c>
      <c r="Q41" s="164">
        <f t="shared" si="18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19"/>
        <v/>
      </c>
      <c r="V41" s="104" t="str">
        <f t="shared" si="5"/>
        <v/>
      </c>
      <c r="W41" s="104" t="str">
        <f t="shared" si="6"/>
        <v/>
      </c>
      <c r="X41" s="104">
        <f t="shared" si="7"/>
        <v>0</v>
      </c>
      <c r="Y41" s="165" t="b">
        <f t="shared" si="8"/>
        <v>0</v>
      </c>
      <c r="Z41" s="165" t="b">
        <f t="shared" si="9"/>
        <v>0</v>
      </c>
      <c r="AA41" s="165" t="b">
        <f t="shared" si="10"/>
        <v>0</v>
      </c>
      <c r="AB41" s="165" t="b">
        <f t="shared" si="11"/>
        <v>0</v>
      </c>
      <c r="AC41" s="165" t="b">
        <f t="shared" si="12"/>
        <v>0</v>
      </c>
      <c r="AD41" s="165" t="b">
        <f t="shared" si="20"/>
        <v>0</v>
      </c>
      <c r="AE41" s="165" t="b">
        <f t="shared" si="21"/>
        <v>0</v>
      </c>
      <c r="AF41" s="165" t="b">
        <f t="shared" si="22"/>
        <v>0</v>
      </c>
      <c r="AG41" s="165" t="b">
        <f t="shared" si="23"/>
        <v>0</v>
      </c>
      <c r="AH41" s="165" t="b">
        <f t="shared" si="24"/>
        <v>0</v>
      </c>
      <c r="AI41" s="170" t="str">
        <f t="shared" si="13"/>
        <v/>
      </c>
      <c r="AJ41" s="171" t="str">
        <f t="shared" si="14"/>
        <v/>
      </c>
      <c r="AK41" s="262" t="str">
        <f t="shared" si="25"/>
        <v/>
      </c>
      <c r="AL41" s="168" t="str">
        <f t="shared" si="26"/>
        <v/>
      </c>
      <c r="AM41" s="169">
        <f t="shared" si="27"/>
        <v>0</v>
      </c>
      <c r="AN41" s="150" t="str">
        <f t="shared" si="28"/>
        <v/>
      </c>
      <c r="AO41" s="151" t="str">
        <f t="shared" si="29"/>
        <v/>
      </c>
      <c r="AP41" s="139"/>
      <c r="AQ41" s="168" t="str">
        <f t="shared" si="30"/>
        <v/>
      </c>
      <c r="AR41" s="265" t="str">
        <f t="shared" si="31"/>
        <v/>
      </c>
      <c r="AS41" s="265" t="str">
        <f t="shared" si="32"/>
        <v/>
      </c>
      <c r="AT41" s="265" t="str">
        <f t="shared" si="33"/>
        <v/>
      </c>
      <c r="AU41" s="264"/>
      <c r="AV41" s="265" t="str">
        <f t="shared" si="35"/>
        <v/>
      </c>
      <c r="AW41" s="265">
        <f t="shared" si="36"/>
        <v>0</v>
      </c>
      <c r="AX41" s="264"/>
      <c r="AY41" s="60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158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16"/>
        <v>0</v>
      </c>
      <c r="N42" s="164" t="str">
        <f t="shared" si="17"/>
        <v/>
      </c>
      <c r="O42" s="164" t="str">
        <f t="shared" si="0"/>
        <v/>
      </c>
      <c r="P42" s="164" t="str">
        <f t="shared" si="1"/>
        <v/>
      </c>
      <c r="Q42" s="164">
        <f t="shared" si="18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19"/>
        <v/>
      </c>
      <c r="V42" s="104" t="str">
        <f t="shared" si="5"/>
        <v/>
      </c>
      <c r="W42" s="104" t="str">
        <f t="shared" si="6"/>
        <v/>
      </c>
      <c r="X42" s="104">
        <f t="shared" si="7"/>
        <v>0</v>
      </c>
      <c r="Y42" s="165" t="b">
        <f t="shared" si="8"/>
        <v>0</v>
      </c>
      <c r="Z42" s="165" t="b">
        <f t="shared" si="9"/>
        <v>0</v>
      </c>
      <c r="AA42" s="165" t="b">
        <f t="shared" si="10"/>
        <v>0</v>
      </c>
      <c r="AB42" s="165" t="b">
        <f t="shared" si="11"/>
        <v>0</v>
      </c>
      <c r="AC42" s="165" t="b">
        <f t="shared" si="12"/>
        <v>0</v>
      </c>
      <c r="AD42" s="165" t="b">
        <f t="shared" si="20"/>
        <v>0</v>
      </c>
      <c r="AE42" s="165" t="b">
        <f t="shared" si="21"/>
        <v>0</v>
      </c>
      <c r="AF42" s="165" t="b">
        <f t="shared" si="22"/>
        <v>0</v>
      </c>
      <c r="AG42" s="165" t="b">
        <f t="shared" si="23"/>
        <v>0</v>
      </c>
      <c r="AH42" s="165" t="b">
        <f t="shared" si="24"/>
        <v>0</v>
      </c>
      <c r="AI42" s="170" t="str">
        <f t="shared" si="13"/>
        <v/>
      </c>
      <c r="AJ42" s="171" t="str">
        <f t="shared" si="14"/>
        <v/>
      </c>
      <c r="AK42" s="262" t="str">
        <f t="shared" si="25"/>
        <v/>
      </c>
      <c r="AL42" s="168" t="str">
        <f t="shared" si="26"/>
        <v/>
      </c>
      <c r="AM42" s="169">
        <f t="shared" si="27"/>
        <v>0</v>
      </c>
      <c r="AN42" s="150" t="str">
        <f t="shared" si="28"/>
        <v/>
      </c>
      <c r="AO42" s="151" t="str">
        <f t="shared" si="29"/>
        <v/>
      </c>
      <c r="AP42" s="139"/>
      <c r="AQ42" s="168" t="str">
        <f t="shared" si="30"/>
        <v/>
      </c>
      <c r="AR42" s="265" t="str">
        <f t="shared" si="31"/>
        <v/>
      </c>
      <c r="AS42" s="265" t="str">
        <f t="shared" si="32"/>
        <v/>
      </c>
      <c r="AT42" s="265" t="str">
        <f t="shared" si="33"/>
        <v/>
      </c>
      <c r="AU42" s="264"/>
      <c r="AV42" s="265" t="str">
        <f t="shared" si="35"/>
        <v/>
      </c>
      <c r="AW42" s="265">
        <f t="shared" si="36"/>
        <v>0</v>
      </c>
      <c r="AX42" s="264"/>
      <c r="AY42" s="60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158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16"/>
        <v>0</v>
      </c>
      <c r="N43" s="164" t="str">
        <f t="shared" si="17"/>
        <v/>
      </c>
      <c r="O43" s="164" t="str">
        <f t="shared" si="0"/>
        <v/>
      </c>
      <c r="P43" s="164" t="str">
        <f t="shared" si="1"/>
        <v/>
      </c>
      <c r="Q43" s="164">
        <f t="shared" si="18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19"/>
        <v/>
      </c>
      <c r="V43" s="104" t="str">
        <f t="shared" si="5"/>
        <v/>
      </c>
      <c r="W43" s="104" t="str">
        <f t="shared" si="6"/>
        <v/>
      </c>
      <c r="X43" s="104">
        <f t="shared" si="7"/>
        <v>0</v>
      </c>
      <c r="Y43" s="165" t="b">
        <f t="shared" si="8"/>
        <v>0</v>
      </c>
      <c r="Z43" s="165" t="b">
        <f t="shared" si="9"/>
        <v>0</v>
      </c>
      <c r="AA43" s="165" t="b">
        <f t="shared" si="10"/>
        <v>0</v>
      </c>
      <c r="AB43" s="165" t="b">
        <f t="shared" si="11"/>
        <v>0</v>
      </c>
      <c r="AC43" s="165" t="b">
        <f t="shared" si="12"/>
        <v>0</v>
      </c>
      <c r="AD43" s="165" t="b">
        <f t="shared" si="20"/>
        <v>0</v>
      </c>
      <c r="AE43" s="165" t="b">
        <f t="shared" si="21"/>
        <v>0</v>
      </c>
      <c r="AF43" s="165" t="b">
        <f t="shared" si="22"/>
        <v>0</v>
      </c>
      <c r="AG43" s="165" t="b">
        <f t="shared" si="23"/>
        <v>0</v>
      </c>
      <c r="AH43" s="165" t="b">
        <f t="shared" si="24"/>
        <v>0</v>
      </c>
      <c r="AI43" s="170" t="str">
        <f t="shared" si="13"/>
        <v/>
      </c>
      <c r="AJ43" s="171" t="str">
        <f t="shared" si="14"/>
        <v/>
      </c>
      <c r="AK43" s="262" t="str">
        <f t="shared" si="25"/>
        <v/>
      </c>
      <c r="AL43" s="168" t="str">
        <f t="shared" si="26"/>
        <v/>
      </c>
      <c r="AM43" s="169">
        <f t="shared" si="27"/>
        <v>0</v>
      </c>
      <c r="AN43" s="150" t="str">
        <f t="shared" si="28"/>
        <v/>
      </c>
      <c r="AO43" s="151" t="str">
        <f t="shared" si="29"/>
        <v/>
      </c>
      <c r="AP43" s="139"/>
      <c r="AQ43" s="168" t="str">
        <f t="shared" si="30"/>
        <v/>
      </c>
      <c r="AR43" s="265" t="str">
        <f t="shared" si="31"/>
        <v/>
      </c>
      <c r="AS43" s="265" t="str">
        <f t="shared" si="32"/>
        <v/>
      </c>
      <c r="AT43" s="265" t="str">
        <f t="shared" si="33"/>
        <v/>
      </c>
      <c r="AU43" s="264"/>
      <c r="AV43" s="265" t="str">
        <f t="shared" si="35"/>
        <v/>
      </c>
      <c r="AW43" s="265">
        <f t="shared" si="36"/>
        <v>0</v>
      </c>
      <c r="AX43" s="264"/>
      <c r="AY43" s="60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200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16"/>
        <v>0</v>
      </c>
      <c r="N44" s="164" t="str">
        <f t="shared" si="17"/>
        <v/>
      </c>
      <c r="O44" s="164" t="str">
        <f t="shared" si="0"/>
        <v/>
      </c>
      <c r="P44" s="164" t="str">
        <f t="shared" si="1"/>
        <v/>
      </c>
      <c r="Q44" s="164">
        <f t="shared" si="18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19"/>
        <v/>
      </c>
      <c r="V44" s="104" t="str">
        <f t="shared" si="5"/>
        <v/>
      </c>
      <c r="W44" s="104" t="str">
        <f t="shared" si="6"/>
        <v/>
      </c>
      <c r="X44" s="104">
        <f t="shared" si="7"/>
        <v>0</v>
      </c>
      <c r="Y44" s="165" t="b">
        <f t="shared" si="8"/>
        <v>0</v>
      </c>
      <c r="Z44" s="165" t="b">
        <f t="shared" si="9"/>
        <v>0</v>
      </c>
      <c r="AA44" s="165" t="b">
        <f t="shared" si="10"/>
        <v>0</v>
      </c>
      <c r="AB44" s="165" t="b">
        <f t="shared" si="11"/>
        <v>0</v>
      </c>
      <c r="AC44" s="165" t="b">
        <f t="shared" si="12"/>
        <v>0</v>
      </c>
      <c r="AD44" s="165" t="b">
        <f t="shared" si="20"/>
        <v>0</v>
      </c>
      <c r="AE44" s="165" t="b">
        <f t="shared" si="21"/>
        <v>0</v>
      </c>
      <c r="AF44" s="165" t="b">
        <f t="shared" si="22"/>
        <v>0</v>
      </c>
      <c r="AG44" s="165" t="b">
        <f t="shared" si="23"/>
        <v>0</v>
      </c>
      <c r="AH44" s="165" t="b">
        <f t="shared" si="24"/>
        <v>0</v>
      </c>
      <c r="AI44" s="170" t="str">
        <f t="shared" si="13"/>
        <v/>
      </c>
      <c r="AJ44" s="171" t="str">
        <f t="shared" si="14"/>
        <v/>
      </c>
      <c r="AK44" s="262" t="str">
        <f t="shared" si="25"/>
        <v/>
      </c>
      <c r="AL44" s="168" t="str">
        <f t="shared" si="26"/>
        <v/>
      </c>
      <c r="AM44" s="169">
        <f t="shared" si="27"/>
        <v>0</v>
      </c>
      <c r="AN44" s="150" t="str">
        <f t="shared" si="28"/>
        <v/>
      </c>
      <c r="AO44" s="151" t="str">
        <f t="shared" si="29"/>
        <v/>
      </c>
      <c r="AP44" s="139"/>
      <c r="AQ44" s="168" t="str">
        <f t="shared" si="30"/>
        <v/>
      </c>
      <c r="AR44" s="265" t="str">
        <f t="shared" si="31"/>
        <v/>
      </c>
      <c r="AS44" s="265" t="str">
        <f t="shared" si="32"/>
        <v/>
      </c>
      <c r="AT44" s="265" t="str">
        <f t="shared" si="33"/>
        <v/>
      </c>
      <c r="AU44" s="264"/>
      <c r="AV44" s="265" t="str">
        <f t="shared" si="35"/>
        <v/>
      </c>
      <c r="AW44" s="265">
        <f t="shared" si="36"/>
        <v>0</v>
      </c>
      <c r="AX44" s="264"/>
      <c r="AY44" s="60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200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16"/>
        <v>0</v>
      </c>
      <c r="N45" s="164" t="str">
        <f t="shared" si="17"/>
        <v/>
      </c>
      <c r="O45" s="164" t="str">
        <f t="shared" si="0"/>
        <v/>
      </c>
      <c r="P45" s="164" t="str">
        <f t="shared" si="1"/>
        <v/>
      </c>
      <c r="Q45" s="164">
        <f t="shared" si="18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19"/>
        <v/>
      </c>
      <c r="V45" s="104" t="str">
        <f t="shared" si="5"/>
        <v/>
      </c>
      <c r="W45" s="104" t="str">
        <f t="shared" si="6"/>
        <v/>
      </c>
      <c r="X45" s="104">
        <f t="shared" si="7"/>
        <v>0</v>
      </c>
      <c r="Y45" s="165" t="b">
        <f t="shared" si="8"/>
        <v>0</v>
      </c>
      <c r="Z45" s="165" t="b">
        <f t="shared" si="9"/>
        <v>0</v>
      </c>
      <c r="AA45" s="165" t="b">
        <f t="shared" si="10"/>
        <v>0</v>
      </c>
      <c r="AB45" s="165" t="b">
        <f t="shared" si="11"/>
        <v>0</v>
      </c>
      <c r="AC45" s="165" t="b">
        <f t="shared" si="12"/>
        <v>0</v>
      </c>
      <c r="AD45" s="165" t="b">
        <f t="shared" si="20"/>
        <v>0</v>
      </c>
      <c r="AE45" s="165" t="b">
        <f t="shared" si="21"/>
        <v>0</v>
      </c>
      <c r="AF45" s="165" t="b">
        <f t="shared" si="22"/>
        <v>0</v>
      </c>
      <c r="AG45" s="165" t="b">
        <f t="shared" si="23"/>
        <v>0</v>
      </c>
      <c r="AH45" s="165" t="b">
        <f t="shared" si="24"/>
        <v>0</v>
      </c>
      <c r="AI45" s="170" t="str">
        <f t="shared" si="13"/>
        <v/>
      </c>
      <c r="AJ45" s="171" t="str">
        <f t="shared" si="14"/>
        <v/>
      </c>
      <c r="AK45" s="262" t="str">
        <f t="shared" si="25"/>
        <v/>
      </c>
      <c r="AL45" s="168" t="str">
        <f t="shared" si="26"/>
        <v/>
      </c>
      <c r="AM45" s="169">
        <f t="shared" si="27"/>
        <v>0</v>
      </c>
      <c r="AN45" s="150" t="str">
        <f t="shared" si="28"/>
        <v/>
      </c>
      <c r="AO45" s="151" t="str">
        <f t="shared" si="29"/>
        <v/>
      </c>
      <c r="AP45" s="139"/>
      <c r="AQ45" s="168" t="str">
        <f t="shared" si="30"/>
        <v/>
      </c>
      <c r="AR45" s="265" t="str">
        <f t="shared" si="31"/>
        <v/>
      </c>
      <c r="AS45" s="265" t="str">
        <f t="shared" si="32"/>
        <v/>
      </c>
      <c r="AT45" s="265" t="str">
        <f t="shared" si="33"/>
        <v/>
      </c>
      <c r="AU45" s="264"/>
      <c r="AV45" s="265" t="str">
        <f t="shared" si="35"/>
        <v/>
      </c>
      <c r="AW45" s="265">
        <f t="shared" si="36"/>
        <v>0</v>
      </c>
      <c r="AX45" s="264"/>
      <c r="AY45" s="60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158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16"/>
        <v>0</v>
      </c>
      <c r="N46" s="164" t="str">
        <f t="shared" si="17"/>
        <v/>
      </c>
      <c r="O46" s="164" t="str">
        <f t="shared" si="0"/>
        <v/>
      </c>
      <c r="P46" s="164" t="str">
        <f t="shared" si="1"/>
        <v/>
      </c>
      <c r="Q46" s="164">
        <f t="shared" si="18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19"/>
        <v/>
      </c>
      <c r="V46" s="104" t="str">
        <f t="shared" si="5"/>
        <v/>
      </c>
      <c r="W46" s="104" t="str">
        <f t="shared" si="6"/>
        <v/>
      </c>
      <c r="X46" s="104">
        <f t="shared" si="7"/>
        <v>0</v>
      </c>
      <c r="Y46" s="165" t="b">
        <f t="shared" si="8"/>
        <v>0</v>
      </c>
      <c r="Z46" s="165" t="b">
        <f t="shared" si="9"/>
        <v>0</v>
      </c>
      <c r="AA46" s="165" t="b">
        <f t="shared" si="10"/>
        <v>0</v>
      </c>
      <c r="AB46" s="165" t="b">
        <f t="shared" si="11"/>
        <v>0</v>
      </c>
      <c r="AC46" s="165" t="b">
        <f t="shared" si="12"/>
        <v>0</v>
      </c>
      <c r="AD46" s="165" t="b">
        <f t="shared" si="20"/>
        <v>0</v>
      </c>
      <c r="AE46" s="165" t="b">
        <f t="shared" si="21"/>
        <v>0</v>
      </c>
      <c r="AF46" s="165" t="b">
        <f t="shared" si="22"/>
        <v>0</v>
      </c>
      <c r="AG46" s="165" t="b">
        <f t="shared" si="23"/>
        <v>0</v>
      </c>
      <c r="AH46" s="165" t="b">
        <f t="shared" si="24"/>
        <v>0</v>
      </c>
      <c r="AI46" s="170" t="str">
        <f t="shared" si="13"/>
        <v/>
      </c>
      <c r="AJ46" s="171" t="str">
        <f t="shared" si="14"/>
        <v/>
      </c>
      <c r="AK46" s="262" t="str">
        <f t="shared" si="25"/>
        <v/>
      </c>
      <c r="AL46" s="168" t="str">
        <f t="shared" si="26"/>
        <v/>
      </c>
      <c r="AM46" s="169">
        <f t="shared" si="27"/>
        <v>0</v>
      </c>
      <c r="AN46" s="150" t="str">
        <f t="shared" si="28"/>
        <v/>
      </c>
      <c r="AO46" s="151" t="str">
        <f t="shared" si="29"/>
        <v/>
      </c>
      <c r="AP46" s="139"/>
      <c r="AQ46" s="168" t="str">
        <f t="shared" si="30"/>
        <v/>
      </c>
      <c r="AR46" s="265" t="str">
        <f t="shared" si="31"/>
        <v/>
      </c>
      <c r="AS46" s="265" t="str">
        <f t="shared" si="32"/>
        <v/>
      </c>
      <c r="AT46" s="265" t="str">
        <f t="shared" si="33"/>
        <v/>
      </c>
      <c r="AU46" s="264"/>
      <c r="AV46" s="265" t="str">
        <f t="shared" si="35"/>
        <v/>
      </c>
      <c r="AW46" s="265">
        <f t="shared" si="36"/>
        <v>0</v>
      </c>
      <c r="AX46" s="264"/>
      <c r="AY46" s="60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8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16"/>
        <v>0</v>
      </c>
      <c r="N47" s="164" t="str">
        <f t="shared" si="17"/>
        <v/>
      </c>
      <c r="O47" s="164" t="str">
        <f t="shared" si="0"/>
        <v/>
      </c>
      <c r="P47" s="164" t="str">
        <f t="shared" si="1"/>
        <v/>
      </c>
      <c r="Q47" s="164">
        <f t="shared" si="18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19"/>
        <v/>
      </c>
      <c r="V47" s="104" t="str">
        <f t="shared" si="5"/>
        <v/>
      </c>
      <c r="W47" s="104" t="str">
        <f t="shared" si="6"/>
        <v/>
      </c>
      <c r="X47" s="104">
        <f t="shared" si="7"/>
        <v>0</v>
      </c>
      <c r="Y47" s="165" t="b">
        <f t="shared" si="8"/>
        <v>0</v>
      </c>
      <c r="Z47" s="165" t="b">
        <f t="shared" si="9"/>
        <v>0</v>
      </c>
      <c r="AA47" s="165" t="b">
        <f t="shared" si="10"/>
        <v>0</v>
      </c>
      <c r="AB47" s="165" t="b">
        <f t="shared" si="11"/>
        <v>0</v>
      </c>
      <c r="AC47" s="165" t="b">
        <f t="shared" si="12"/>
        <v>0</v>
      </c>
      <c r="AD47" s="165" t="b">
        <f t="shared" si="20"/>
        <v>0</v>
      </c>
      <c r="AE47" s="165" t="b">
        <f t="shared" si="21"/>
        <v>0</v>
      </c>
      <c r="AF47" s="165" t="b">
        <f t="shared" si="22"/>
        <v>0</v>
      </c>
      <c r="AG47" s="165" t="b">
        <f t="shared" si="23"/>
        <v>0</v>
      </c>
      <c r="AH47" s="165" t="b">
        <f t="shared" si="24"/>
        <v>0</v>
      </c>
      <c r="AI47" s="170" t="str">
        <f t="shared" si="13"/>
        <v/>
      </c>
      <c r="AJ47" s="171" t="str">
        <f t="shared" si="14"/>
        <v/>
      </c>
      <c r="AK47" s="262" t="str">
        <f t="shared" si="25"/>
        <v/>
      </c>
      <c r="AL47" s="168" t="str">
        <f t="shared" si="26"/>
        <v/>
      </c>
      <c r="AM47" s="169">
        <f t="shared" si="27"/>
        <v>0</v>
      </c>
      <c r="AN47" s="150" t="str">
        <f t="shared" si="28"/>
        <v/>
      </c>
      <c r="AO47" s="151" t="str">
        <f t="shared" si="29"/>
        <v/>
      </c>
      <c r="AP47" s="139"/>
      <c r="AQ47" s="168" t="str">
        <f t="shared" si="30"/>
        <v/>
      </c>
      <c r="AR47" s="265" t="str">
        <f t="shared" si="31"/>
        <v/>
      </c>
      <c r="AS47" s="265" t="str">
        <f t="shared" si="32"/>
        <v/>
      </c>
      <c r="AT47" s="265" t="str">
        <f t="shared" si="33"/>
        <v/>
      </c>
      <c r="AU47" s="264"/>
      <c r="AV47" s="265" t="str">
        <f t="shared" si="35"/>
        <v/>
      </c>
      <c r="AW47" s="265">
        <f t="shared" si="36"/>
        <v>0</v>
      </c>
      <c r="AX47" s="264"/>
      <c r="AY47" s="60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200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16"/>
        <v>0</v>
      </c>
      <c r="N48" s="164" t="str">
        <f t="shared" si="17"/>
        <v/>
      </c>
      <c r="O48" s="164" t="str">
        <f t="shared" si="0"/>
        <v/>
      </c>
      <c r="P48" s="164" t="str">
        <f t="shared" si="1"/>
        <v/>
      </c>
      <c r="Q48" s="164">
        <f t="shared" si="18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19"/>
        <v/>
      </c>
      <c r="V48" s="104" t="str">
        <f t="shared" si="5"/>
        <v/>
      </c>
      <c r="W48" s="104" t="str">
        <f t="shared" si="6"/>
        <v/>
      </c>
      <c r="X48" s="104">
        <f t="shared" si="7"/>
        <v>0</v>
      </c>
      <c r="Y48" s="165" t="b">
        <f t="shared" si="8"/>
        <v>0</v>
      </c>
      <c r="Z48" s="165" t="b">
        <f t="shared" si="9"/>
        <v>0</v>
      </c>
      <c r="AA48" s="165" t="b">
        <f t="shared" si="10"/>
        <v>0</v>
      </c>
      <c r="AB48" s="165" t="b">
        <f t="shared" si="11"/>
        <v>0</v>
      </c>
      <c r="AC48" s="165" t="b">
        <f t="shared" si="12"/>
        <v>0</v>
      </c>
      <c r="AD48" s="165" t="b">
        <f t="shared" si="20"/>
        <v>0</v>
      </c>
      <c r="AE48" s="165" t="b">
        <f t="shared" si="21"/>
        <v>0</v>
      </c>
      <c r="AF48" s="165" t="b">
        <f t="shared" si="22"/>
        <v>0</v>
      </c>
      <c r="AG48" s="165" t="b">
        <f t="shared" si="23"/>
        <v>0</v>
      </c>
      <c r="AH48" s="165" t="b">
        <f t="shared" si="24"/>
        <v>0</v>
      </c>
      <c r="AI48" s="170" t="str">
        <f t="shared" si="13"/>
        <v/>
      </c>
      <c r="AJ48" s="171" t="str">
        <f t="shared" si="14"/>
        <v/>
      </c>
      <c r="AK48" s="262" t="str">
        <f t="shared" si="25"/>
        <v/>
      </c>
      <c r="AL48" s="168" t="str">
        <f t="shared" si="26"/>
        <v/>
      </c>
      <c r="AM48" s="169">
        <f t="shared" si="27"/>
        <v>0</v>
      </c>
      <c r="AN48" s="150" t="str">
        <f t="shared" si="28"/>
        <v/>
      </c>
      <c r="AO48" s="151" t="str">
        <f t="shared" si="29"/>
        <v/>
      </c>
      <c r="AP48" s="139"/>
      <c r="AQ48" s="168" t="str">
        <f t="shared" si="30"/>
        <v/>
      </c>
      <c r="AR48" s="265" t="str">
        <f t="shared" si="31"/>
        <v/>
      </c>
      <c r="AS48" s="265" t="str">
        <f t="shared" si="32"/>
        <v/>
      </c>
      <c r="AT48" s="265" t="str">
        <f t="shared" si="33"/>
        <v/>
      </c>
      <c r="AU48" s="264"/>
      <c r="AV48" s="265" t="str">
        <f t="shared" si="35"/>
        <v/>
      </c>
      <c r="AW48" s="265">
        <f t="shared" si="36"/>
        <v>0</v>
      </c>
      <c r="AX48" s="264"/>
      <c r="AY48" s="60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16"/>
        <v>0</v>
      </c>
      <c r="N49" s="164" t="str">
        <f t="shared" si="17"/>
        <v/>
      </c>
      <c r="O49" s="164" t="str">
        <f t="shared" si="0"/>
        <v/>
      </c>
      <c r="P49" s="164" t="str">
        <f t="shared" si="1"/>
        <v/>
      </c>
      <c r="Q49" s="164">
        <f t="shared" si="18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19"/>
        <v/>
      </c>
      <c r="V49" s="104" t="str">
        <f t="shared" si="5"/>
        <v/>
      </c>
      <c r="W49" s="104" t="str">
        <f t="shared" si="6"/>
        <v/>
      </c>
      <c r="X49" s="104">
        <f t="shared" si="7"/>
        <v>0</v>
      </c>
      <c r="Y49" s="165" t="b">
        <f t="shared" si="8"/>
        <v>0</v>
      </c>
      <c r="Z49" s="165" t="b">
        <f t="shared" si="9"/>
        <v>0</v>
      </c>
      <c r="AA49" s="165" t="b">
        <f t="shared" si="10"/>
        <v>0</v>
      </c>
      <c r="AB49" s="165" t="b">
        <f t="shared" si="11"/>
        <v>0</v>
      </c>
      <c r="AC49" s="165" t="b">
        <f t="shared" si="12"/>
        <v>0</v>
      </c>
      <c r="AD49" s="165" t="b">
        <f t="shared" si="20"/>
        <v>0</v>
      </c>
      <c r="AE49" s="165" t="b">
        <f t="shared" si="21"/>
        <v>0</v>
      </c>
      <c r="AF49" s="165" t="b">
        <f t="shared" si="22"/>
        <v>0</v>
      </c>
      <c r="AG49" s="165" t="b">
        <f t="shared" si="23"/>
        <v>0</v>
      </c>
      <c r="AH49" s="165" t="b">
        <f t="shared" si="24"/>
        <v>0</v>
      </c>
      <c r="AI49" s="170" t="str">
        <f t="shared" si="13"/>
        <v/>
      </c>
      <c r="AJ49" s="171" t="str">
        <f t="shared" si="14"/>
        <v/>
      </c>
      <c r="AK49" s="262" t="str">
        <f t="shared" si="25"/>
        <v/>
      </c>
      <c r="AL49" s="168" t="str">
        <f t="shared" si="26"/>
        <v/>
      </c>
      <c r="AM49" s="169">
        <f t="shared" si="27"/>
        <v>0</v>
      </c>
      <c r="AN49" s="150" t="str">
        <f t="shared" si="28"/>
        <v/>
      </c>
      <c r="AO49" s="151" t="str">
        <f t="shared" si="29"/>
        <v/>
      </c>
      <c r="AP49" s="139"/>
      <c r="AQ49" s="168" t="str">
        <f t="shared" si="30"/>
        <v/>
      </c>
      <c r="AR49" s="265" t="str">
        <f t="shared" si="31"/>
        <v/>
      </c>
      <c r="AS49" s="265" t="str">
        <f t="shared" si="32"/>
        <v/>
      </c>
      <c r="AT49" s="265" t="str">
        <f t="shared" si="33"/>
        <v/>
      </c>
      <c r="AU49" s="264"/>
      <c r="AV49" s="265" t="str">
        <f t="shared" si="35"/>
        <v/>
      </c>
      <c r="AW49" s="265">
        <f t="shared" si="36"/>
        <v>0</v>
      </c>
      <c r="AX49" s="264"/>
      <c r="AY49" s="60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8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16"/>
        <v>0</v>
      </c>
      <c r="N50" s="164" t="str">
        <f t="shared" si="17"/>
        <v/>
      </c>
      <c r="O50" s="164" t="str">
        <f t="shared" si="0"/>
        <v/>
      </c>
      <c r="P50" s="164" t="str">
        <f t="shared" si="1"/>
        <v/>
      </c>
      <c r="Q50" s="164">
        <f t="shared" si="18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19"/>
        <v/>
      </c>
      <c r="V50" s="104" t="str">
        <f t="shared" si="5"/>
        <v/>
      </c>
      <c r="W50" s="104" t="str">
        <f t="shared" si="6"/>
        <v/>
      </c>
      <c r="X50" s="104">
        <f t="shared" si="7"/>
        <v>0</v>
      </c>
      <c r="Y50" s="165" t="b">
        <f t="shared" si="8"/>
        <v>0</v>
      </c>
      <c r="Z50" s="165" t="b">
        <f t="shared" si="9"/>
        <v>0</v>
      </c>
      <c r="AA50" s="165" t="b">
        <f t="shared" si="10"/>
        <v>0</v>
      </c>
      <c r="AB50" s="165" t="b">
        <f t="shared" si="11"/>
        <v>0</v>
      </c>
      <c r="AC50" s="165" t="b">
        <f t="shared" si="12"/>
        <v>0</v>
      </c>
      <c r="AD50" s="165" t="b">
        <f t="shared" si="20"/>
        <v>0</v>
      </c>
      <c r="AE50" s="165" t="b">
        <f t="shared" si="21"/>
        <v>0</v>
      </c>
      <c r="AF50" s="165" t="b">
        <f t="shared" si="22"/>
        <v>0</v>
      </c>
      <c r="AG50" s="165" t="b">
        <f t="shared" si="23"/>
        <v>0</v>
      </c>
      <c r="AH50" s="165" t="b">
        <f t="shared" si="24"/>
        <v>0</v>
      </c>
      <c r="AI50" s="170" t="str">
        <f t="shared" si="13"/>
        <v/>
      </c>
      <c r="AJ50" s="171" t="str">
        <f t="shared" si="14"/>
        <v/>
      </c>
      <c r="AK50" s="262" t="str">
        <f t="shared" si="25"/>
        <v/>
      </c>
      <c r="AL50" s="168" t="str">
        <f t="shared" si="26"/>
        <v/>
      </c>
      <c r="AM50" s="169">
        <f t="shared" si="27"/>
        <v>0</v>
      </c>
      <c r="AN50" s="150" t="str">
        <f t="shared" si="28"/>
        <v/>
      </c>
      <c r="AO50" s="151" t="str">
        <f t="shared" si="29"/>
        <v/>
      </c>
      <c r="AP50" s="139"/>
      <c r="AQ50" s="168" t="str">
        <f t="shared" si="30"/>
        <v/>
      </c>
      <c r="AR50" s="265" t="str">
        <f t="shared" si="31"/>
        <v/>
      </c>
      <c r="AS50" s="265" t="str">
        <f t="shared" si="32"/>
        <v/>
      </c>
      <c r="AT50" s="265" t="str">
        <f t="shared" si="33"/>
        <v/>
      </c>
      <c r="AU50" s="264"/>
      <c r="AV50" s="265" t="str">
        <f t="shared" si="35"/>
        <v/>
      </c>
      <c r="AW50" s="265">
        <f t="shared" si="36"/>
        <v>0</v>
      </c>
      <c r="AX50" s="264"/>
      <c r="AY50" s="60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158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16"/>
        <v>0</v>
      </c>
      <c r="N51" s="164" t="str">
        <f t="shared" si="17"/>
        <v/>
      </c>
      <c r="O51" s="164" t="str">
        <f t="shared" si="0"/>
        <v/>
      </c>
      <c r="P51" s="164" t="str">
        <f t="shared" si="1"/>
        <v/>
      </c>
      <c r="Q51" s="164">
        <f t="shared" si="18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19"/>
        <v/>
      </c>
      <c r="V51" s="104" t="str">
        <f t="shared" si="5"/>
        <v/>
      </c>
      <c r="W51" s="104" t="str">
        <f t="shared" si="6"/>
        <v/>
      </c>
      <c r="X51" s="104">
        <f t="shared" si="7"/>
        <v>0</v>
      </c>
      <c r="Y51" s="165" t="b">
        <f t="shared" si="8"/>
        <v>0</v>
      </c>
      <c r="Z51" s="165" t="b">
        <f t="shared" si="9"/>
        <v>0</v>
      </c>
      <c r="AA51" s="165" t="b">
        <f t="shared" si="10"/>
        <v>0</v>
      </c>
      <c r="AB51" s="165" t="b">
        <f t="shared" si="11"/>
        <v>0</v>
      </c>
      <c r="AC51" s="165" t="b">
        <f t="shared" si="12"/>
        <v>0</v>
      </c>
      <c r="AD51" s="165" t="b">
        <f t="shared" si="20"/>
        <v>0</v>
      </c>
      <c r="AE51" s="165" t="b">
        <f t="shared" si="21"/>
        <v>0</v>
      </c>
      <c r="AF51" s="165" t="b">
        <f t="shared" si="22"/>
        <v>0</v>
      </c>
      <c r="AG51" s="165" t="b">
        <f t="shared" si="23"/>
        <v>0</v>
      </c>
      <c r="AH51" s="165" t="b">
        <f t="shared" si="24"/>
        <v>0</v>
      </c>
      <c r="AI51" s="170" t="str">
        <f t="shared" si="13"/>
        <v/>
      </c>
      <c r="AJ51" s="171" t="str">
        <f t="shared" si="14"/>
        <v/>
      </c>
      <c r="AK51" s="262" t="str">
        <f t="shared" si="25"/>
        <v/>
      </c>
      <c r="AL51" s="168" t="str">
        <f t="shared" si="26"/>
        <v/>
      </c>
      <c r="AM51" s="169">
        <f t="shared" si="27"/>
        <v>0</v>
      </c>
      <c r="AN51" s="150" t="str">
        <f t="shared" si="28"/>
        <v/>
      </c>
      <c r="AO51" s="151" t="str">
        <f t="shared" si="29"/>
        <v/>
      </c>
      <c r="AP51" s="139"/>
      <c r="AQ51" s="168" t="str">
        <f t="shared" si="30"/>
        <v/>
      </c>
      <c r="AR51" s="265" t="str">
        <f t="shared" si="31"/>
        <v/>
      </c>
      <c r="AS51" s="265" t="str">
        <f t="shared" si="32"/>
        <v/>
      </c>
      <c r="AT51" s="265" t="str">
        <f t="shared" si="33"/>
        <v/>
      </c>
      <c r="AU51" s="264"/>
      <c r="AV51" s="265" t="str">
        <f t="shared" si="35"/>
        <v/>
      </c>
      <c r="AW51" s="265">
        <f t="shared" si="36"/>
        <v>0</v>
      </c>
      <c r="AX51" s="264"/>
      <c r="AY51" s="60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8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16"/>
        <v>0</v>
      </c>
      <c r="N52" s="164" t="str">
        <f t="shared" si="17"/>
        <v/>
      </c>
      <c r="O52" s="164" t="str">
        <f t="shared" si="0"/>
        <v/>
      </c>
      <c r="P52" s="164" t="str">
        <f t="shared" si="1"/>
        <v/>
      </c>
      <c r="Q52" s="164">
        <f t="shared" si="18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19"/>
        <v/>
      </c>
      <c r="V52" s="104" t="str">
        <f t="shared" si="5"/>
        <v/>
      </c>
      <c r="W52" s="104" t="str">
        <f t="shared" si="6"/>
        <v/>
      </c>
      <c r="X52" s="104">
        <f t="shared" si="7"/>
        <v>0</v>
      </c>
      <c r="Y52" s="165" t="b">
        <f t="shared" si="8"/>
        <v>0</v>
      </c>
      <c r="Z52" s="165" t="b">
        <f t="shared" si="9"/>
        <v>0</v>
      </c>
      <c r="AA52" s="165" t="b">
        <f t="shared" si="10"/>
        <v>0</v>
      </c>
      <c r="AB52" s="165" t="b">
        <f t="shared" si="11"/>
        <v>0</v>
      </c>
      <c r="AC52" s="165" t="b">
        <f t="shared" si="12"/>
        <v>0</v>
      </c>
      <c r="AD52" s="165" t="b">
        <f t="shared" si="20"/>
        <v>0</v>
      </c>
      <c r="AE52" s="165" t="b">
        <f t="shared" si="21"/>
        <v>0</v>
      </c>
      <c r="AF52" s="165" t="b">
        <f t="shared" si="22"/>
        <v>0</v>
      </c>
      <c r="AG52" s="165" t="b">
        <f t="shared" si="23"/>
        <v>0</v>
      </c>
      <c r="AH52" s="165" t="b">
        <f t="shared" si="24"/>
        <v>0</v>
      </c>
      <c r="AI52" s="170" t="str">
        <f t="shared" si="13"/>
        <v/>
      </c>
      <c r="AJ52" s="171" t="str">
        <f t="shared" si="14"/>
        <v/>
      </c>
      <c r="AK52" s="262" t="str">
        <f t="shared" si="25"/>
        <v/>
      </c>
      <c r="AL52" s="168" t="str">
        <f t="shared" si="26"/>
        <v/>
      </c>
      <c r="AM52" s="169">
        <f t="shared" si="27"/>
        <v>0</v>
      </c>
      <c r="AN52" s="150" t="str">
        <f t="shared" si="28"/>
        <v/>
      </c>
      <c r="AO52" s="151" t="str">
        <f t="shared" si="29"/>
        <v/>
      </c>
      <c r="AP52" s="139"/>
      <c r="AQ52" s="168" t="str">
        <f t="shared" si="30"/>
        <v/>
      </c>
      <c r="AR52" s="265" t="str">
        <f t="shared" si="31"/>
        <v/>
      </c>
      <c r="AS52" s="265" t="str">
        <f t="shared" si="32"/>
        <v/>
      </c>
      <c r="AT52" s="265" t="str">
        <f t="shared" si="33"/>
        <v/>
      </c>
      <c r="AU52" s="264"/>
      <c r="AV52" s="265" t="str">
        <f t="shared" si="35"/>
        <v/>
      </c>
      <c r="AW52" s="265">
        <f t="shared" si="36"/>
        <v>0</v>
      </c>
      <c r="AX52" s="264"/>
      <c r="AY52" s="60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16"/>
        <v>0</v>
      </c>
      <c r="N53" s="164" t="str">
        <f t="shared" si="17"/>
        <v/>
      </c>
      <c r="O53" s="164" t="str">
        <f t="shared" si="0"/>
        <v/>
      </c>
      <c r="P53" s="164" t="str">
        <f t="shared" si="1"/>
        <v/>
      </c>
      <c r="Q53" s="164">
        <f t="shared" si="18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19"/>
        <v/>
      </c>
      <c r="V53" s="104" t="str">
        <f t="shared" si="5"/>
        <v/>
      </c>
      <c r="W53" s="104" t="str">
        <f t="shared" si="6"/>
        <v/>
      </c>
      <c r="X53" s="104">
        <f t="shared" si="7"/>
        <v>0</v>
      </c>
      <c r="Y53" s="165" t="b">
        <f t="shared" si="8"/>
        <v>0</v>
      </c>
      <c r="Z53" s="165" t="b">
        <f t="shared" si="9"/>
        <v>0</v>
      </c>
      <c r="AA53" s="165" t="b">
        <f t="shared" si="10"/>
        <v>0</v>
      </c>
      <c r="AB53" s="165" t="b">
        <f t="shared" si="11"/>
        <v>0</v>
      </c>
      <c r="AC53" s="165" t="b">
        <f t="shared" si="12"/>
        <v>0</v>
      </c>
      <c r="AD53" s="165" t="b">
        <f t="shared" si="20"/>
        <v>0</v>
      </c>
      <c r="AE53" s="165" t="b">
        <f t="shared" si="21"/>
        <v>0</v>
      </c>
      <c r="AF53" s="165" t="b">
        <f t="shared" si="22"/>
        <v>0</v>
      </c>
      <c r="AG53" s="165" t="b">
        <f t="shared" si="23"/>
        <v>0</v>
      </c>
      <c r="AH53" s="165" t="b">
        <f t="shared" si="24"/>
        <v>0</v>
      </c>
      <c r="AI53" s="178" t="str">
        <f t="shared" si="13"/>
        <v/>
      </c>
      <c r="AJ53" s="171" t="str">
        <f t="shared" si="14"/>
        <v/>
      </c>
      <c r="AK53" s="262" t="str">
        <f t="shared" si="25"/>
        <v/>
      </c>
      <c r="AL53" s="168" t="str">
        <f t="shared" si="26"/>
        <v/>
      </c>
      <c r="AM53" s="169">
        <f t="shared" si="27"/>
        <v>0</v>
      </c>
      <c r="AN53" s="150" t="str">
        <f t="shared" si="28"/>
        <v/>
      </c>
      <c r="AO53" s="151" t="str">
        <f t="shared" si="29"/>
        <v/>
      </c>
      <c r="AP53" s="139"/>
      <c r="AQ53" s="168" t="str">
        <f t="shared" si="30"/>
        <v/>
      </c>
      <c r="AR53" s="265" t="str">
        <f t="shared" si="31"/>
        <v/>
      </c>
      <c r="AS53" s="265" t="str">
        <f t="shared" si="32"/>
        <v/>
      </c>
      <c r="AT53" s="265" t="str">
        <f t="shared" si="33"/>
        <v/>
      </c>
      <c r="AU53" s="264"/>
      <c r="AV53" s="265" t="str">
        <f t="shared" si="35"/>
        <v/>
      </c>
      <c r="AW53" s="265">
        <f t="shared" si="36"/>
        <v>0</v>
      </c>
      <c r="AX53" s="264"/>
      <c r="AY53" s="60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0</v>
      </c>
      <c r="C54" s="284" t="s">
        <v>47</v>
      </c>
      <c r="D54" s="284"/>
      <c r="E54" s="284"/>
      <c r="F54" s="284"/>
      <c r="G54" s="179" t="str">
        <f t="shared" ref="G54:L54" si="37">IF(R56=0,"",IF(R56&gt;0,R55))</f>
        <v/>
      </c>
      <c r="H54" s="180" t="str">
        <f t="shared" si="37"/>
        <v/>
      </c>
      <c r="I54" s="180" t="str">
        <f t="shared" si="37"/>
        <v/>
      </c>
      <c r="J54" s="180" t="str">
        <f t="shared" si="37"/>
        <v/>
      </c>
      <c r="K54" s="180" t="str">
        <f t="shared" si="37"/>
        <v/>
      </c>
      <c r="L54" s="180" t="str">
        <f t="shared" si="37"/>
        <v/>
      </c>
      <c r="M54" s="180"/>
      <c r="N54" s="180"/>
      <c r="O54" s="180"/>
      <c r="P54" s="180"/>
      <c r="Q54" s="180"/>
      <c r="R54" s="181">
        <f t="shared" ref="R54:W54" si="38">SUM(R18:R53)</f>
        <v>0</v>
      </c>
      <c r="S54" s="181">
        <f t="shared" si="38"/>
        <v>0</v>
      </c>
      <c r="T54" s="181">
        <f t="shared" si="38"/>
        <v>0</v>
      </c>
      <c r="U54" s="181">
        <f t="shared" si="38"/>
        <v>0</v>
      </c>
      <c r="V54" s="181">
        <f t="shared" si="38"/>
        <v>0</v>
      </c>
      <c r="W54" s="181">
        <f t="shared" si="38"/>
        <v>0</v>
      </c>
      <c r="X54" s="182">
        <f>SUM(AJ18:AJ53)</f>
        <v>0</v>
      </c>
      <c r="Y54" s="182">
        <f t="shared" ref="Y54:AH54" si="39">SUM(Y18:Y53)</f>
        <v>0</v>
      </c>
      <c r="Z54" s="182">
        <f t="shared" si="39"/>
        <v>0</v>
      </c>
      <c r="AA54" s="182">
        <f t="shared" si="39"/>
        <v>0</v>
      </c>
      <c r="AB54" s="182">
        <f t="shared" si="39"/>
        <v>0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266" t="str">
        <f>IF(X57=0,"",IF(X57&gt;0,$X$55))</f>
        <v/>
      </c>
      <c r="AK54" s="266" t="str">
        <f>IF(Y57=0,"",IF(Y57&gt;0,$X$55))</f>
        <v/>
      </c>
      <c r="AL54" s="184"/>
      <c r="AM54" s="184"/>
      <c r="AN54" s="185" t="str">
        <f>IF(B54=0,"",IF(B54&gt;0,AN55/B54))</f>
        <v/>
      </c>
      <c r="AO54" s="185" t="str">
        <f>IF(B54=0,"",IF(B54&gt;0,AO55/B54))</f>
        <v/>
      </c>
      <c r="AP54" s="186" t="str">
        <f>IF(B54=0,"",IF(B54&gt;0,AP56/B54))</f>
        <v/>
      </c>
      <c r="AQ54" s="187"/>
      <c r="AR54" s="268" t="s">
        <v>118</v>
      </c>
      <c r="AS54" s="268" t="s">
        <v>118</v>
      </c>
      <c r="AT54" s="268" t="s">
        <v>119</v>
      </c>
      <c r="AU54" s="269" t="str">
        <f>IF(AW54=0,"",IF(AW54&gt;0,AW54/AU55))</f>
        <v/>
      </c>
      <c r="AV54" s="270"/>
      <c r="AW54" s="270">
        <f>SUM(AW18:AW53)</f>
        <v>0</v>
      </c>
      <c r="AX54" s="26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91" t="s">
        <v>85</v>
      </c>
      <c r="H55" s="285"/>
      <c r="I55" s="291" t="s">
        <v>31</v>
      </c>
      <c r="J55" s="285"/>
      <c r="K55" s="285" t="s">
        <v>32</v>
      </c>
      <c r="L55" s="285"/>
      <c r="M55" s="104"/>
      <c r="N55" s="104"/>
      <c r="O55" s="104"/>
      <c r="P55" s="104"/>
      <c r="Q55" s="104"/>
      <c r="R55" s="189" t="e">
        <f t="shared" ref="R55:W55" si="40">R54/R56</f>
        <v>#DIV/0!</v>
      </c>
      <c r="S55" s="189" t="e">
        <f t="shared" si="40"/>
        <v>#DIV/0!</v>
      </c>
      <c r="T55" s="189" t="e">
        <f t="shared" si="40"/>
        <v>#DIV/0!</v>
      </c>
      <c r="U55" s="189" t="e">
        <f t="shared" si="40"/>
        <v>#DIV/0!</v>
      </c>
      <c r="V55" s="189" t="e">
        <f t="shared" si="40"/>
        <v>#DIV/0!</v>
      </c>
      <c r="W55" s="189" t="e">
        <f t="shared" si="40"/>
        <v>#DIV/0!</v>
      </c>
      <c r="X55" s="189" t="e">
        <f>X54/X57</f>
        <v>#DIV/0!</v>
      </c>
      <c r="Y55" s="165">
        <f>Y54/10</f>
        <v>0</v>
      </c>
      <c r="Z55" s="165">
        <f t="shared" ref="Z55:AH55" si="41">Z54/10</f>
        <v>0</v>
      </c>
      <c r="AA55" s="165">
        <f t="shared" si="41"/>
        <v>0</v>
      </c>
      <c r="AB55" s="165">
        <f t="shared" si="41"/>
        <v>0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 t="e">
        <f>IF($C$2&lt;6,"",IF($C$2&gt;=6,(AR58+AR59)/AR57))</f>
        <v>#DIV/0!</v>
      </c>
      <c r="AS55" s="129" t="e">
        <f>IF($C$2&lt;6,"",IF($C$2&gt;=6,(AS58+AS59)/AS57))</f>
        <v>#DIV/0!</v>
      </c>
      <c r="AT55" s="129" t="e">
        <f>IF($C$2&lt;6,"",IF($C$2&gt;=6,(AT58+AT59)/AT57))</f>
        <v>#DIV/0!</v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COUNTIF(AJ18:AJ53,"")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0</v>
      </c>
      <c r="AQ56" s="3"/>
      <c r="AR56" s="129" t="e">
        <f>IF($C$2&lt;6,"",IF($C$2&gt;=6,(AR59/AR57)))</f>
        <v>#DIV/0!</v>
      </c>
      <c r="AS56" s="129" t="e">
        <f>IF($C$2&lt;6,"",IF($C$2&gt;=6,(AS59/AS57)))</f>
        <v>#DIV/0!</v>
      </c>
      <c r="AT56" s="129" t="e">
        <f>IF($C$2&lt;6,"",IF($C$2&gt;=6,(AT59/AT57)))</f>
        <v>#DIV/0!</v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7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3">COUNTIF(AR18:AR53,"&gt;""")</f>
        <v>0</v>
      </c>
      <c r="AS57" s="77">
        <f t="shared" si="43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80">
        <f>C3</f>
        <v>45692</v>
      </c>
      <c r="D58" s="28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0</v>
      </c>
      <c r="AS58" s="103">
        <f t="shared" ref="AS58:AT58" si="44">COUNTIF(AS18:AS53,"1F")</f>
        <v>0</v>
      </c>
      <c r="AT58" s="103">
        <f t="shared" si="44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0</v>
      </c>
      <c r="AS59" s="103">
        <f t="shared" ref="AS59" si="45">COUNTIF(AS18:AS53,"2F")</f>
        <v>0</v>
      </c>
      <c r="AT59" s="103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6">R55</f>
        <v>#DIV/0!</v>
      </c>
      <c r="D63" s="10" t="e">
        <f t="shared" si="46"/>
        <v>#DIV/0!</v>
      </c>
      <c r="E63" s="10" t="e">
        <f t="shared" si="46"/>
        <v>#DIV/0!</v>
      </c>
      <c r="F63" s="10" t="e">
        <f t="shared" si="46"/>
        <v>#DIV/0!</v>
      </c>
      <c r="G63" s="10" t="e">
        <f t="shared" si="46"/>
        <v>#DIV/0!</v>
      </c>
      <c r="H63" s="10" t="e">
        <f t="shared" si="46"/>
        <v>#DIV/0!</v>
      </c>
      <c r="I63" s="10" t="str">
        <f>$AJ$54</f>
        <v/>
      </c>
      <c r="J63" s="14" t="str">
        <f>$AN$54</f>
        <v/>
      </c>
      <c r="K63" s="10" t="str">
        <f>$AO$54</f>
        <v/>
      </c>
      <c r="L63" s="10" t="str">
        <f>$AP$54</f>
        <v/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 t="e">
        <f>C68/$B$54</f>
        <v>#DIV/0!</v>
      </c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 t="e">
        <f>C69/$B$54</f>
        <v>#DIV/0!</v>
      </c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 t="e">
        <f>IF($D$7="ja",C70,IF($D7="nee",C72))</f>
        <v>#DIV/0!</v>
      </c>
      <c r="D74" s="10" t="e">
        <f>IF($D$7="ja",D70,IF($D7="nee",D72))</f>
        <v>#DIV/0!</v>
      </c>
      <c r="E74" s="10" t="e">
        <f>IF($D$7="ja",E70,IF($D7="nee",E72))</f>
        <v>#DIV/0!</v>
      </c>
      <c r="F74" s="10" t="e">
        <f>IF($D$7="ja",F70,IF($D7="nee",F72))</f>
        <v>#DIV/0!</v>
      </c>
      <c r="G74" s="10" t="e">
        <f>IF($D$7="ja",G70,IF($D7="nee",G72))</f>
        <v>#DIV/0!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C53">
    <cfRule type="cellIs" dxfId="181" priority="103" stopIfTrue="1" operator="equal">
      <formula>""</formula>
    </cfRule>
  </conditionalFormatting>
  <conditionalFormatting sqref="D7:D8 C9">
    <cfRule type="cellIs" dxfId="180" priority="297" stopIfTrue="1" operator="equal">
      <formula>"nee"</formula>
    </cfRule>
    <cfRule type="cellIs" dxfId="179" priority="296" stopIfTrue="1" operator="equal">
      <formula>"ja"</formula>
    </cfRule>
  </conditionalFormatting>
  <conditionalFormatting sqref="D18:D53">
    <cfRule type="cellIs" dxfId="178" priority="315" stopIfTrue="1" operator="equal">
      <formula>""</formula>
    </cfRule>
  </conditionalFormatting>
  <conditionalFormatting sqref="D18:E53">
    <cfRule type="cellIs" dxfId="177" priority="313" stopIfTrue="1" operator="equal">
      <formula>"x"</formula>
    </cfRule>
  </conditionalFormatting>
  <conditionalFormatting sqref="E18:E53">
    <cfRule type="cellIs" dxfId="176" priority="314" stopIfTrue="1" operator="equal">
      <formula>""</formula>
    </cfRule>
  </conditionalFormatting>
  <conditionalFormatting sqref="F11:F13">
    <cfRule type="expression" dxfId="175" priority="224" stopIfTrue="1">
      <formula>$K$3="ja"</formula>
    </cfRule>
    <cfRule type="expression" dxfId="174" priority="223" stopIfTrue="1">
      <formula>$I$3="ja"</formula>
    </cfRule>
  </conditionalFormatting>
  <conditionalFormatting sqref="F18:F53">
    <cfRule type="cellIs" dxfId="173" priority="220" stopIfTrue="1" operator="equal">
      <formula>""</formula>
    </cfRule>
    <cfRule type="cellIs" dxfId="172" priority="221" stopIfTrue="1" operator="greaterThan">
      <formula>""</formula>
    </cfRule>
  </conditionalFormatting>
  <conditionalFormatting sqref="G11:G13">
    <cfRule type="expression" dxfId="171" priority="305" stopIfTrue="1">
      <formula>$K$2="ja"</formula>
    </cfRule>
    <cfRule type="expression" dxfId="170" priority="304" stopIfTrue="1">
      <formula>$I$2="ja"</formula>
    </cfRule>
    <cfRule type="expression" dxfId="169" priority="278">
      <formula>$J$2="ja"</formula>
    </cfRule>
  </conditionalFormatting>
  <conditionalFormatting sqref="G18:L53">
    <cfRule type="cellIs" dxfId="168" priority="289" stopIfTrue="1" operator="notEqual">
      <formula>$C18</formula>
    </cfRule>
    <cfRule type="cellIs" dxfId="167" priority="287" stopIfTrue="1" operator="equal">
      <formula>0</formula>
    </cfRule>
    <cfRule type="cellIs" dxfId="166" priority="288" stopIfTrue="1" operator="lessThanOrEqual">
      <formula>$C18</formula>
    </cfRule>
  </conditionalFormatting>
  <conditionalFormatting sqref="H11:H13">
    <cfRule type="expression" dxfId="165" priority="306" stopIfTrue="1">
      <formula>$I$3="ja"</formula>
    </cfRule>
  </conditionalFormatting>
  <conditionalFormatting sqref="H11:I13">
    <cfRule type="expression" dxfId="164" priority="273">
      <formula>$L$2="ja"</formula>
    </cfRule>
  </conditionalFormatting>
  <conditionalFormatting sqref="H11:J13">
    <cfRule type="expression" dxfId="163" priority="270">
      <formula>$K$3="ja"</formula>
    </cfRule>
  </conditionalFormatting>
  <conditionalFormatting sqref="I11:I13">
    <cfRule type="expression" dxfId="162" priority="279">
      <formula>$K$2="ja"</formula>
    </cfRule>
    <cfRule type="expression" dxfId="161" priority="277">
      <formula>$J$2="ja"</formula>
    </cfRule>
  </conditionalFormatting>
  <conditionalFormatting sqref="I11:Q13">
    <cfRule type="expression" dxfId="160" priority="168">
      <formula>$I$3="ja"</formula>
    </cfRule>
  </conditionalFormatting>
  <conditionalFormatting sqref="K11:Q13">
    <cfRule type="expression" dxfId="159" priority="171" stopIfTrue="1">
      <formula>$R$2="ja"</formula>
    </cfRule>
    <cfRule type="expression" dxfId="158" priority="167">
      <formula>$J$2="ja"</formula>
    </cfRule>
    <cfRule type="expression" dxfId="157" priority="169" stopIfTrue="1">
      <formula>$K$2="ja"</formula>
    </cfRule>
    <cfRule type="expression" dxfId="156" priority="170" stopIfTrue="1">
      <formula>$L$2="ja"</formula>
    </cfRule>
  </conditionalFormatting>
  <conditionalFormatting sqref="AI18:AI53">
    <cfRule type="cellIs" dxfId="155" priority="310" stopIfTrue="1" operator="notEqual">
      <formula>""</formula>
    </cfRule>
  </conditionalFormatting>
  <conditionalFormatting sqref="AJ18:AJ53">
    <cfRule type="cellIs" dxfId="154" priority="11" stopIfTrue="1" operator="equal">
      <formula>1</formula>
    </cfRule>
    <cfRule type="cellIs" dxfId="153" priority="12" stopIfTrue="1" operator="lessThan">
      <formula>1</formula>
    </cfRule>
  </conditionalFormatting>
  <conditionalFormatting sqref="AJ11:AK13">
    <cfRule type="cellIs" dxfId="152" priority="160" stopIfTrue="1" operator="lessThan">
      <formula>1</formula>
    </cfRule>
    <cfRule type="cellIs" dxfId="151" priority="159" stopIfTrue="1" operator="equal">
      <formula>1</formula>
    </cfRule>
  </conditionalFormatting>
  <conditionalFormatting sqref="AK18:AK53">
    <cfRule type="expression" dxfId="150" priority="2">
      <formula>$F18=""</formula>
    </cfRule>
    <cfRule type="expression" dxfId="149" priority="3">
      <formula>$AL18=""</formula>
    </cfRule>
    <cfRule type="expression" dxfId="148" priority="4">
      <formula>$AL18&lt;$AQ18</formula>
    </cfRule>
    <cfRule type="expression" dxfId="147" priority="5">
      <formula>$AL18&gt;=$AQ18</formula>
    </cfRule>
  </conditionalFormatting>
  <conditionalFormatting sqref="AK18:AK54">
    <cfRule type="expression" dxfId="146" priority="1">
      <formula>$B18&gt;0</formula>
    </cfRule>
  </conditionalFormatting>
  <conditionalFormatting sqref="AL18:AM53">
    <cfRule type="expression" dxfId="145" priority="192" stopIfTrue="1">
      <formula>$K$3="ja"</formula>
    </cfRule>
  </conditionalFormatting>
  <conditionalFormatting sqref="AN18:AN53">
    <cfRule type="cellIs" dxfId="144" priority="260" stopIfTrue="1" operator="equal">
      <formula>""</formula>
    </cfRule>
    <cfRule type="cellIs" dxfId="143" priority="259" stopIfTrue="1" operator="equal">
      <formula>1</formula>
    </cfRule>
  </conditionalFormatting>
  <conditionalFormatting sqref="AO18:AO53">
    <cfRule type="cellIs" dxfId="142" priority="261" stopIfTrue="1" operator="equal">
      <formula>1</formula>
    </cfRule>
    <cfRule type="cellIs" dxfId="141" priority="262" stopIfTrue="1" operator="equal">
      <formula>""</formula>
    </cfRule>
  </conditionalFormatting>
  <conditionalFormatting sqref="AP18:AP53">
    <cfRule type="expression" dxfId="140" priority="31" stopIfTrue="1">
      <formula>$B18&gt;0</formula>
    </cfRule>
    <cfRule type="cellIs" dxfId="139" priority="32" stopIfTrue="1" operator="equal">
      <formula>""</formula>
    </cfRule>
    <cfRule type="cellIs" dxfId="138" priority="30" stopIfTrue="1" operator="equal">
      <formula>"x"</formula>
    </cfRule>
  </conditionalFormatting>
  <conditionalFormatting sqref="AQ18:AQ54">
    <cfRule type="expression" dxfId="137" priority="29" stopIfTrue="1">
      <formula>$K$3="ja"</formula>
    </cfRule>
  </conditionalFormatting>
  <conditionalFormatting sqref="AQ54">
    <cfRule type="expression" dxfId="136" priority="28" stopIfTrue="1">
      <formula>$I$3="ja"</formula>
    </cfRule>
  </conditionalFormatting>
  <conditionalFormatting sqref="AR11:AR13">
    <cfRule type="expression" dxfId="135" priority="52" stopIfTrue="1">
      <formula>$I$3="ja"</formula>
    </cfRule>
  </conditionalFormatting>
  <conditionalFormatting sqref="AR11:AS13">
    <cfRule type="expression" dxfId="134" priority="55">
      <formula>$K$3="ja"</formula>
    </cfRule>
    <cfRule type="expression" dxfId="133" priority="54">
      <formula>$L$2="ja"</formula>
    </cfRule>
  </conditionalFormatting>
  <conditionalFormatting sqref="AR18:AS53">
    <cfRule type="cellIs" dxfId="132" priority="13" operator="equal">
      <formula>"2F"</formula>
    </cfRule>
  </conditionalFormatting>
  <conditionalFormatting sqref="AR18:AT53">
    <cfRule type="cellIs" dxfId="131" priority="15" operator="equal">
      <formula>"&lt;1F"</formula>
    </cfRule>
    <cfRule type="expression" dxfId="130" priority="17" stopIfTrue="1">
      <formula>$K$3="ja"</formula>
    </cfRule>
    <cfRule type="cellIs" dxfId="129" priority="16" operator="equal">
      <formula>"1F"</formula>
    </cfRule>
  </conditionalFormatting>
  <conditionalFormatting sqref="AR54:AT54">
    <cfRule type="expression" dxfId="128" priority="25" stopIfTrue="1">
      <formula>$K$3="ja"</formula>
    </cfRule>
  </conditionalFormatting>
  <conditionalFormatting sqref="AR54:AX54">
    <cfRule type="expression" dxfId="127" priority="26" stopIfTrue="1">
      <formula>$I$3="ja"</formula>
    </cfRule>
  </conditionalFormatting>
  <conditionalFormatting sqref="AS11:AS13">
    <cfRule type="expression" dxfId="126" priority="53">
      <formula>$K$2="ja"</formula>
    </cfRule>
  </conditionalFormatting>
  <conditionalFormatting sqref="AS11:AT13">
    <cfRule type="expression" dxfId="125" priority="47">
      <formula>$J$2="ja"</formula>
    </cfRule>
  </conditionalFormatting>
  <conditionalFormatting sqref="AS11:AU13">
    <cfRule type="expression" dxfId="124" priority="48">
      <formula>$I$3="ja"</formula>
    </cfRule>
  </conditionalFormatting>
  <conditionalFormatting sqref="AT11:AT13">
    <cfRule type="expression" dxfId="123" priority="51" stopIfTrue="1">
      <formula>$R$2="ja"</formula>
    </cfRule>
    <cfRule type="expression" dxfId="122" priority="49" stopIfTrue="1">
      <formula>$K$2="ja"</formula>
    </cfRule>
    <cfRule type="expression" dxfId="121" priority="50" stopIfTrue="1">
      <formula>$L$2="ja"</formula>
    </cfRule>
  </conditionalFormatting>
  <conditionalFormatting sqref="AT18:AT53">
    <cfRule type="cellIs" dxfId="120" priority="14" operator="equal">
      <formula>"1S"</formula>
    </cfRule>
  </conditionalFormatting>
  <conditionalFormatting sqref="AU11:AU13 AX11:AX13">
    <cfRule type="expression" dxfId="119" priority="57" stopIfTrue="1">
      <formula>$K$3="ja"</formula>
    </cfRule>
  </conditionalFormatting>
  <conditionalFormatting sqref="AU18:AU53">
    <cfRule type="expression" dxfId="118" priority="23">
      <formula>$AV18&gt;=$AQ18</formula>
    </cfRule>
    <cfRule type="expression" dxfId="117" priority="22">
      <formula>$AV18&lt;$AQ18</formula>
    </cfRule>
    <cfRule type="expression" dxfId="116" priority="21">
      <formula>$AV18=""</formula>
    </cfRule>
  </conditionalFormatting>
  <conditionalFormatting sqref="AU54:AX54">
    <cfRule type="expression" dxfId="115" priority="27" stopIfTrue="1">
      <formula>$K$3="ja"</formula>
    </cfRule>
  </conditionalFormatting>
  <conditionalFormatting sqref="AV18:AW53">
    <cfRule type="expression" dxfId="114" priority="24" stopIfTrue="1">
      <formula>$K$3="ja"</formula>
    </cfRule>
  </conditionalFormatting>
  <conditionalFormatting sqref="AX18:AX53">
    <cfRule type="expression" dxfId="113" priority="20">
      <formula>$AY18&gt;=$AV18</formula>
    </cfRule>
    <cfRule type="expression" dxfId="112" priority="19">
      <formula>$AY18&lt;$AV18</formula>
    </cfRule>
    <cfRule type="expression" dxfId="111" priority="18">
      <formula>$AY18=""</formula>
    </cfRule>
  </conditionalFormatting>
  <conditionalFormatting sqref="AY18:AZ53">
    <cfRule type="expression" dxfId="110" priority="244" stopIfTrue="1">
      <formula>$K$3="ja"</formula>
    </cfRule>
  </conditionalFormatting>
  <conditionalFormatting sqref="AZ54">
    <cfRule type="expression" dxfId="109" priority="241" stopIfTrue="1">
      <formula>$I$3="ja"</formula>
    </cfRule>
    <cfRule type="expression" dxfId="108" priority="242" stopIfTrue="1">
      <formula>$K$3="ja"</formula>
    </cfRule>
  </conditionalFormatting>
  <dataValidations xWindow="576" yWindow="618" count="6">
    <dataValidation type="list" allowBlank="1" showInputMessage="1" showErrorMessage="1" sqref="D2" xr:uid="{6C9C2CC0-97B6-41C7-A4AC-9638954A382F}">
      <formula1>"--,A,B,C,D,E,F,G,H,I,J,"</formula1>
    </dataValidation>
    <dataValidation type="list" allowBlank="1" showInputMessage="1" showErrorMessage="1" sqref="C2" xr:uid="{3B80707D-A756-40F0-A309-6D6E2503CCA3}">
      <formula1>"3,4,5,6,7,8,"</formula1>
    </dataValidation>
    <dataValidation type="list" allowBlank="1" showInputMessage="1" showErrorMessage="1" sqref="D7" xr:uid="{32048269-E083-4DCE-8011-2CFF4140AD86}">
      <formula1>"ja,nee,"</formula1>
    </dataValidation>
    <dataValidation type="list" allowBlank="1" showInputMessage="1" showErrorMessage="1" sqref="F18" xr:uid="{CD2F65FB-E0A8-4CA3-B947-AB59F95A8449}">
      <formula1>"PRO,LWOO,BBL,BBL/Kader,Kader,kader/TL,TL,TL/Havo,Havo,Havo/Vwo,Vwo,"</formula1>
    </dataValidation>
    <dataValidation type="list" allowBlank="1" showInputMessage="1" showErrorMessage="1" promptTitle="Klik en kies" sqref="F19:F53" xr:uid="{C7AD36A6-33EC-4CAF-94FA-3E6C3FCE15FC}">
      <formula1>"PRO,LWOO,BBL,BBL/Kader,Kader,Kader/TL,TL,TL/Havo,Havo,Havo/Vwo,Vwo,"</formula1>
    </dataValidation>
    <dataValidation type="list" allowBlank="1" showInputMessage="1" showErrorMessage="1" sqref="AX18:AX53 AU18:AU53" xr:uid="{D6F3AD41-199B-48A5-B43F-4C1FDC373D68}">
      <formula1>"PRO,LWOO,BBL,BBL/Kader,Kader,Kader/TL,TL,TL/Havo,Havo,Havo/Vwo,Vwo,"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0" min="1" max="55" man="1"/>
  </col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FE4C9-D3E0-4D26-9010-B04E63C2CAE4}">
  <sheetPr codeName="Blad20">
    <tabColor rgb="FFCCCCFF"/>
    <pageSetUpPr fitToPage="1"/>
  </sheetPr>
  <dimension ref="A2:AD54"/>
  <sheetViews>
    <sheetView showGridLines="0" showRowColHeaders="0" zoomScale="65" zoomScaleNormal="65" workbookViewId="0">
      <selection activeCell="B6" sqref="B6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94" t="s">
        <v>128</v>
      </c>
      <c r="B2" s="295"/>
      <c r="D2" s="296" t="s">
        <v>127</v>
      </c>
      <c r="E2" s="296"/>
      <c r="F2" s="220"/>
      <c r="G2" s="220"/>
      <c r="H2" s="219">
        <v>5</v>
      </c>
      <c r="I2" s="297">
        <f>VLOOKUP($H$2,'groep 7'!A18:B53,2)</f>
        <v>0</v>
      </c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9"/>
      <c r="Z2" s="234" t="s">
        <v>126</v>
      </c>
      <c r="AA2" s="237">
        <f>'groep 7'!$C$2</f>
        <v>7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>
        <f>'groep 7'!B18</f>
        <v>0</v>
      </c>
    </row>
    <row r="7" spans="1:30" x14ac:dyDescent="0.45">
      <c r="A7" s="213">
        <v>2</v>
      </c>
      <c r="B7" s="212">
        <f>'groep 7'!B19</f>
        <v>0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>
        <f>'groep 7'!B20</f>
        <v>0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>
        <f>'groep 7'!B21</f>
        <v>0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>
        <f>'groep 7'!B22</f>
        <v>0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>
        <f>'groep 7'!B23</f>
        <v>0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>
        <f>'groep 7'!B24</f>
        <v>0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>
        <f>'groep 7'!B25</f>
        <v>0</v>
      </c>
      <c r="H13" s="217"/>
      <c r="I13" s="217"/>
      <c r="J13" s="217"/>
      <c r="K13" s="226">
        <f>VLOOKUP($H$2,'groep 7'!$A18:$L53,7)</f>
        <v>0</v>
      </c>
      <c r="L13" s="226">
        <f>VLOOKUP($H$2,'groep 7'!$A18:$L53,8)</f>
        <v>0</v>
      </c>
      <c r="M13" s="226">
        <f>VLOOKUP($H$2,'groep 7'!$A18:$L53,9)</f>
        <v>0</v>
      </c>
      <c r="N13" s="226">
        <f>VLOOKUP($H$2,'groep 7'!$A18:$L53,10)</f>
        <v>0</v>
      </c>
      <c r="O13" s="226">
        <f>VLOOKUP($H$2,'groep 7'!$A18:$L53,11)</f>
        <v>0</v>
      </c>
      <c r="P13" s="226">
        <f>VLOOKUP($H$2,'groep 7'!$A18:$L53,12)</f>
        <v>0</v>
      </c>
      <c r="Q13" s="226"/>
      <c r="R13" s="226">
        <f>VLOOKUP($H$2,'groep 7'!$A18:$L53,3)</f>
        <v>0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>
        <f>'groep 7'!B26</f>
        <v>0</v>
      </c>
      <c r="K14" s="225" t="str">
        <f>IF(K13="E",1,IF(K13="D",2,IF(K13="C",3,IF(K13="B",4,IF(K13="A",5,IF(K13=5,1,IF(K13=4,2,IF(K13=3,3,IF(K13=2,4,IF(K13=1,5,IF(K13=0,"")))))))))))</f>
        <v/>
      </c>
      <c r="L14" s="225" t="str">
        <f t="shared" ref="L14:P14" si="0">IF(L13="E",1,IF(L13="D",2,IF(L13="C",3,IF(L13="B",4,IF(L13="A",5,IF(L13=5,1,IF(L13=4,2,IF(L13=3,3,IF(L13=2,4,IF(L13=1,5,IF(L13=0,"")))))))))))</f>
        <v/>
      </c>
      <c r="M14" s="225" t="str">
        <f t="shared" si="0"/>
        <v/>
      </c>
      <c r="N14" s="225" t="str">
        <f t="shared" si="0"/>
        <v/>
      </c>
      <c r="O14" s="225" t="str">
        <f t="shared" si="0"/>
        <v/>
      </c>
      <c r="P14" s="225" t="str">
        <f t="shared" si="0"/>
        <v/>
      </c>
      <c r="Q14" s="252" t="e">
        <f>U14/T14</f>
        <v>#DIV/0!</v>
      </c>
      <c r="R14" s="225" t="str">
        <f>IF(R13="E",1,IF(R13="D",2,IF(R13="C",3,IF(R13="B",4,IF(R13="A",5,IF(R13=5,1,IF(R13=4,2,IF(R13=3,3,IF(R13=2,4,IF(R13=1,5,IF(R13=0,"")))))))))))</f>
        <v/>
      </c>
      <c r="S14" s="252">
        <f>S13</f>
        <v>2.4299999999999997</v>
      </c>
      <c r="T14" s="256">
        <f>COUNTIF(K14:P14,"&gt;0")</f>
        <v>0</v>
      </c>
      <c r="U14" s="256">
        <f>SUM(K14:P14)</f>
        <v>0</v>
      </c>
    </row>
    <row r="15" spans="1:30" x14ac:dyDescent="0.45">
      <c r="A15" s="213">
        <v>10</v>
      </c>
      <c r="B15" s="212">
        <f>'groep 7'!B27</f>
        <v>0</v>
      </c>
    </row>
    <row r="16" spans="1:30" x14ac:dyDescent="0.45">
      <c r="A16" s="213">
        <v>11</v>
      </c>
      <c r="B16" s="212">
        <f>'groep 7'!B28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7'!B29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7'!B30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7'!B31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7'!B32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7'!B33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7'!B34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7'!B35</f>
        <v>0</v>
      </c>
    </row>
    <row r="24" spans="1:21" x14ac:dyDescent="0.45">
      <c r="A24" s="213">
        <v>19</v>
      </c>
      <c r="B24" s="212">
        <f>'groep 7'!B36</f>
        <v>0</v>
      </c>
    </row>
    <row r="25" spans="1:21" x14ac:dyDescent="0.45">
      <c r="A25" s="213">
        <v>20</v>
      </c>
      <c r="B25" s="212">
        <f>'groep 7'!B37</f>
        <v>0</v>
      </c>
    </row>
    <row r="26" spans="1:21" x14ac:dyDescent="0.45">
      <c r="A26" s="213">
        <v>21</v>
      </c>
      <c r="B26" s="212">
        <f>'groep 7'!B38</f>
        <v>0</v>
      </c>
    </row>
    <row r="27" spans="1:21" x14ac:dyDescent="0.45">
      <c r="A27" s="213">
        <v>22</v>
      </c>
      <c r="B27" s="212">
        <f>'groep 7'!B39</f>
        <v>0</v>
      </c>
    </row>
    <row r="28" spans="1:21" ht="15.75" customHeight="1" x14ac:dyDescent="0.45">
      <c r="A28" s="213">
        <v>23</v>
      </c>
      <c r="B28" s="212">
        <f>'groep 7'!B40</f>
        <v>0</v>
      </c>
    </row>
    <row r="29" spans="1:21" x14ac:dyDescent="0.45">
      <c r="A29" s="213">
        <v>24</v>
      </c>
      <c r="B29" s="212">
        <f>'groep 7'!B41</f>
        <v>0</v>
      </c>
    </row>
    <row r="30" spans="1:21" x14ac:dyDescent="0.45">
      <c r="A30" s="213">
        <v>25</v>
      </c>
      <c r="B30" s="212">
        <f>'groep 7'!B42</f>
        <v>0</v>
      </c>
    </row>
    <row r="31" spans="1:21" x14ac:dyDescent="0.45">
      <c r="A31" s="213">
        <v>26</v>
      </c>
      <c r="B31" s="212">
        <f>'groep 7'!B43</f>
        <v>0</v>
      </c>
    </row>
    <row r="32" spans="1:21" x14ac:dyDescent="0.45">
      <c r="A32" s="213">
        <v>27</v>
      </c>
      <c r="B32" s="212">
        <f>'groep 7'!B44</f>
        <v>0</v>
      </c>
    </row>
    <row r="33" spans="1:7" x14ac:dyDescent="0.45">
      <c r="A33" s="213">
        <v>28</v>
      </c>
      <c r="B33" s="212">
        <f>'groep 7'!B45</f>
        <v>0</v>
      </c>
    </row>
    <row r="34" spans="1:7" x14ac:dyDescent="0.45">
      <c r="A34" s="213">
        <v>29</v>
      </c>
      <c r="B34" s="212">
        <f>'groep 7'!B46</f>
        <v>0</v>
      </c>
    </row>
    <row r="35" spans="1:7" x14ac:dyDescent="0.45">
      <c r="A35" s="213">
        <v>30</v>
      </c>
      <c r="B35" s="212">
        <f>'groep 7'!B47</f>
        <v>0</v>
      </c>
    </row>
    <row r="36" spans="1:7" x14ac:dyDescent="0.45">
      <c r="A36" s="213">
        <v>31</v>
      </c>
      <c r="B36" s="212">
        <f>'groep 7'!B48</f>
        <v>0</v>
      </c>
    </row>
    <row r="37" spans="1:7" x14ac:dyDescent="0.45">
      <c r="A37" s="213">
        <v>32</v>
      </c>
      <c r="B37" s="212">
        <f>'groep 7'!B49</f>
        <v>0</v>
      </c>
    </row>
    <row r="38" spans="1:7" x14ac:dyDescent="0.45">
      <c r="A38" s="213">
        <v>33</v>
      </c>
      <c r="B38" s="212">
        <f>'groep 7'!B50</f>
        <v>0</v>
      </c>
    </row>
    <row r="39" spans="1:7" x14ac:dyDescent="0.45">
      <c r="A39" s="213">
        <v>34</v>
      </c>
      <c r="B39" s="212">
        <f>'groep 7'!B51</f>
        <v>0</v>
      </c>
    </row>
    <row r="40" spans="1:7" x14ac:dyDescent="0.45">
      <c r="A40" s="213">
        <v>35</v>
      </c>
      <c r="B40" s="212">
        <f>'groep 7'!B52</f>
        <v>0</v>
      </c>
    </row>
    <row r="41" spans="1:7" x14ac:dyDescent="0.45">
      <c r="A41" s="213">
        <v>36</v>
      </c>
      <c r="B41" s="212">
        <f>'groep 7'!B53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02E81-52E5-40E2-BF86-C4F7E3EBD3BC}">
  <sheetPr codeName="Blad9">
    <tabColor rgb="FFCCCCFF"/>
  </sheetPr>
  <dimension ref="B2:J10"/>
  <sheetViews>
    <sheetView showGridLines="0" showRowColHeaders="0" zoomScaleNormal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sheetData>
    <row r="2" spans="2:10" ht="24.6" x14ac:dyDescent="0.4">
      <c r="B2" s="259" t="s">
        <v>152</v>
      </c>
    </row>
    <row r="3" spans="2:10" ht="13.8" x14ac:dyDescent="0.25">
      <c r="B3" s="258"/>
    </row>
    <row r="4" spans="2:10" ht="27.6" x14ac:dyDescent="0.45">
      <c r="B4" s="258" t="s">
        <v>153</v>
      </c>
      <c r="J4" s="258" t="s">
        <v>155</v>
      </c>
    </row>
    <row r="5" spans="2:10" ht="24.6" x14ac:dyDescent="0.4">
      <c r="B5" s="258" t="s">
        <v>154</v>
      </c>
    </row>
    <row r="6" spans="2:10" ht="13.8" x14ac:dyDescent="0.25">
      <c r="B6" s="258"/>
    </row>
    <row r="7" spans="2:10" ht="13.8" x14ac:dyDescent="0.25">
      <c r="B7" s="258" t="s">
        <v>158</v>
      </c>
      <c r="J7" s="13" t="s">
        <v>159</v>
      </c>
    </row>
    <row r="8" spans="2:10" ht="13.8" x14ac:dyDescent="0.25">
      <c r="B8" s="258" t="s">
        <v>157</v>
      </c>
      <c r="J8" s="13" t="s">
        <v>156</v>
      </c>
    </row>
    <row r="9" spans="2:10" x14ac:dyDescent="0.25">
      <c r="J9" s="13" t="s">
        <v>160</v>
      </c>
    </row>
    <row r="10" spans="2:10" x14ac:dyDescent="0.25">
      <c r="J10" s="13" t="s">
        <v>161</v>
      </c>
    </row>
  </sheetData>
  <sheetProtection sheet="1" objects="1" scenarios="1"/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47E94-D045-4030-9103-1ED8C8CBB41F}">
  <sheetPr codeName="Blad21">
    <tabColor rgb="FFCCCCFF"/>
  </sheetPr>
  <dimension ref="A2:DC75"/>
  <sheetViews>
    <sheetView showGridLines="0" showRowColHeaders="0" topLeftCell="A3" zoomScale="50" zoomScaleNormal="50" workbookViewId="0">
      <selection activeCell="B4" sqref="B4:B39"/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20" width="8.77734375" style="208" customWidth="1"/>
    <col min="21" max="16384" width="9.21875" style="208"/>
  </cols>
  <sheetData>
    <row r="2" spans="1:36" s="271" customFormat="1" ht="72" x14ac:dyDescent="1.6">
      <c r="A2" s="300" t="s">
        <v>128</v>
      </c>
      <c r="B2" s="301"/>
      <c r="D2" s="272"/>
      <c r="E2" s="302">
        <v>1</v>
      </c>
      <c r="F2" s="302"/>
      <c r="G2" s="303">
        <f>VLOOKUP($E$2,'groep 7'!A18:B53,2)</f>
        <v>0</v>
      </c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4" t="s">
        <v>126</v>
      </c>
      <c r="AF2" s="304"/>
      <c r="AG2" s="304"/>
      <c r="AH2" s="305">
        <f>'groep 7'!$C$2</f>
        <v>7</v>
      </c>
      <c r="AI2" s="305"/>
      <c r="AJ2" s="305"/>
    </row>
    <row r="3" spans="1:36" ht="50.1" customHeight="1" x14ac:dyDescent="0.45"/>
    <row r="4" spans="1:36" ht="19.5" customHeight="1" x14ac:dyDescent="0.45">
      <c r="A4" s="213">
        <v>1</v>
      </c>
      <c r="B4" s="212">
        <f>'groep 7'!B18</f>
        <v>0</v>
      </c>
    </row>
    <row r="5" spans="1:36" x14ac:dyDescent="0.45">
      <c r="A5" s="213">
        <v>2</v>
      </c>
      <c r="B5" s="212">
        <f>'groep 7'!B19</f>
        <v>0</v>
      </c>
    </row>
    <row r="6" spans="1:36" x14ac:dyDescent="0.45">
      <c r="A6" s="213">
        <v>3</v>
      </c>
      <c r="B6" s="212">
        <f>'groep 7'!B20</f>
        <v>0</v>
      </c>
    </row>
    <row r="7" spans="1:36" x14ac:dyDescent="0.45">
      <c r="A7" s="213">
        <v>4</v>
      </c>
      <c r="B7" s="212">
        <f>'groep 7'!B21</f>
        <v>0</v>
      </c>
      <c r="E7" s="214"/>
      <c r="F7" s="214"/>
      <c r="G7" s="214"/>
      <c r="H7" s="214"/>
      <c r="I7" s="214"/>
      <c r="J7" s="214"/>
      <c r="K7" s="214"/>
      <c r="L7" s="214"/>
      <c r="M7" s="214"/>
      <c r="N7" s="214"/>
    </row>
    <row r="8" spans="1:36" x14ac:dyDescent="0.45">
      <c r="A8" s="213">
        <v>5</v>
      </c>
      <c r="B8" s="212">
        <f>'groep 7'!B22</f>
        <v>0</v>
      </c>
      <c r="E8" s="214"/>
      <c r="F8" s="214"/>
      <c r="G8" s="214"/>
      <c r="H8" s="214"/>
      <c r="I8" s="214"/>
      <c r="J8" s="214"/>
      <c r="K8" s="214"/>
      <c r="L8" s="214"/>
      <c r="M8" s="214"/>
      <c r="N8" s="214"/>
    </row>
    <row r="9" spans="1:36" x14ac:dyDescent="0.45">
      <c r="A9" s="213">
        <v>6</v>
      </c>
      <c r="B9" s="212">
        <f>'groep 7'!B23</f>
        <v>0</v>
      </c>
      <c r="E9" s="214"/>
      <c r="F9" s="214"/>
      <c r="G9" s="214"/>
      <c r="H9" s="214"/>
      <c r="I9" s="214"/>
      <c r="J9" s="214"/>
      <c r="K9" s="214"/>
      <c r="L9" s="214"/>
      <c r="M9" s="214"/>
      <c r="N9" s="214"/>
    </row>
    <row r="10" spans="1:36" x14ac:dyDescent="0.45">
      <c r="A10" s="213">
        <v>7</v>
      </c>
      <c r="B10" s="212">
        <f>'groep 7'!B24</f>
        <v>0</v>
      </c>
      <c r="E10" s="214"/>
      <c r="F10" s="214"/>
      <c r="G10" s="214"/>
      <c r="H10" s="214"/>
      <c r="I10" s="214"/>
      <c r="J10" s="214"/>
      <c r="K10" s="214"/>
      <c r="L10" s="214"/>
      <c r="M10" s="214"/>
      <c r="N10" s="214"/>
    </row>
    <row r="11" spans="1:36" x14ac:dyDescent="0.45">
      <c r="A11" s="213">
        <v>8</v>
      </c>
      <c r="B11" s="212">
        <f>'groep 7'!B25</f>
        <v>0</v>
      </c>
      <c r="E11" s="214"/>
      <c r="F11" s="214"/>
      <c r="G11" s="214"/>
      <c r="H11" s="214"/>
      <c r="I11" s="214"/>
      <c r="J11" s="214"/>
      <c r="K11" s="214"/>
      <c r="L11" s="214"/>
      <c r="M11" s="214"/>
      <c r="N11" s="214"/>
    </row>
    <row r="12" spans="1:36" x14ac:dyDescent="0.45">
      <c r="A12" s="213">
        <v>9</v>
      </c>
      <c r="B12" s="212">
        <f>'groep 7'!B26</f>
        <v>0</v>
      </c>
      <c r="E12" s="214"/>
      <c r="F12" s="214"/>
      <c r="G12" s="214"/>
      <c r="H12" s="222" t="s">
        <v>129</v>
      </c>
      <c r="I12" s="227" t="s">
        <v>90</v>
      </c>
      <c r="J12" s="228" t="s">
        <v>130</v>
      </c>
      <c r="K12" s="223" t="s">
        <v>131</v>
      </c>
      <c r="L12" s="229" t="s">
        <v>132</v>
      </c>
      <c r="M12" s="224" t="s">
        <v>133</v>
      </c>
      <c r="N12" s="230" t="s">
        <v>134</v>
      </c>
      <c r="O12" s="231" t="s">
        <v>135</v>
      </c>
      <c r="P12" s="251" t="s">
        <v>141</v>
      </c>
      <c r="Q12" s="225" t="s">
        <v>83</v>
      </c>
      <c r="R12" s="254" t="s">
        <v>142</v>
      </c>
      <c r="S12" s="209"/>
    </row>
    <row r="13" spans="1:36" x14ac:dyDescent="0.45">
      <c r="A13" s="213">
        <v>10</v>
      </c>
      <c r="B13" s="212">
        <f>'groep 7'!B27</f>
        <v>0</v>
      </c>
      <c r="E13" s="217"/>
      <c r="F13" s="217"/>
      <c r="G13" s="217"/>
      <c r="H13" s="225" t="str">
        <f t="shared" ref="H13:M13" si="0">IF(H14="E",1,IF(H14="D",2,IF(H14="C",3,IF(H14="B",4,IF(H14="A",5,IF(H14=5,1,IF(H14=4,2,IF(H14=3,3,IF(H14=2,4,IF(H14=1,5,IF(H14=0,"")))))))))))</f>
        <v/>
      </c>
      <c r="I13" s="225" t="str">
        <f t="shared" si="0"/>
        <v/>
      </c>
      <c r="J13" s="225" t="str">
        <f t="shared" si="0"/>
        <v/>
      </c>
      <c r="K13" s="225" t="str">
        <f t="shared" si="0"/>
        <v/>
      </c>
      <c r="L13" s="225" t="str">
        <f t="shared" si="0"/>
        <v/>
      </c>
      <c r="M13" s="225" t="str">
        <f t="shared" si="0"/>
        <v/>
      </c>
      <c r="N13" s="226"/>
      <c r="O13" s="225" t="str">
        <f>IF(O14="E",1,IF(O14="D",2,IF(O14="C",3,IF(O14="B",4,IF(O14="A",5,IF(O14=5,1,IF(O14=4,2,IF(O14=3,3,IF(O14=2,4,IF(O14=1,5,IF(O14=0,"")))))))))))</f>
        <v/>
      </c>
      <c r="P13" s="225">
        <f>TOTAAL!AB5*5</f>
        <v>2.4299999999999997</v>
      </c>
      <c r="Q13" s="226"/>
      <c r="R13" s="226"/>
      <c r="S13" s="273"/>
      <c r="T13" s="273"/>
      <c r="U13" s="274"/>
    </row>
    <row r="14" spans="1:36" x14ac:dyDescent="0.45">
      <c r="A14" s="213">
        <v>11</v>
      </c>
      <c r="B14" s="212">
        <f>'groep 7'!B28</f>
        <v>0</v>
      </c>
      <c r="H14" s="225">
        <f>VLOOKUP($E$2,'groep 7'!$A$18:$L$53,7)</f>
        <v>0</v>
      </c>
      <c r="I14" s="225">
        <f>VLOOKUP($E$2,'groep 7'!$A$18:$L$53,8)</f>
        <v>0</v>
      </c>
      <c r="J14" s="225">
        <f>VLOOKUP($E$2,'groep 7'!$A$18:$L$53,9)</f>
        <v>0</v>
      </c>
      <c r="K14" s="225">
        <f>VLOOKUP($E$2,'groep 7'!$A$18:$L$53,10)</f>
        <v>0</v>
      </c>
      <c r="L14" s="225">
        <f>VLOOKUP($E$2,'groep 7'!$A$18:$L$53,11)</f>
        <v>0</v>
      </c>
      <c r="M14" s="225">
        <f>VLOOKUP($E$2,'groep 7'!$A$18:$L$53,12)</f>
        <v>0</v>
      </c>
      <c r="N14" s="225">
        <f>VLOOKUP($E$2,'groep 7'!$A$18:$L$53,12)</f>
        <v>0</v>
      </c>
      <c r="O14" s="225">
        <f>VLOOKUP($E$2,'groep 7'!$A$18:$L$53,3)</f>
        <v>0</v>
      </c>
      <c r="P14" s="225">
        <f>TOTAAL!AB5*5</f>
        <v>2.4299999999999997</v>
      </c>
      <c r="Q14" s="277"/>
      <c r="R14" s="277"/>
      <c r="S14" s="209"/>
      <c r="T14" s="209"/>
    </row>
    <row r="15" spans="1:36" x14ac:dyDescent="0.45">
      <c r="A15" s="213">
        <v>12</v>
      </c>
      <c r="B15" s="212">
        <f>'groep 7'!B29</f>
        <v>0</v>
      </c>
      <c r="H15" s="225" t="str">
        <f>IF(H13="","",IF(H13&gt;0,H13*2))</f>
        <v/>
      </c>
      <c r="I15" s="225" t="str">
        <f>IF(I13="","",IF(I13&gt;0,I13*2))</f>
        <v/>
      </c>
      <c r="J15" s="225" t="str">
        <f t="shared" ref="J15:M15" si="1">IF(J13="","",IF(J13&gt;0,J13*2))</f>
        <v/>
      </c>
      <c r="K15" s="225" t="str">
        <f t="shared" si="1"/>
        <v/>
      </c>
      <c r="L15" s="225" t="str">
        <f t="shared" si="1"/>
        <v/>
      </c>
      <c r="M15" s="225" t="str">
        <f t="shared" si="1"/>
        <v/>
      </c>
      <c r="N15" s="225" t="e">
        <f>R15/Q15</f>
        <v>#DIV/0!</v>
      </c>
      <c r="O15" s="225" t="str">
        <f>IF(O13="","",IF(O13&gt;0,O13*2))</f>
        <v/>
      </c>
      <c r="P15" s="225">
        <f>IF(P13="","",IF(P13&gt;0,P13*2))</f>
        <v>4.8599999999999994</v>
      </c>
      <c r="Q15" s="277">
        <f>COUNTIF(H15:M15,"&gt;0")</f>
        <v>0</v>
      </c>
      <c r="R15" s="277">
        <f>SUM(H15:M15)</f>
        <v>0</v>
      </c>
    </row>
    <row r="16" spans="1:36" x14ac:dyDescent="0.45">
      <c r="A16" s="213">
        <v>13</v>
      </c>
      <c r="B16" s="212">
        <f>'groep 7'!B30</f>
        <v>0</v>
      </c>
      <c r="E16" s="214"/>
      <c r="F16" s="214"/>
      <c r="G16" s="214"/>
      <c r="H16" s="214"/>
      <c r="I16" s="214"/>
      <c r="J16" s="214"/>
      <c r="K16" s="214"/>
      <c r="L16" s="214"/>
      <c r="M16" s="214"/>
      <c r="N16" s="214"/>
    </row>
    <row r="17" spans="1:30" x14ac:dyDescent="0.45">
      <c r="A17" s="213">
        <v>14</v>
      </c>
      <c r="B17" s="212">
        <f>'groep 7'!B31</f>
        <v>0</v>
      </c>
      <c r="E17" s="214"/>
      <c r="F17" s="214"/>
      <c r="G17" s="214"/>
      <c r="H17" s="214"/>
      <c r="I17" s="214"/>
      <c r="J17" s="214"/>
      <c r="K17" s="214"/>
      <c r="L17" s="214"/>
      <c r="M17" s="214"/>
      <c r="N17" s="214"/>
    </row>
    <row r="18" spans="1:30" x14ac:dyDescent="0.45">
      <c r="A18" s="213">
        <v>15</v>
      </c>
      <c r="B18" s="212">
        <f>'groep 7'!B32</f>
        <v>0</v>
      </c>
      <c r="E18" s="217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1:30" x14ac:dyDescent="0.45">
      <c r="A19" s="213">
        <v>16</v>
      </c>
      <c r="B19" s="212">
        <f>'groep 7'!B33</f>
        <v>0</v>
      </c>
      <c r="E19" s="217"/>
      <c r="F19" s="217"/>
      <c r="G19" s="217"/>
      <c r="H19" s="217"/>
      <c r="I19" s="217"/>
      <c r="J19" s="214"/>
      <c r="K19" s="217"/>
      <c r="L19" s="214"/>
      <c r="M19" s="214"/>
      <c r="N19" s="214"/>
    </row>
    <row r="20" spans="1:30" x14ac:dyDescent="0.45">
      <c r="A20" s="213">
        <v>17</v>
      </c>
      <c r="B20" s="212">
        <f>'groep 7'!B34</f>
        <v>0</v>
      </c>
      <c r="E20" s="216"/>
      <c r="F20" s="216"/>
      <c r="G20" s="215"/>
      <c r="H20" s="215"/>
      <c r="I20" s="216"/>
      <c r="J20" s="214"/>
      <c r="K20" s="215"/>
      <c r="L20" s="214"/>
      <c r="M20" s="214"/>
      <c r="N20" s="214"/>
    </row>
    <row r="21" spans="1:30" x14ac:dyDescent="0.45">
      <c r="A21" s="213">
        <v>18</v>
      </c>
      <c r="B21" s="212">
        <f>'groep 7'!B35</f>
        <v>0</v>
      </c>
      <c r="E21" s="214"/>
      <c r="F21" s="214"/>
      <c r="G21" s="214"/>
      <c r="H21" s="214"/>
      <c r="I21" s="214"/>
      <c r="J21" s="214"/>
      <c r="K21" s="214"/>
      <c r="L21" s="214"/>
      <c r="M21" s="214"/>
      <c r="N21" s="214"/>
    </row>
    <row r="22" spans="1:30" x14ac:dyDescent="0.45">
      <c r="A22" s="213">
        <v>19</v>
      </c>
      <c r="B22" s="212">
        <f>'groep 7'!B36</f>
        <v>0</v>
      </c>
      <c r="E22" s="214"/>
      <c r="F22" s="214"/>
      <c r="G22" s="214"/>
      <c r="H22" s="214"/>
      <c r="I22" s="214"/>
      <c r="J22" s="214"/>
      <c r="K22" s="214"/>
      <c r="L22" s="214"/>
      <c r="M22" s="214"/>
      <c r="N22" s="214"/>
    </row>
    <row r="23" spans="1:30" ht="15" customHeight="1" x14ac:dyDescent="0.45">
      <c r="A23" s="213">
        <v>20</v>
      </c>
      <c r="B23" s="212">
        <f>'groep 7'!B37</f>
        <v>0</v>
      </c>
    </row>
    <row r="24" spans="1:30" x14ac:dyDescent="0.45">
      <c r="A24" s="213">
        <v>21</v>
      </c>
      <c r="B24" s="212">
        <f>'groep 7'!B38</f>
        <v>0</v>
      </c>
    </row>
    <row r="25" spans="1:30" x14ac:dyDescent="0.45">
      <c r="A25" s="213">
        <v>22</v>
      </c>
      <c r="B25" s="212">
        <f>'groep 7'!B39</f>
        <v>0</v>
      </c>
    </row>
    <row r="26" spans="1:30" x14ac:dyDescent="0.45">
      <c r="A26" s="213">
        <v>23</v>
      </c>
      <c r="B26" s="212">
        <f>'groep 7'!B40</f>
        <v>0</v>
      </c>
    </row>
    <row r="27" spans="1:30" x14ac:dyDescent="0.45">
      <c r="A27" s="213">
        <v>24</v>
      </c>
      <c r="B27" s="212">
        <f>'groep 7'!B41</f>
        <v>0</v>
      </c>
    </row>
    <row r="28" spans="1:30" ht="15.75" customHeight="1" x14ac:dyDescent="0.45">
      <c r="A28" s="213">
        <v>25</v>
      </c>
      <c r="B28" s="212">
        <f>'groep 7'!B42</f>
        <v>0</v>
      </c>
      <c r="X28"/>
    </row>
    <row r="29" spans="1:30" x14ac:dyDescent="0.45">
      <c r="A29" s="213">
        <v>26</v>
      </c>
      <c r="B29" s="212">
        <f>'groep 7'!B43</f>
        <v>0</v>
      </c>
    </row>
    <row r="30" spans="1:30" x14ac:dyDescent="0.45">
      <c r="A30" s="213">
        <v>27</v>
      </c>
      <c r="B30" s="212">
        <f>'groep 7'!B44</f>
        <v>0</v>
      </c>
    </row>
    <row r="31" spans="1:30" x14ac:dyDescent="0.45">
      <c r="A31" s="213">
        <v>28</v>
      </c>
      <c r="B31" s="212">
        <f>'groep 7'!B45</f>
        <v>0</v>
      </c>
      <c r="E31" s="306"/>
      <c r="F31" s="306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7"/>
      <c r="AC31" s="307"/>
      <c r="AD31" s="307"/>
    </row>
    <row r="32" spans="1:30" x14ac:dyDescent="0.45">
      <c r="A32" s="213">
        <v>29</v>
      </c>
      <c r="B32" s="212">
        <f>'groep 7'!B46</f>
        <v>0</v>
      </c>
      <c r="E32" s="306"/>
      <c r="F32" s="306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</row>
    <row r="33" spans="1:30" x14ac:dyDescent="0.45">
      <c r="A33" s="213">
        <v>30</v>
      </c>
      <c r="B33" s="212">
        <f>'groep 7'!B47</f>
        <v>0</v>
      </c>
      <c r="E33" s="306"/>
      <c r="F33" s="306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307"/>
      <c r="AD33" s="307"/>
    </row>
    <row r="34" spans="1:30" x14ac:dyDescent="0.45">
      <c r="A34" s="213">
        <v>31</v>
      </c>
      <c r="B34" s="212">
        <f>'groep 7'!B48</f>
        <v>0</v>
      </c>
      <c r="E34" s="306"/>
      <c r="F34" s="306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</row>
    <row r="35" spans="1:30" ht="19.5" customHeight="1" x14ac:dyDescent="0.45">
      <c r="A35" s="213">
        <v>32</v>
      </c>
      <c r="B35" s="212">
        <f>'groep 7'!B49</f>
        <v>0</v>
      </c>
      <c r="E35" s="306"/>
      <c r="F35" s="306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7"/>
      <c r="AC35" s="307"/>
      <c r="AD35" s="307"/>
    </row>
    <row r="36" spans="1:30" ht="19.5" customHeight="1" x14ac:dyDescent="0.45">
      <c r="A36" s="213">
        <v>33</v>
      </c>
      <c r="B36" s="212">
        <f>'groep 7'!B50</f>
        <v>0</v>
      </c>
      <c r="E36" s="306"/>
      <c r="F36" s="306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</row>
    <row r="37" spans="1:30" ht="19.5" customHeight="1" x14ac:dyDescent="0.7">
      <c r="A37" s="213">
        <v>34</v>
      </c>
      <c r="B37" s="212">
        <f>'groep 7'!B51</f>
        <v>0</v>
      </c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  <c r="AC37" s="276"/>
      <c r="AD37" s="276"/>
    </row>
    <row r="38" spans="1:30" ht="19.5" customHeight="1" x14ac:dyDescent="0.45">
      <c r="A38" s="213">
        <v>35</v>
      </c>
      <c r="B38" s="212">
        <f>'groep 7'!B52</f>
        <v>0</v>
      </c>
      <c r="E38" s="306"/>
      <c r="F38" s="306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</row>
    <row r="39" spans="1:30" ht="19.5" customHeight="1" x14ac:dyDescent="0.45">
      <c r="A39" s="213">
        <v>36</v>
      </c>
      <c r="B39" s="212">
        <f>'groep 7'!B53</f>
        <v>0</v>
      </c>
      <c r="E39" s="306"/>
      <c r="F39" s="306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</row>
    <row r="40" spans="1:30" ht="19.5" customHeight="1" x14ac:dyDescent="0.45">
      <c r="E40" s="306"/>
      <c r="F40" s="306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</row>
    <row r="41" spans="1:30" ht="19.5" customHeight="1" x14ac:dyDescent="0.45">
      <c r="E41" s="306"/>
      <c r="F41" s="306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</row>
    <row r="42" spans="1:30" ht="19.5" customHeight="1" x14ac:dyDescent="0.45">
      <c r="E42" s="306"/>
      <c r="F42" s="306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</row>
    <row r="43" spans="1:30" ht="19.5" customHeight="1" x14ac:dyDescent="0.45">
      <c r="E43" s="306"/>
      <c r="F43" s="306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</row>
    <row r="44" spans="1:30" ht="19.5" customHeight="1" x14ac:dyDescent="0.7"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</row>
    <row r="45" spans="1:30" ht="19.5" customHeight="1" x14ac:dyDescent="0.45">
      <c r="E45" s="306"/>
      <c r="F45" s="306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</row>
    <row r="46" spans="1:30" ht="19.5" customHeight="1" x14ac:dyDescent="0.45">
      <c r="E46" s="306"/>
      <c r="F46" s="306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</row>
    <row r="47" spans="1:30" ht="19.5" customHeight="1" x14ac:dyDescent="0.45">
      <c r="E47" s="306"/>
      <c r="F47" s="306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</row>
    <row r="48" spans="1:30" ht="19.5" customHeight="1" x14ac:dyDescent="0.45">
      <c r="E48" s="306"/>
      <c r="F48" s="306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</row>
    <row r="49" spans="5:30" ht="19.5" customHeight="1" x14ac:dyDescent="0.45">
      <c r="E49" s="306"/>
      <c r="F49" s="306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C49" s="307"/>
      <c r="AD49" s="307"/>
    </row>
    <row r="50" spans="5:30" ht="19.5" customHeight="1" x14ac:dyDescent="0.45">
      <c r="E50" s="306"/>
      <c r="F50" s="306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</row>
    <row r="51" spans="5:30" ht="19.5" customHeight="1" x14ac:dyDescent="0.7"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</row>
    <row r="52" spans="5:30" ht="19.5" customHeight="1" x14ac:dyDescent="0.45">
      <c r="E52" s="306"/>
      <c r="F52" s="306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</row>
    <row r="53" spans="5:30" ht="19.5" customHeight="1" x14ac:dyDescent="0.45">
      <c r="E53" s="306"/>
      <c r="F53" s="306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</row>
    <row r="54" spans="5:30" ht="19.5" customHeight="1" x14ac:dyDescent="0.45">
      <c r="E54" s="306"/>
      <c r="F54" s="306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</row>
    <row r="55" spans="5:30" ht="19.5" customHeight="1" x14ac:dyDescent="0.45">
      <c r="E55" s="306"/>
      <c r="F55" s="306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</row>
    <row r="56" spans="5:30" ht="19.5" customHeight="1" x14ac:dyDescent="0.45">
      <c r="E56" s="306"/>
      <c r="F56" s="306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</row>
    <row r="57" spans="5:30" ht="19.5" customHeight="1" x14ac:dyDescent="0.45">
      <c r="E57" s="306"/>
      <c r="F57" s="306"/>
      <c r="G57" s="307"/>
      <c r="H57" s="307"/>
      <c r="I57" s="307"/>
      <c r="J57" s="307"/>
      <c r="K57" s="307"/>
      <c r="L57" s="307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</row>
    <row r="58" spans="5:30" ht="19.5" customHeight="1" x14ac:dyDescent="0.7"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  <c r="AA58" s="276"/>
      <c r="AB58" s="276"/>
      <c r="AC58" s="276"/>
      <c r="AD58" s="276"/>
    </row>
    <row r="59" spans="5:30" ht="19.5" customHeight="1" x14ac:dyDescent="0.45">
      <c r="E59" s="306"/>
      <c r="F59" s="306"/>
    </row>
    <row r="60" spans="5:30" ht="19.5" customHeight="1" x14ac:dyDescent="0.45">
      <c r="E60" s="306"/>
      <c r="F60" s="306"/>
    </row>
    <row r="61" spans="5:30" ht="19.5" customHeight="1" x14ac:dyDescent="0.45">
      <c r="E61" s="306"/>
      <c r="F61" s="306"/>
    </row>
    <row r="62" spans="5:30" ht="19.5" customHeight="1" x14ac:dyDescent="0.45">
      <c r="E62" s="306"/>
      <c r="F62" s="306"/>
    </row>
    <row r="63" spans="5:30" ht="19.5" customHeight="1" x14ac:dyDescent="0.45">
      <c r="E63" s="306"/>
      <c r="F63" s="306"/>
    </row>
    <row r="64" spans="5:30" ht="19.5" customHeight="1" x14ac:dyDescent="0.45">
      <c r="E64" s="306"/>
      <c r="F64" s="306"/>
    </row>
    <row r="65" spans="5:107" ht="19.5" customHeight="1" x14ac:dyDescent="0.45">
      <c r="E65" s="306"/>
      <c r="F65" s="306"/>
    </row>
    <row r="66" spans="5:107" ht="19.5" customHeight="1" x14ac:dyDescent="0.45">
      <c r="E66" s="275"/>
      <c r="F66" s="275"/>
    </row>
    <row r="68" spans="5:107" ht="25.8" x14ac:dyDescent="0.45">
      <c r="CF68" s="278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</row>
    <row r="69" spans="5:107" ht="25.8" x14ac:dyDescent="0.45">
      <c r="CF69" s="279"/>
      <c r="CG69" s="279"/>
      <c r="CH69" s="279"/>
      <c r="CI69" s="279"/>
      <c r="CJ69" s="279"/>
      <c r="CK69" s="279"/>
      <c r="CL69" s="279"/>
      <c r="CM69" s="279"/>
      <c r="CN69" s="279"/>
      <c r="CO69" s="279"/>
      <c r="CP69" s="279"/>
      <c r="CQ69" s="279"/>
      <c r="CR69" s="279"/>
      <c r="CS69" s="279"/>
      <c r="CT69" s="279"/>
      <c r="CU69" s="279"/>
      <c r="CV69" s="279"/>
      <c r="CW69" s="279"/>
      <c r="CX69" s="279"/>
      <c r="CY69" s="279"/>
      <c r="CZ69" s="279"/>
      <c r="DA69" s="279"/>
      <c r="DB69" s="279"/>
      <c r="DC69" s="279"/>
    </row>
    <row r="70" spans="5:107" ht="25.8" x14ac:dyDescent="0.45">
      <c r="CF70" s="279"/>
      <c r="CG70" s="279"/>
      <c r="CH70" s="279"/>
      <c r="CI70" s="279"/>
      <c r="CJ70" s="279"/>
      <c r="CK70" s="279"/>
      <c r="CL70" s="279"/>
      <c r="CM70" s="279"/>
      <c r="CN70" s="279"/>
      <c r="CO70" s="279"/>
      <c r="CP70" s="279"/>
      <c r="CQ70" s="279"/>
      <c r="CR70" s="279"/>
      <c r="CS70" s="279"/>
      <c r="CT70" s="279"/>
      <c r="CU70" s="279"/>
      <c r="CV70" s="279"/>
      <c r="CW70" s="279"/>
      <c r="CX70" s="279"/>
      <c r="CY70" s="279"/>
      <c r="CZ70" s="279"/>
      <c r="DA70" s="279"/>
      <c r="DB70" s="279"/>
      <c r="DC70" s="279"/>
    </row>
    <row r="71" spans="5:107" ht="25.8" x14ac:dyDescent="0.45">
      <c r="CF71" s="279"/>
      <c r="CG71" s="279"/>
      <c r="CH71" s="279"/>
      <c r="CI71" s="279"/>
      <c r="CJ71" s="279"/>
      <c r="CK71" s="279"/>
      <c r="CL71" s="279"/>
      <c r="CM71" s="279"/>
      <c r="CN71" s="279"/>
      <c r="CO71" s="279"/>
      <c r="CP71" s="279"/>
      <c r="CQ71" s="279"/>
      <c r="CR71" s="279"/>
      <c r="CS71" s="279"/>
      <c r="CT71" s="279"/>
      <c r="CU71" s="279"/>
      <c r="CV71" s="279"/>
      <c r="CW71" s="279"/>
      <c r="CX71" s="279"/>
      <c r="CY71" s="279"/>
      <c r="CZ71" s="279"/>
      <c r="DA71" s="279"/>
      <c r="DB71" s="279"/>
      <c r="DC71" s="279"/>
    </row>
    <row r="72" spans="5:107" ht="25.8" x14ac:dyDescent="0.45">
      <c r="CF72" s="279"/>
      <c r="CG72" s="279"/>
      <c r="CH72" s="279"/>
      <c r="CI72" s="279"/>
      <c r="CJ72" s="279"/>
      <c r="CK72" s="279"/>
      <c r="CL72" s="279"/>
      <c r="CM72" s="279"/>
      <c r="CN72" s="279"/>
      <c r="CO72" s="279"/>
      <c r="CP72" s="279"/>
      <c r="CQ72" s="279"/>
      <c r="CR72" s="279"/>
      <c r="CS72" s="279"/>
      <c r="CT72" s="279"/>
      <c r="CU72" s="279"/>
      <c r="CV72" s="279"/>
      <c r="CW72" s="279"/>
      <c r="CX72" s="279"/>
      <c r="CY72" s="279"/>
      <c r="CZ72" s="279"/>
      <c r="DA72" s="279"/>
      <c r="DB72" s="279"/>
      <c r="DC72" s="279"/>
    </row>
    <row r="73" spans="5:107" ht="25.8" x14ac:dyDescent="0.45">
      <c r="CF73" s="279"/>
      <c r="CG73" s="279"/>
      <c r="CH73" s="279"/>
      <c r="CI73" s="279"/>
      <c r="CJ73" s="279"/>
      <c r="CK73" s="279"/>
      <c r="CL73" s="279"/>
      <c r="CM73" s="279"/>
      <c r="CN73" s="279"/>
      <c r="CO73" s="279"/>
      <c r="CP73" s="279"/>
      <c r="CQ73" s="279"/>
      <c r="CR73" s="279"/>
      <c r="CS73" s="279"/>
      <c r="CT73" s="279"/>
      <c r="CU73" s="279"/>
      <c r="CV73" s="279"/>
      <c r="CW73" s="279"/>
      <c r="CX73" s="279"/>
      <c r="CY73" s="279"/>
      <c r="CZ73" s="279"/>
      <c r="DA73" s="279"/>
      <c r="DB73" s="279"/>
      <c r="DC73" s="279"/>
    </row>
    <row r="74" spans="5:107" ht="25.8" x14ac:dyDescent="0.45"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CF74" s="279"/>
      <c r="CG74" s="279"/>
      <c r="CH74" s="279"/>
      <c r="CI74" s="279"/>
      <c r="CJ74" s="279"/>
      <c r="CK74" s="279"/>
      <c r="CL74" s="279"/>
      <c r="CM74" s="279"/>
      <c r="CN74" s="279"/>
      <c r="CO74" s="279"/>
      <c r="CP74" s="279"/>
      <c r="CQ74" s="279"/>
      <c r="CR74" s="279"/>
      <c r="CS74" s="279"/>
      <c r="CT74" s="279"/>
      <c r="CU74" s="279"/>
      <c r="CV74" s="279"/>
      <c r="CW74" s="279"/>
      <c r="CX74" s="279"/>
      <c r="CY74" s="279"/>
      <c r="CZ74" s="279"/>
      <c r="DA74" s="279"/>
      <c r="DB74" s="279"/>
      <c r="DC74" s="279"/>
    </row>
    <row r="75" spans="5:107" x14ac:dyDescent="0.45"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  <c r="AC75" s="210"/>
    </row>
  </sheetData>
  <sheetProtection sheet="1" objects="1" scenarios="1"/>
  <mergeCells count="18">
    <mergeCell ref="E52:F57"/>
    <mergeCell ref="G52:AD57"/>
    <mergeCell ref="E59:F65"/>
    <mergeCell ref="R74:T74"/>
    <mergeCell ref="U74:W74"/>
    <mergeCell ref="X74:Z74"/>
    <mergeCell ref="AA74:AC74"/>
    <mergeCell ref="E38:F43"/>
    <mergeCell ref="G38:AD43"/>
    <mergeCell ref="E45:F50"/>
    <mergeCell ref="G45:AD50"/>
    <mergeCell ref="E31:F36"/>
    <mergeCell ref="G31:AD36"/>
    <mergeCell ref="A2:B2"/>
    <mergeCell ref="E2:F2"/>
    <mergeCell ref="G2:AD2"/>
    <mergeCell ref="AE2:AG2"/>
    <mergeCell ref="AH2:AJ2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72855-08CE-4D1C-A4CF-DFDEB888E6D3}">
  <sheetPr codeName="Blad7">
    <tabColor rgb="FFCC00FF"/>
  </sheetPr>
  <dimension ref="A1:AZ75"/>
  <sheetViews>
    <sheetView showGridLines="0" showRowColHeaders="0" showWhiteSpace="0" zoomScale="85" zoomScaleNormal="85" workbookViewId="0">
      <selection activeCell="B18" sqref="B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8</v>
      </c>
      <c r="D2" s="76"/>
      <c r="E2" s="13"/>
      <c r="F2" s="193"/>
      <c r="G2" s="193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str">
        <f>IF($C$2=8,"ja",IF($C$2="8A","ja",IF($C$2="8B","ja",IF($C$2="8C","ja"))))</f>
        <v>ja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80">
        <v>45692</v>
      </c>
      <c r="D3" s="281"/>
      <c r="E3" s="13"/>
      <c r="F3" s="194"/>
      <c r="G3" s="194"/>
      <c r="H3" s="3"/>
      <c r="I3" s="77" t="b">
        <f>IF($C$2=7,"ja",IF($C$2="7A","ja",IF($C$2="7B","ja",IF($C$2="7C","ja"))))</f>
        <v>0</v>
      </c>
      <c r="J3" s="77"/>
      <c r="K3" s="77" t="str">
        <f>IF($C$2=8,"ja",IF($C$2="8A","ja",IF($C$2="8B","ja",IF($C$2="8C","ja"))))</f>
        <v>ja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4" customFormat="1" ht="20.100000000000001" customHeight="1" x14ac:dyDescent="0.25">
      <c r="B5" s="286" t="s">
        <v>98</v>
      </c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89" t="s">
        <v>28</v>
      </c>
      <c r="C7" s="290"/>
      <c r="D7" s="50" t="s">
        <v>75</v>
      </c>
      <c r="H7" s="3"/>
      <c r="I7" s="3"/>
      <c r="J7" s="3"/>
    </row>
    <row r="8" spans="1:52" x14ac:dyDescent="0.25">
      <c r="B8" s="289" t="s">
        <v>27</v>
      </c>
      <c r="C8" s="29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2" t="s">
        <v>97</v>
      </c>
      <c r="F10" s="154" t="s">
        <v>97</v>
      </c>
      <c r="G10" s="282" t="s">
        <v>85</v>
      </c>
      <c r="H10" s="283"/>
      <c r="I10" s="282" t="s">
        <v>31</v>
      </c>
      <c r="J10" s="283"/>
      <c r="K10" s="282" t="s">
        <v>32</v>
      </c>
      <c r="L10" s="28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92" t="s">
        <v>117</v>
      </c>
      <c r="AS10" s="293"/>
      <c r="AT10" s="283"/>
      <c r="AU10" s="153" t="s">
        <v>97</v>
      </c>
      <c r="AV10" s="153"/>
      <c r="AW10" s="153"/>
      <c r="AX10" s="153" t="s">
        <v>97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67"/>
      <c r="C18" s="200"/>
      <c r="D18" s="159"/>
      <c r="E18" s="159"/>
      <c r="F18" s="160"/>
      <c r="G18" s="205"/>
      <c r="H18" s="204"/>
      <c r="I18" s="204"/>
      <c r="J18" s="204"/>
      <c r="K18" s="204"/>
      <c r="L18" s="203"/>
      <c r="M18" s="163">
        <f>COUNTA(H18,I18,L18)</f>
        <v>0</v>
      </c>
      <c r="N18" s="164" t="str">
        <f>IF(L18="E",1,IF(L18="D",2,IF(L18="C",3,IF(L18="B",4,IF(L18="A",5,IF(L18=5,1,IF(L18=4,2,IF(L18=3,3,IF(L18=2,4,IF(L18=1,5,IF(L18="","")))))))))))</f>
        <v/>
      </c>
      <c r="O18" s="164" t="str">
        <f t="shared" ref="O18:O53" si="0">IF(H18="E",1,IF(H18="D",2,IF(H18="C",3,IF(H18="B",4,IF(H18="A",5,IF(H18=5,1,IF(H18=4,2,IF(H18=3,3,IF(H18=2,4,IF(H18=1,5,IF(H18="","")))))))))))</f>
        <v/>
      </c>
      <c r="P18" s="164" t="str">
        <f t="shared" ref="P18:P53" si="1">IF(I18="E",1,IF(I18="D",2,IF(I18="C",3,IF(I18="B",4,IF(I18="A",5,IF(I18=5,1,IF(I18=4,2,IF(I18=3,3,IF(I18=2,4,IF(I18=1,5,IF(I18="","")))))))))))</f>
        <v/>
      </c>
      <c r="Q18" s="164">
        <f>IF(M18&lt;3,2,IF($C$2&lt;6,0,IF($C$2&gt;=6,SUM(N18:P18))))</f>
        <v>2</v>
      </c>
      <c r="R18" s="104" t="str">
        <f t="shared" ref="R18:R53" si="2">IF(C18="","",IF(G18="","",IF(G18=$C18,1,IF(G18&lt;$C18,1,IF(G18&gt;$C18,"",IF(G18="A+",1))))))</f>
        <v/>
      </c>
      <c r="S18" s="104" t="str">
        <f t="shared" ref="S18:S53" si="3">IF(C18="","",IF(H18="","",IF(H18=$C18,1,IF(H18&lt;$C18,1,IF(H18&gt;$C18,"",IF(H18="A+",1))))))</f>
        <v/>
      </c>
      <c r="T18" s="104" t="str">
        <f t="shared" ref="T18:T53" si="4">IF(C18="","",IF(I18="","",IF(I18=$C18,1,IF(I18&lt;$C18,1,IF(I18&gt;$C18,"",IF(I18="A+",1))))))</f>
        <v/>
      </c>
      <c r="U18" s="104" t="str">
        <f>IF(C18="","",IF(J18="","",IF(J18=$C18,1,IF(J18&lt;$C18,1,IF(J18&gt;$C18,"",IF(J18="A+",1))))))</f>
        <v/>
      </c>
      <c r="V18" s="104" t="str">
        <f t="shared" ref="V18:V53" si="5">IF(C18="","",IF(K18="","",IF(K18=$C18,1,IF(K18&lt;$C18,1,IF(K18&gt;$C18,"",IF(K18="A+",1))))))</f>
        <v/>
      </c>
      <c r="W18" s="104" t="str">
        <f t="shared" ref="W18:W53" si="6">IF(C18="","",IF(L18="","",IF(L18=$C18,1,IF(L18&lt;$C18,1,IF(L18&gt;$C18,"",IF(L18="A+",1))))))</f>
        <v/>
      </c>
      <c r="X18" s="104">
        <f t="shared" ref="X18:X53" si="7">SUM(R18:W18)</f>
        <v>0</v>
      </c>
      <c r="Y18" s="165" t="b">
        <f t="shared" ref="Y18:Y53" si="8">IF($C18="A",$AJ18)</f>
        <v>0</v>
      </c>
      <c r="Z18" s="165" t="b">
        <f t="shared" ref="Z18:Z53" si="9">IF($C18="B",$AJ18)</f>
        <v>0</v>
      </c>
      <c r="AA18" s="165" t="b">
        <f t="shared" ref="AA18:AA53" si="10">IF($C18="C",$AJ18)</f>
        <v>0</v>
      </c>
      <c r="AB18" s="165" t="b">
        <f t="shared" ref="AB18:AB53" si="11">IF($C18="D",$AJ18)</f>
        <v>0</v>
      </c>
      <c r="AC18" s="165" t="b">
        <f t="shared" ref="AC18:AC53" si="12">IF($C18="E",$AJ18)</f>
        <v>0</v>
      </c>
      <c r="AD18" s="165" t="b">
        <f>IF($C18=1,$AJ18)</f>
        <v>0</v>
      </c>
      <c r="AE18" s="165" t="b">
        <f>IF($C18=2,$AJ18)</f>
        <v>0</v>
      </c>
      <c r="AF18" s="165" t="b">
        <f>IF($C18=3,$AJ18)</f>
        <v>0</v>
      </c>
      <c r="AG18" s="165" t="b">
        <f>IF($C18=4,$AJ18)</f>
        <v>0</v>
      </c>
      <c r="AH18" s="165" t="b">
        <f>IF($C18=5,$AJ18)</f>
        <v>0</v>
      </c>
      <c r="AI18" s="166" t="str">
        <f t="shared" ref="AI18:AI53" si="13">IF(C18="","",IF(C18&gt;0,COUNTA(G18:L18)))</f>
        <v/>
      </c>
      <c r="AJ18" s="167" t="str">
        <f t="shared" ref="AJ18:AJ53" si="14">IF(AI18=0,"",IF(AI18="","",IF(AI18&gt;0,X18/AI18)))</f>
        <v/>
      </c>
      <c r="AK18" s="26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8" t="str">
        <f>IF(AK18="","",IF(AK18="PRO",1,IF(AK18="LWOO",2,IF(AK18="BBL",3,IF(AK18="BBL/Kader",4,IF(AK18="Kader",5,IF(AK18="Kader/TL",6,IF(AK18="TL",7,IF(AK18="TL/Havo",8,IF(AK18="Havo",9,IF(AK18="Havo/VWO",10,IF(AK18="VWO",11))))))))))))</f>
        <v/>
      </c>
      <c r="AM18" s="169">
        <f>IF(AL18="",0,IF(AL18&lt;AQ18,0,IF(AL18&gt;=AQ18,1)))</f>
        <v>0</v>
      </c>
      <c r="AN18" s="150" t="str">
        <f>IF(E18="","",IF(E18="x",1))</f>
        <v/>
      </c>
      <c r="AO18" s="151" t="str">
        <f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65" t="str">
        <f>IF($C$2&lt;6,"",IF($M18&lt;3,"",IF(O18=1,"&lt;1F",IF(O18&gt;3,"2F",IF(O18&gt;1,"1F")))))</f>
        <v/>
      </c>
      <c r="AS18" s="265" t="str">
        <f>IF($C$2&lt;6,"",IF($M18&lt;3,"",IF(P18=1,"&lt;1F",IF(P18&gt;3,"2F",IF(P18&gt;1,"1F")))))</f>
        <v/>
      </c>
      <c r="AT18" s="265" t="str">
        <f>IF($C$2&lt;6,"",IF($M18&lt;3,"",IF(N18&lt;=2,"&lt;1F",IF(N18&gt;3,"1S",IF(N18&gt;2,"1F")))))</f>
        <v/>
      </c>
      <c r="AU18" s="264"/>
      <c r="AV18" s="265"/>
      <c r="AW18" s="265"/>
      <c r="AX18" s="264"/>
      <c r="AY18" s="263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267"/>
      <c r="C19" s="200"/>
      <c r="D19" s="138"/>
      <c r="E19" s="138"/>
      <c r="F19" s="160"/>
      <c r="G19" s="161"/>
      <c r="H19" s="204"/>
      <c r="I19" s="204"/>
      <c r="J19" s="157"/>
      <c r="K19" s="157"/>
      <c r="L19" s="203"/>
      <c r="M19" s="163">
        <f t="shared" ref="M19:M53" si="16">COUNTA(H19,I19,L19)</f>
        <v>0</v>
      </c>
      <c r="N19" s="164" t="str">
        <f t="shared" ref="N19:N53" si="17">IF(L19="E",1,IF(L19="D",2,IF(L19="C",3,IF(L19="B",4,IF(L19="A",5,IF(L19=5,1,IF(L19=4,2,IF(L19=3,3,IF(L19=2,4,IF(L19=1,5,IF(L19="","")))))))))))</f>
        <v/>
      </c>
      <c r="O19" s="164" t="str">
        <f t="shared" si="0"/>
        <v/>
      </c>
      <c r="P19" s="164" t="str">
        <f t="shared" si="1"/>
        <v/>
      </c>
      <c r="Q19" s="164">
        <f t="shared" ref="Q19:Q53" si="18">IF($C$2&lt;6,0,IF($C$2&gt;=6,SUM(N19:P19)))</f>
        <v>0</v>
      </c>
      <c r="R19" s="104" t="str">
        <f t="shared" si="2"/>
        <v/>
      </c>
      <c r="S19" s="104" t="str">
        <f t="shared" si="3"/>
        <v/>
      </c>
      <c r="T19" s="104" t="str">
        <f t="shared" si="4"/>
        <v/>
      </c>
      <c r="U19" s="104" t="str">
        <f t="shared" ref="U19:U53" si="19">IF(C19="","",IF(J19="","",IF(J19=$C19,1,IF(J19&lt;$C19,1,IF(J19&gt;$C19,"",IF(J19="A+",1))))))</f>
        <v/>
      </c>
      <c r="V19" s="104" t="str">
        <f t="shared" si="5"/>
        <v/>
      </c>
      <c r="W19" s="104" t="str">
        <f t="shared" si="6"/>
        <v/>
      </c>
      <c r="X19" s="104">
        <f t="shared" si="7"/>
        <v>0</v>
      </c>
      <c r="Y19" s="165" t="b">
        <f t="shared" si="8"/>
        <v>0</v>
      </c>
      <c r="Z19" s="165" t="b">
        <f t="shared" si="9"/>
        <v>0</v>
      </c>
      <c r="AA19" s="165" t="b">
        <f t="shared" si="10"/>
        <v>0</v>
      </c>
      <c r="AB19" s="165" t="b">
        <f t="shared" si="11"/>
        <v>0</v>
      </c>
      <c r="AC19" s="165" t="b">
        <f t="shared" si="12"/>
        <v>0</v>
      </c>
      <c r="AD19" s="165" t="b">
        <f t="shared" ref="AD19:AD53" si="20">IF($C19="1",$AJ19)</f>
        <v>0</v>
      </c>
      <c r="AE19" s="165" t="b">
        <f t="shared" ref="AE19:AE53" si="21">IF($C19=2,$AJ19)</f>
        <v>0</v>
      </c>
      <c r="AF19" s="165" t="b">
        <f t="shared" ref="AF19:AF53" si="22">IF($C19=3,$AJ19)</f>
        <v>0</v>
      </c>
      <c r="AG19" s="165" t="b">
        <f t="shared" ref="AG19:AG53" si="23">IF($C19=4,$AJ19)</f>
        <v>0</v>
      </c>
      <c r="AH19" s="165" t="b">
        <f t="shared" ref="AH19:AH53" si="24">IF($C19=5,$AJ19)</f>
        <v>0</v>
      </c>
      <c r="AI19" s="170" t="str">
        <f t="shared" si="13"/>
        <v/>
      </c>
      <c r="AJ19" s="171" t="str">
        <f t="shared" si="14"/>
        <v/>
      </c>
      <c r="AK19" s="262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8" t="str">
        <f t="shared" ref="AL19:AL53" si="26">IF(AK19="","",IF(AK19="PRO",1,IF(AK19="LWOO",2,IF(AK19="BBL",3,IF(AK19="BBL/Kader",4,IF(AK19="Kader",5,IF(AK19="Kader/TL",6,IF(AK19="TL",7,IF(AK19="TL/Havo",8,IF(AK19="Havo",9,IF(AK19="Havo/VWO",10,IF(AK19="VWO",11))))))))))))</f>
        <v/>
      </c>
      <c r="AM19" s="169">
        <f t="shared" ref="AM19:AM53" si="27">IF(AL19="",0,IF(AL19&lt;AQ19,0,IF(AL19&gt;=AQ19,1)))</f>
        <v>0</v>
      </c>
      <c r="AN19" s="150" t="str">
        <f t="shared" ref="AN19:AN53" si="28">IF(E19="","",IF(E19="x",1))</f>
        <v/>
      </c>
      <c r="AO19" s="151" t="str">
        <f t="shared" ref="AO19:AO53" si="29">IF(D19="","",IF(D19="X",1))</f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65" t="str">
        <f t="shared" ref="AR19:AR53" si="31">IF($C$2&lt;6,"",IF(M19&lt;3,"",IF(O19=1,"&lt;1F",IF(O19&gt;3,"2F",IF(O19&gt;1,"1F")))))</f>
        <v/>
      </c>
      <c r="AS19" s="265" t="str">
        <f t="shared" ref="AS19:AS53" si="32">IF($C$2&lt;6,"",IF($M19&lt;3,"",IF(P19=1,"&lt;1F",IF(P19&gt;3,"2F",IF(P19&gt;1,"1F")))))</f>
        <v/>
      </c>
      <c r="AT19" s="265" t="str">
        <f t="shared" ref="AT19:AT53" si="33">IF($C$2&lt;6,"",IF($M19&lt;3,"",IF(N19&lt;=2,"&lt;1F",IF(N19&gt;3,"1S",IF(N19&gt;2,"1F")))))</f>
        <v/>
      </c>
      <c r="AU19" s="264"/>
      <c r="AV19" s="265"/>
      <c r="AW19" s="265"/>
      <c r="AX19" s="264"/>
      <c r="AY19" s="263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267"/>
      <c r="C20" s="200"/>
      <c r="D20" s="138"/>
      <c r="E20" s="139"/>
      <c r="F20" s="160"/>
      <c r="G20" s="161"/>
      <c r="H20" s="204"/>
      <c r="I20" s="204"/>
      <c r="J20" s="172"/>
      <c r="K20" s="157"/>
      <c r="L20" s="203"/>
      <c r="M20" s="163">
        <f t="shared" si="16"/>
        <v>0</v>
      </c>
      <c r="N20" s="164" t="str">
        <f t="shared" si="17"/>
        <v/>
      </c>
      <c r="O20" s="164" t="str">
        <f t="shared" si="0"/>
        <v/>
      </c>
      <c r="P20" s="164" t="str">
        <f t="shared" si="1"/>
        <v/>
      </c>
      <c r="Q20" s="164">
        <f t="shared" si="18"/>
        <v>0</v>
      </c>
      <c r="R20" s="104" t="str">
        <f t="shared" si="2"/>
        <v/>
      </c>
      <c r="S20" s="104" t="str">
        <f t="shared" si="3"/>
        <v/>
      </c>
      <c r="T20" s="104" t="str">
        <f t="shared" si="4"/>
        <v/>
      </c>
      <c r="U20" s="104" t="str">
        <f t="shared" si="19"/>
        <v/>
      </c>
      <c r="V20" s="104" t="str">
        <f t="shared" si="5"/>
        <v/>
      </c>
      <c r="W20" s="104" t="str">
        <f t="shared" si="6"/>
        <v/>
      </c>
      <c r="X20" s="104">
        <f t="shared" si="7"/>
        <v>0</v>
      </c>
      <c r="Y20" s="165" t="b">
        <f t="shared" si="8"/>
        <v>0</v>
      </c>
      <c r="Z20" s="165" t="b">
        <f t="shared" si="9"/>
        <v>0</v>
      </c>
      <c r="AA20" s="165" t="b">
        <f t="shared" si="10"/>
        <v>0</v>
      </c>
      <c r="AB20" s="165" t="b">
        <f t="shared" si="11"/>
        <v>0</v>
      </c>
      <c r="AC20" s="165" t="b">
        <f t="shared" si="12"/>
        <v>0</v>
      </c>
      <c r="AD20" s="165" t="b">
        <f t="shared" si="20"/>
        <v>0</v>
      </c>
      <c r="AE20" s="165" t="b">
        <f t="shared" si="21"/>
        <v>0</v>
      </c>
      <c r="AF20" s="165" t="b">
        <f t="shared" si="22"/>
        <v>0</v>
      </c>
      <c r="AG20" s="165" t="b">
        <f t="shared" si="23"/>
        <v>0</v>
      </c>
      <c r="AH20" s="165" t="b">
        <f t="shared" si="24"/>
        <v>0</v>
      </c>
      <c r="AI20" s="170" t="str">
        <f t="shared" si="13"/>
        <v/>
      </c>
      <c r="AJ20" s="171" t="str">
        <f t="shared" si="14"/>
        <v/>
      </c>
      <c r="AK20" s="262" t="str">
        <f t="shared" si="25"/>
        <v/>
      </c>
      <c r="AL20" s="168" t="str">
        <f t="shared" si="26"/>
        <v/>
      </c>
      <c r="AM20" s="169">
        <f t="shared" si="27"/>
        <v>0</v>
      </c>
      <c r="AN20" s="150" t="str">
        <f t="shared" si="28"/>
        <v/>
      </c>
      <c r="AO20" s="151" t="str">
        <f t="shared" si="29"/>
        <v/>
      </c>
      <c r="AP20" s="139"/>
      <c r="AQ20" s="168" t="str">
        <f t="shared" si="30"/>
        <v/>
      </c>
      <c r="AR20" s="265" t="str">
        <f t="shared" si="31"/>
        <v/>
      </c>
      <c r="AS20" s="265" t="str">
        <f t="shared" si="32"/>
        <v/>
      </c>
      <c r="AT20" s="265" t="str">
        <f t="shared" si="33"/>
        <v/>
      </c>
      <c r="AU20" s="264"/>
      <c r="AV20" s="265"/>
      <c r="AW20" s="265"/>
      <c r="AX20" s="264"/>
      <c r="AY20" s="263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267"/>
      <c r="C21" s="200"/>
      <c r="D21" s="139"/>
      <c r="E21" s="139"/>
      <c r="F21" s="160"/>
      <c r="G21" s="161"/>
      <c r="H21" s="204"/>
      <c r="I21" s="204"/>
      <c r="J21" s="172"/>
      <c r="K21" s="157"/>
      <c r="L21" s="203"/>
      <c r="M21" s="163">
        <f t="shared" si="16"/>
        <v>0</v>
      </c>
      <c r="N21" s="164" t="str">
        <f t="shared" si="17"/>
        <v/>
      </c>
      <c r="O21" s="164" t="str">
        <f t="shared" si="0"/>
        <v/>
      </c>
      <c r="P21" s="164" t="str">
        <f t="shared" si="1"/>
        <v/>
      </c>
      <c r="Q21" s="164">
        <f t="shared" si="18"/>
        <v>0</v>
      </c>
      <c r="R21" s="104" t="str">
        <f t="shared" si="2"/>
        <v/>
      </c>
      <c r="S21" s="104" t="str">
        <f t="shared" si="3"/>
        <v/>
      </c>
      <c r="T21" s="104" t="str">
        <f t="shared" si="4"/>
        <v/>
      </c>
      <c r="U21" s="104" t="str">
        <f t="shared" si="19"/>
        <v/>
      </c>
      <c r="V21" s="104" t="str">
        <f t="shared" si="5"/>
        <v/>
      </c>
      <c r="W21" s="104" t="str">
        <f t="shared" si="6"/>
        <v/>
      </c>
      <c r="X21" s="104">
        <f t="shared" si="7"/>
        <v>0</v>
      </c>
      <c r="Y21" s="165" t="b">
        <f t="shared" si="8"/>
        <v>0</v>
      </c>
      <c r="Z21" s="165" t="b">
        <f t="shared" si="9"/>
        <v>0</v>
      </c>
      <c r="AA21" s="165" t="b">
        <f t="shared" si="10"/>
        <v>0</v>
      </c>
      <c r="AB21" s="165" t="b">
        <f t="shared" si="11"/>
        <v>0</v>
      </c>
      <c r="AC21" s="165" t="b">
        <f t="shared" si="12"/>
        <v>0</v>
      </c>
      <c r="AD21" s="165" t="b">
        <f t="shared" si="20"/>
        <v>0</v>
      </c>
      <c r="AE21" s="165" t="b">
        <f t="shared" si="21"/>
        <v>0</v>
      </c>
      <c r="AF21" s="165" t="b">
        <f t="shared" si="22"/>
        <v>0</v>
      </c>
      <c r="AG21" s="165" t="b">
        <f t="shared" si="23"/>
        <v>0</v>
      </c>
      <c r="AH21" s="165" t="b">
        <f t="shared" si="24"/>
        <v>0</v>
      </c>
      <c r="AI21" s="170" t="str">
        <f t="shared" si="13"/>
        <v/>
      </c>
      <c r="AJ21" s="171" t="str">
        <f t="shared" si="14"/>
        <v/>
      </c>
      <c r="AK21" s="262" t="str">
        <f t="shared" si="25"/>
        <v/>
      </c>
      <c r="AL21" s="168" t="str">
        <f t="shared" si="26"/>
        <v/>
      </c>
      <c r="AM21" s="169">
        <f t="shared" si="27"/>
        <v>0</v>
      </c>
      <c r="AN21" s="150" t="str">
        <f t="shared" si="28"/>
        <v/>
      </c>
      <c r="AO21" s="151" t="str">
        <f t="shared" si="29"/>
        <v/>
      </c>
      <c r="AP21" s="139"/>
      <c r="AQ21" s="168" t="str">
        <f t="shared" si="30"/>
        <v/>
      </c>
      <c r="AR21" s="265" t="str">
        <f t="shared" si="31"/>
        <v/>
      </c>
      <c r="AS21" s="265" t="str">
        <f t="shared" si="32"/>
        <v/>
      </c>
      <c r="AT21" s="265" t="str">
        <f t="shared" si="33"/>
        <v/>
      </c>
      <c r="AU21" s="264"/>
      <c r="AV21" s="265"/>
      <c r="AW21" s="265"/>
      <c r="AX21" s="264"/>
      <c r="AY21" s="263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267"/>
      <c r="C22" s="200"/>
      <c r="D22" s="139"/>
      <c r="E22" s="139"/>
      <c r="F22" s="160"/>
      <c r="G22" s="161"/>
      <c r="H22" s="204"/>
      <c r="I22" s="204"/>
      <c r="J22" s="172"/>
      <c r="K22" s="157"/>
      <c r="L22" s="203"/>
      <c r="M22" s="163">
        <f t="shared" si="16"/>
        <v>0</v>
      </c>
      <c r="N22" s="164" t="str">
        <f t="shared" si="17"/>
        <v/>
      </c>
      <c r="O22" s="164" t="str">
        <f t="shared" si="0"/>
        <v/>
      </c>
      <c r="P22" s="164" t="str">
        <f t="shared" si="1"/>
        <v/>
      </c>
      <c r="Q22" s="164">
        <f t="shared" si="18"/>
        <v>0</v>
      </c>
      <c r="R22" s="104" t="str">
        <f t="shared" si="2"/>
        <v/>
      </c>
      <c r="S22" s="104" t="str">
        <f t="shared" si="3"/>
        <v/>
      </c>
      <c r="T22" s="104" t="str">
        <f t="shared" si="4"/>
        <v/>
      </c>
      <c r="U22" s="104" t="str">
        <f t="shared" si="19"/>
        <v/>
      </c>
      <c r="V22" s="104" t="str">
        <f t="shared" si="5"/>
        <v/>
      </c>
      <c r="W22" s="104" t="str">
        <f t="shared" si="6"/>
        <v/>
      </c>
      <c r="X22" s="104">
        <f t="shared" si="7"/>
        <v>0</v>
      </c>
      <c r="Y22" s="165" t="b">
        <f t="shared" si="8"/>
        <v>0</v>
      </c>
      <c r="Z22" s="165" t="b">
        <f t="shared" si="9"/>
        <v>0</v>
      </c>
      <c r="AA22" s="165" t="b">
        <f t="shared" si="10"/>
        <v>0</v>
      </c>
      <c r="AB22" s="165" t="b">
        <f t="shared" si="11"/>
        <v>0</v>
      </c>
      <c r="AC22" s="165" t="b">
        <f t="shared" si="12"/>
        <v>0</v>
      </c>
      <c r="AD22" s="165" t="b">
        <f t="shared" si="20"/>
        <v>0</v>
      </c>
      <c r="AE22" s="165" t="b">
        <f t="shared" si="21"/>
        <v>0</v>
      </c>
      <c r="AF22" s="165" t="b">
        <f t="shared" si="22"/>
        <v>0</v>
      </c>
      <c r="AG22" s="165" t="b">
        <f t="shared" si="23"/>
        <v>0</v>
      </c>
      <c r="AH22" s="165" t="b">
        <f t="shared" si="24"/>
        <v>0</v>
      </c>
      <c r="AI22" s="170" t="str">
        <f t="shared" si="13"/>
        <v/>
      </c>
      <c r="AJ22" s="171" t="str">
        <f t="shared" si="14"/>
        <v/>
      </c>
      <c r="AK22" s="262" t="str">
        <f t="shared" si="25"/>
        <v/>
      </c>
      <c r="AL22" s="168" t="str">
        <f t="shared" si="26"/>
        <v/>
      </c>
      <c r="AM22" s="169">
        <f t="shared" si="27"/>
        <v>0</v>
      </c>
      <c r="AN22" s="150" t="str">
        <f t="shared" si="28"/>
        <v/>
      </c>
      <c r="AO22" s="151" t="str">
        <f t="shared" si="29"/>
        <v/>
      </c>
      <c r="AP22" s="139"/>
      <c r="AQ22" s="168" t="str">
        <f t="shared" si="30"/>
        <v/>
      </c>
      <c r="AR22" s="265" t="str">
        <f t="shared" si="31"/>
        <v/>
      </c>
      <c r="AS22" s="265" t="str">
        <f t="shared" si="32"/>
        <v/>
      </c>
      <c r="AT22" s="265" t="str">
        <f t="shared" si="33"/>
        <v/>
      </c>
      <c r="AU22" s="264"/>
      <c r="AV22" s="265"/>
      <c r="AW22" s="265"/>
      <c r="AX22" s="264"/>
      <c r="AY22" s="263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267"/>
      <c r="C23" s="200"/>
      <c r="D23" s="139"/>
      <c r="E23" s="139"/>
      <c r="F23" s="160"/>
      <c r="G23" s="161"/>
      <c r="H23" s="204"/>
      <c r="I23" s="204"/>
      <c r="J23" s="157"/>
      <c r="K23" s="157"/>
      <c r="L23" s="203"/>
      <c r="M23" s="163">
        <f t="shared" si="16"/>
        <v>0</v>
      </c>
      <c r="N23" s="164" t="str">
        <f t="shared" si="17"/>
        <v/>
      </c>
      <c r="O23" s="164" t="str">
        <f t="shared" si="0"/>
        <v/>
      </c>
      <c r="P23" s="164" t="str">
        <f t="shared" si="1"/>
        <v/>
      </c>
      <c r="Q23" s="164">
        <f t="shared" si="18"/>
        <v>0</v>
      </c>
      <c r="R23" s="104" t="str">
        <f t="shared" si="2"/>
        <v/>
      </c>
      <c r="S23" s="104" t="str">
        <f t="shared" si="3"/>
        <v/>
      </c>
      <c r="T23" s="104" t="str">
        <f t="shared" si="4"/>
        <v/>
      </c>
      <c r="U23" s="104" t="str">
        <f t="shared" si="19"/>
        <v/>
      </c>
      <c r="V23" s="104" t="str">
        <f t="shared" si="5"/>
        <v/>
      </c>
      <c r="W23" s="104" t="str">
        <f t="shared" si="6"/>
        <v/>
      </c>
      <c r="X23" s="104">
        <f t="shared" si="7"/>
        <v>0</v>
      </c>
      <c r="Y23" s="165" t="b">
        <f t="shared" si="8"/>
        <v>0</v>
      </c>
      <c r="Z23" s="165" t="b">
        <f t="shared" si="9"/>
        <v>0</v>
      </c>
      <c r="AA23" s="165" t="b">
        <f t="shared" si="10"/>
        <v>0</v>
      </c>
      <c r="AB23" s="165" t="b">
        <f t="shared" si="11"/>
        <v>0</v>
      </c>
      <c r="AC23" s="165" t="b">
        <f t="shared" si="12"/>
        <v>0</v>
      </c>
      <c r="AD23" s="165" t="b">
        <f t="shared" si="20"/>
        <v>0</v>
      </c>
      <c r="AE23" s="165" t="b">
        <f t="shared" si="21"/>
        <v>0</v>
      </c>
      <c r="AF23" s="165" t="b">
        <f t="shared" si="22"/>
        <v>0</v>
      </c>
      <c r="AG23" s="165" t="b">
        <f t="shared" si="23"/>
        <v>0</v>
      </c>
      <c r="AH23" s="165" t="b">
        <f t="shared" si="24"/>
        <v>0</v>
      </c>
      <c r="AI23" s="170" t="str">
        <f t="shared" si="13"/>
        <v/>
      </c>
      <c r="AJ23" s="171" t="str">
        <f t="shared" si="14"/>
        <v/>
      </c>
      <c r="AK23" s="262" t="str">
        <f t="shared" si="25"/>
        <v/>
      </c>
      <c r="AL23" s="168" t="str">
        <f>IF(AK23="","",IF(AK23="PRO",1,IF(AK23="PRO/BBL",2,IF(AK23="BBL",3,IF(AK23="BBL/Kader",4,IF(AK23="Kader",5,IF(AK23="Kader/TL",6,IF(AK23="TL",7,IF(AK23="TL/Havo",8,IF(AK23="Havo",9,IF(AK23="Havo/VWO",10,IF(AK23="VWO",11))))))))))))</f>
        <v/>
      </c>
      <c r="AM23" s="169">
        <f t="shared" si="27"/>
        <v>0</v>
      </c>
      <c r="AN23" s="150" t="str">
        <f t="shared" si="28"/>
        <v/>
      </c>
      <c r="AO23" s="151" t="str">
        <f t="shared" si="29"/>
        <v/>
      </c>
      <c r="AP23" s="139"/>
      <c r="AQ23" s="168" t="str">
        <f t="shared" si="30"/>
        <v/>
      </c>
      <c r="AR23" s="265" t="str">
        <f t="shared" si="31"/>
        <v/>
      </c>
      <c r="AS23" s="265" t="str">
        <f t="shared" si="32"/>
        <v/>
      </c>
      <c r="AT23" s="265" t="str">
        <f t="shared" si="33"/>
        <v/>
      </c>
      <c r="AU23" s="264"/>
      <c r="AV23" s="265"/>
      <c r="AW23" s="265"/>
      <c r="AX23" s="264"/>
      <c r="AY23" s="263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267"/>
      <c r="C24" s="200"/>
      <c r="D24" s="138"/>
      <c r="E24" s="138"/>
      <c r="F24" s="160"/>
      <c r="G24" s="161"/>
      <c r="H24" s="204"/>
      <c r="I24" s="204"/>
      <c r="J24" s="172"/>
      <c r="K24" s="157"/>
      <c r="L24" s="203"/>
      <c r="M24" s="163">
        <f t="shared" si="16"/>
        <v>0</v>
      </c>
      <c r="N24" s="164" t="str">
        <f t="shared" si="17"/>
        <v/>
      </c>
      <c r="O24" s="164" t="str">
        <f t="shared" si="0"/>
        <v/>
      </c>
      <c r="P24" s="164" t="str">
        <f t="shared" si="1"/>
        <v/>
      </c>
      <c r="Q24" s="164">
        <f t="shared" si="18"/>
        <v>0</v>
      </c>
      <c r="R24" s="104" t="str">
        <f t="shared" si="2"/>
        <v/>
      </c>
      <c r="S24" s="104" t="str">
        <f t="shared" si="3"/>
        <v/>
      </c>
      <c r="T24" s="104" t="str">
        <f t="shared" si="4"/>
        <v/>
      </c>
      <c r="U24" s="104" t="str">
        <f t="shared" si="19"/>
        <v/>
      </c>
      <c r="V24" s="104" t="str">
        <f t="shared" si="5"/>
        <v/>
      </c>
      <c r="W24" s="104" t="str">
        <f t="shared" si="6"/>
        <v/>
      </c>
      <c r="X24" s="104">
        <f t="shared" si="7"/>
        <v>0</v>
      </c>
      <c r="Y24" s="165" t="b">
        <f t="shared" si="8"/>
        <v>0</v>
      </c>
      <c r="Z24" s="165" t="b">
        <f t="shared" si="9"/>
        <v>0</v>
      </c>
      <c r="AA24" s="165" t="b">
        <f t="shared" si="10"/>
        <v>0</v>
      </c>
      <c r="AB24" s="165" t="b">
        <f t="shared" si="11"/>
        <v>0</v>
      </c>
      <c r="AC24" s="165" t="b">
        <f t="shared" si="12"/>
        <v>0</v>
      </c>
      <c r="AD24" s="165" t="b">
        <f t="shared" si="20"/>
        <v>0</v>
      </c>
      <c r="AE24" s="165" t="b">
        <f t="shared" si="21"/>
        <v>0</v>
      </c>
      <c r="AF24" s="165" t="b">
        <f t="shared" si="22"/>
        <v>0</v>
      </c>
      <c r="AG24" s="165" t="b">
        <f t="shared" si="23"/>
        <v>0</v>
      </c>
      <c r="AH24" s="165" t="b">
        <f t="shared" si="24"/>
        <v>0</v>
      </c>
      <c r="AI24" s="170" t="str">
        <f t="shared" si="13"/>
        <v/>
      </c>
      <c r="AJ24" s="171" t="str">
        <f t="shared" si="14"/>
        <v/>
      </c>
      <c r="AK24" s="262" t="str">
        <f t="shared" si="25"/>
        <v/>
      </c>
      <c r="AL24" s="168" t="str">
        <f t="shared" si="26"/>
        <v/>
      </c>
      <c r="AM24" s="169">
        <f t="shared" si="27"/>
        <v>0</v>
      </c>
      <c r="AN24" s="150" t="str">
        <f t="shared" si="28"/>
        <v/>
      </c>
      <c r="AO24" s="151" t="str">
        <f t="shared" si="29"/>
        <v/>
      </c>
      <c r="AP24" s="139"/>
      <c r="AQ24" s="168" t="str">
        <f t="shared" si="30"/>
        <v/>
      </c>
      <c r="AR24" s="265" t="str">
        <f t="shared" si="31"/>
        <v/>
      </c>
      <c r="AS24" s="265" t="str">
        <f t="shared" si="32"/>
        <v/>
      </c>
      <c r="AT24" s="265" t="str">
        <f t="shared" si="33"/>
        <v/>
      </c>
      <c r="AU24" s="264"/>
      <c r="AV24" s="265"/>
      <c r="AW24" s="265"/>
      <c r="AX24" s="264"/>
      <c r="AY24" s="263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267"/>
      <c r="C25" s="200"/>
      <c r="D25" s="139"/>
      <c r="E25" s="139"/>
      <c r="F25" s="160"/>
      <c r="G25" s="173"/>
      <c r="H25" s="204"/>
      <c r="I25" s="204"/>
      <c r="J25" s="172"/>
      <c r="K25" s="172"/>
      <c r="L25" s="203"/>
      <c r="M25" s="163">
        <f t="shared" si="16"/>
        <v>0</v>
      </c>
      <c r="N25" s="164" t="str">
        <f t="shared" si="17"/>
        <v/>
      </c>
      <c r="O25" s="164" t="str">
        <f t="shared" si="0"/>
        <v/>
      </c>
      <c r="P25" s="164" t="str">
        <f t="shared" si="1"/>
        <v/>
      </c>
      <c r="Q25" s="164">
        <f t="shared" si="18"/>
        <v>0</v>
      </c>
      <c r="R25" s="104" t="str">
        <f t="shared" si="2"/>
        <v/>
      </c>
      <c r="S25" s="104" t="str">
        <f t="shared" si="3"/>
        <v/>
      </c>
      <c r="T25" s="104" t="str">
        <f t="shared" si="4"/>
        <v/>
      </c>
      <c r="U25" s="104" t="str">
        <f t="shared" si="19"/>
        <v/>
      </c>
      <c r="V25" s="104" t="str">
        <f t="shared" si="5"/>
        <v/>
      </c>
      <c r="W25" s="104" t="str">
        <f t="shared" si="6"/>
        <v/>
      </c>
      <c r="X25" s="104">
        <f t="shared" si="7"/>
        <v>0</v>
      </c>
      <c r="Y25" s="165" t="b">
        <f t="shared" si="8"/>
        <v>0</v>
      </c>
      <c r="Z25" s="165" t="b">
        <f t="shared" si="9"/>
        <v>0</v>
      </c>
      <c r="AA25" s="165" t="b">
        <f t="shared" si="10"/>
        <v>0</v>
      </c>
      <c r="AB25" s="165" t="b">
        <f t="shared" si="11"/>
        <v>0</v>
      </c>
      <c r="AC25" s="165" t="b">
        <f t="shared" si="12"/>
        <v>0</v>
      </c>
      <c r="AD25" s="165" t="b">
        <f t="shared" si="20"/>
        <v>0</v>
      </c>
      <c r="AE25" s="165" t="b">
        <f t="shared" si="21"/>
        <v>0</v>
      </c>
      <c r="AF25" s="165" t="b">
        <f t="shared" si="22"/>
        <v>0</v>
      </c>
      <c r="AG25" s="165" t="b">
        <f t="shared" si="23"/>
        <v>0</v>
      </c>
      <c r="AH25" s="165" t="b">
        <f t="shared" si="24"/>
        <v>0</v>
      </c>
      <c r="AI25" s="170" t="str">
        <f t="shared" si="13"/>
        <v/>
      </c>
      <c r="AJ25" s="171" t="str">
        <f t="shared" si="14"/>
        <v/>
      </c>
      <c r="AK25" s="262" t="str">
        <f t="shared" si="25"/>
        <v/>
      </c>
      <c r="AL25" s="168" t="str">
        <f t="shared" si="26"/>
        <v/>
      </c>
      <c r="AM25" s="169">
        <f t="shared" si="27"/>
        <v>0</v>
      </c>
      <c r="AN25" s="150" t="str">
        <f t="shared" si="28"/>
        <v/>
      </c>
      <c r="AO25" s="151" t="str">
        <f t="shared" si="29"/>
        <v/>
      </c>
      <c r="AP25" s="139"/>
      <c r="AQ25" s="168" t="str">
        <f t="shared" si="30"/>
        <v/>
      </c>
      <c r="AR25" s="265" t="str">
        <f t="shared" si="31"/>
        <v/>
      </c>
      <c r="AS25" s="265" t="str">
        <f t="shared" si="32"/>
        <v/>
      </c>
      <c r="AT25" s="265" t="str">
        <f t="shared" si="33"/>
        <v/>
      </c>
      <c r="AU25" s="264"/>
      <c r="AV25" s="26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65">
        <f t="shared" ref="AW25:AW53" si="36">IF(AV25="",0,IF(AV25&lt;AQ25,0,IF(AV25&gt;=AQ25,1)))</f>
        <v>0</v>
      </c>
      <c r="AX25" s="264"/>
      <c r="AY25" s="263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267"/>
      <c r="C26" s="200"/>
      <c r="D26" s="139"/>
      <c r="E26" s="139"/>
      <c r="F26" s="160"/>
      <c r="G26" s="173"/>
      <c r="H26" s="204"/>
      <c r="I26" s="204"/>
      <c r="J26" s="172"/>
      <c r="K26" s="172"/>
      <c r="L26" s="203"/>
      <c r="M26" s="163">
        <f t="shared" si="16"/>
        <v>0</v>
      </c>
      <c r="N26" s="164" t="str">
        <f t="shared" si="17"/>
        <v/>
      </c>
      <c r="O26" s="164" t="str">
        <f t="shared" si="0"/>
        <v/>
      </c>
      <c r="P26" s="164" t="str">
        <f t="shared" si="1"/>
        <v/>
      </c>
      <c r="Q26" s="164">
        <f t="shared" si="18"/>
        <v>0</v>
      </c>
      <c r="R26" s="104" t="str">
        <f t="shared" si="2"/>
        <v/>
      </c>
      <c r="S26" s="104" t="str">
        <f t="shared" si="3"/>
        <v/>
      </c>
      <c r="T26" s="104" t="str">
        <f t="shared" si="4"/>
        <v/>
      </c>
      <c r="U26" s="104" t="str">
        <f t="shared" si="19"/>
        <v/>
      </c>
      <c r="V26" s="104" t="str">
        <f t="shared" si="5"/>
        <v/>
      </c>
      <c r="W26" s="104" t="str">
        <f t="shared" si="6"/>
        <v/>
      </c>
      <c r="X26" s="104">
        <f t="shared" si="7"/>
        <v>0</v>
      </c>
      <c r="Y26" s="165" t="b">
        <f t="shared" si="8"/>
        <v>0</v>
      </c>
      <c r="Z26" s="165" t="b">
        <f t="shared" si="9"/>
        <v>0</v>
      </c>
      <c r="AA26" s="165" t="b">
        <f t="shared" si="10"/>
        <v>0</v>
      </c>
      <c r="AB26" s="165" t="b">
        <f t="shared" si="11"/>
        <v>0</v>
      </c>
      <c r="AC26" s="165" t="b">
        <f t="shared" si="12"/>
        <v>0</v>
      </c>
      <c r="AD26" s="165" t="b">
        <f t="shared" si="20"/>
        <v>0</v>
      </c>
      <c r="AE26" s="165" t="b">
        <f t="shared" si="21"/>
        <v>0</v>
      </c>
      <c r="AF26" s="165" t="b">
        <f t="shared" si="22"/>
        <v>0</v>
      </c>
      <c r="AG26" s="165" t="b">
        <f t="shared" si="23"/>
        <v>0</v>
      </c>
      <c r="AH26" s="165" t="b">
        <f t="shared" si="24"/>
        <v>0</v>
      </c>
      <c r="AI26" s="170" t="str">
        <f t="shared" si="13"/>
        <v/>
      </c>
      <c r="AJ26" s="171" t="str">
        <f t="shared" si="14"/>
        <v/>
      </c>
      <c r="AK26" s="262" t="str">
        <f t="shared" si="25"/>
        <v/>
      </c>
      <c r="AL26" s="168" t="str">
        <f t="shared" si="26"/>
        <v/>
      </c>
      <c r="AM26" s="169">
        <f t="shared" si="27"/>
        <v>0</v>
      </c>
      <c r="AN26" s="150" t="str">
        <f t="shared" si="28"/>
        <v/>
      </c>
      <c r="AO26" s="151" t="str">
        <f t="shared" si="29"/>
        <v/>
      </c>
      <c r="AP26" s="139"/>
      <c r="AQ26" s="168" t="str">
        <f t="shared" si="30"/>
        <v/>
      </c>
      <c r="AR26" s="265" t="str">
        <f t="shared" si="31"/>
        <v/>
      </c>
      <c r="AS26" s="265" t="str">
        <f t="shared" si="32"/>
        <v/>
      </c>
      <c r="AT26" s="265" t="str">
        <f t="shared" si="33"/>
        <v/>
      </c>
      <c r="AU26" s="264"/>
      <c r="AV26" s="265" t="str">
        <f t="shared" si="35"/>
        <v/>
      </c>
      <c r="AW26" s="265">
        <f t="shared" si="36"/>
        <v>0</v>
      </c>
      <c r="AX26" s="264"/>
      <c r="AY26" s="263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267"/>
      <c r="C27" s="200"/>
      <c r="D27" s="139"/>
      <c r="E27" s="139"/>
      <c r="F27" s="160"/>
      <c r="G27" s="173"/>
      <c r="H27" s="204"/>
      <c r="I27" s="204"/>
      <c r="J27" s="172"/>
      <c r="K27" s="172"/>
      <c r="L27" s="203"/>
      <c r="M27" s="163">
        <f t="shared" si="16"/>
        <v>0</v>
      </c>
      <c r="N27" s="164" t="str">
        <f t="shared" si="17"/>
        <v/>
      </c>
      <c r="O27" s="164" t="str">
        <f t="shared" si="0"/>
        <v/>
      </c>
      <c r="P27" s="164" t="str">
        <f t="shared" si="1"/>
        <v/>
      </c>
      <c r="Q27" s="164">
        <f t="shared" si="18"/>
        <v>0</v>
      </c>
      <c r="R27" s="104" t="str">
        <f t="shared" si="2"/>
        <v/>
      </c>
      <c r="S27" s="104" t="str">
        <f t="shared" si="3"/>
        <v/>
      </c>
      <c r="T27" s="104" t="str">
        <f t="shared" si="4"/>
        <v/>
      </c>
      <c r="U27" s="104" t="str">
        <f t="shared" si="19"/>
        <v/>
      </c>
      <c r="V27" s="104" t="str">
        <f t="shared" si="5"/>
        <v/>
      </c>
      <c r="W27" s="104" t="str">
        <f t="shared" si="6"/>
        <v/>
      </c>
      <c r="X27" s="104">
        <f t="shared" si="7"/>
        <v>0</v>
      </c>
      <c r="Y27" s="165" t="b">
        <f t="shared" si="8"/>
        <v>0</v>
      </c>
      <c r="Z27" s="165" t="b">
        <f t="shared" si="9"/>
        <v>0</v>
      </c>
      <c r="AA27" s="165" t="b">
        <f t="shared" si="10"/>
        <v>0</v>
      </c>
      <c r="AB27" s="165" t="b">
        <f t="shared" si="11"/>
        <v>0</v>
      </c>
      <c r="AC27" s="165" t="b">
        <f t="shared" si="12"/>
        <v>0</v>
      </c>
      <c r="AD27" s="165" t="b">
        <f t="shared" si="20"/>
        <v>0</v>
      </c>
      <c r="AE27" s="165" t="b">
        <f t="shared" si="21"/>
        <v>0</v>
      </c>
      <c r="AF27" s="165" t="b">
        <f t="shared" si="22"/>
        <v>0</v>
      </c>
      <c r="AG27" s="165" t="b">
        <f t="shared" si="23"/>
        <v>0</v>
      </c>
      <c r="AH27" s="165" t="b">
        <f t="shared" si="24"/>
        <v>0</v>
      </c>
      <c r="AI27" s="170" t="str">
        <f t="shared" si="13"/>
        <v/>
      </c>
      <c r="AJ27" s="171" t="str">
        <f t="shared" si="14"/>
        <v/>
      </c>
      <c r="AK27" s="262" t="str">
        <f t="shared" si="25"/>
        <v/>
      </c>
      <c r="AL27" s="168" t="str">
        <f t="shared" si="26"/>
        <v/>
      </c>
      <c r="AM27" s="169">
        <f t="shared" si="27"/>
        <v>0</v>
      </c>
      <c r="AN27" s="150" t="str">
        <f t="shared" si="28"/>
        <v/>
      </c>
      <c r="AO27" s="151" t="str">
        <f t="shared" si="29"/>
        <v/>
      </c>
      <c r="AP27" s="139"/>
      <c r="AQ27" s="168" t="str">
        <f t="shared" si="30"/>
        <v/>
      </c>
      <c r="AR27" s="265" t="str">
        <f t="shared" si="31"/>
        <v/>
      </c>
      <c r="AS27" s="265" t="str">
        <f t="shared" si="32"/>
        <v/>
      </c>
      <c r="AT27" s="265" t="str">
        <f t="shared" si="33"/>
        <v/>
      </c>
      <c r="AU27" s="264"/>
      <c r="AV27" s="265" t="str">
        <f t="shared" si="35"/>
        <v/>
      </c>
      <c r="AW27" s="265">
        <f t="shared" si="36"/>
        <v>0</v>
      </c>
      <c r="AX27" s="264"/>
      <c r="AY27" s="263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267"/>
      <c r="C28" s="200"/>
      <c r="D28" s="139"/>
      <c r="E28" s="139"/>
      <c r="F28" s="160"/>
      <c r="G28" s="173"/>
      <c r="H28" s="204"/>
      <c r="I28" s="204"/>
      <c r="J28" s="172"/>
      <c r="K28" s="172"/>
      <c r="L28" s="203"/>
      <c r="M28" s="163">
        <f t="shared" si="16"/>
        <v>0</v>
      </c>
      <c r="N28" s="164" t="str">
        <f t="shared" si="17"/>
        <v/>
      </c>
      <c r="O28" s="164" t="str">
        <f t="shared" si="0"/>
        <v/>
      </c>
      <c r="P28" s="164" t="str">
        <f t="shared" si="1"/>
        <v/>
      </c>
      <c r="Q28" s="164">
        <f t="shared" si="18"/>
        <v>0</v>
      </c>
      <c r="R28" s="104" t="str">
        <f t="shared" si="2"/>
        <v/>
      </c>
      <c r="S28" s="104" t="str">
        <f t="shared" si="3"/>
        <v/>
      </c>
      <c r="T28" s="104" t="str">
        <f t="shared" si="4"/>
        <v/>
      </c>
      <c r="U28" s="104" t="str">
        <f t="shared" si="19"/>
        <v/>
      </c>
      <c r="V28" s="104" t="str">
        <f t="shared" si="5"/>
        <v/>
      </c>
      <c r="W28" s="104" t="str">
        <f t="shared" si="6"/>
        <v/>
      </c>
      <c r="X28" s="104">
        <f t="shared" si="7"/>
        <v>0</v>
      </c>
      <c r="Y28" s="165" t="b">
        <f t="shared" si="8"/>
        <v>0</v>
      </c>
      <c r="Z28" s="165" t="b">
        <f t="shared" si="9"/>
        <v>0</v>
      </c>
      <c r="AA28" s="165" t="b">
        <f t="shared" si="10"/>
        <v>0</v>
      </c>
      <c r="AB28" s="165" t="b">
        <f t="shared" si="11"/>
        <v>0</v>
      </c>
      <c r="AC28" s="165" t="b">
        <f t="shared" si="12"/>
        <v>0</v>
      </c>
      <c r="AD28" s="165" t="b">
        <f t="shared" si="20"/>
        <v>0</v>
      </c>
      <c r="AE28" s="165" t="b">
        <f t="shared" si="21"/>
        <v>0</v>
      </c>
      <c r="AF28" s="165" t="b">
        <f t="shared" si="22"/>
        <v>0</v>
      </c>
      <c r="AG28" s="165" t="b">
        <f t="shared" si="23"/>
        <v>0</v>
      </c>
      <c r="AH28" s="165" t="b">
        <f t="shared" si="24"/>
        <v>0</v>
      </c>
      <c r="AI28" s="170" t="str">
        <f t="shared" si="13"/>
        <v/>
      </c>
      <c r="AJ28" s="171" t="str">
        <f t="shared" si="14"/>
        <v/>
      </c>
      <c r="AK28" s="262" t="str">
        <f t="shared" si="25"/>
        <v/>
      </c>
      <c r="AL28" s="168" t="str">
        <f t="shared" si="26"/>
        <v/>
      </c>
      <c r="AM28" s="169">
        <f t="shared" si="27"/>
        <v>0</v>
      </c>
      <c r="AN28" s="150" t="str">
        <f t="shared" si="28"/>
        <v/>
      </c>
      <c r="AO28" s="151" t="str">
        <f t="shared" si="29"/>
        <v/>
      </c>
      <c r="AP28" s="139"/>
      <c r="AQ28" s="168" t="str">
        <f t="shared" si="30"/>
        <v/>
      </c>
      <c r="AR28" s="265" t="str">
        <f t="shared" si="31"/>
        <v/>
      </c>
      <c r="AS28" s="265" t="str">
        <f t="shared" si="32"/>
        <v/>
      </c>
      <c r="AT28" s="265" t="str">
        <f t="shared" si="33"/>
        <v/>
      </c>
      <c r="AU28" s="264"/>
      <c r="AV28" s="265" t="str">
        <f t="shared" si="35"/>
        <v/>
      </c>
      <c r="AW28" s="265">
        <f t="shared" si="36"/>
        <v>0</v>
      </c>
      <c r="AX28" s="264"/>
      <c r="AY28" s="263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267"/>
      <c r="C29" s="158"/>
      <c r="D29" s="139"/>
      <c r="E29" s="139"/>
      <c r="F29" s="160"/>
      <c r="G29" s="173"/>
      <c r="H29" s="172"/>
      <c r="I29" s="172"/>
      <c r="J29" s="172"/>
      <c r="K29" s="172"/>
      <c r="L29" s="203"/>
      <c r="M29" s="163">
        <f t="shared" si="16"/>
        <v>0</v>
      </c>
      <c r="N29" s="164" t="str">
        <f t="shared" si="17"/>
        <v/>
      </c>
      <c r="O29" s="164" t="str">
        <f t="shared" si="0"/>
        <v/>
      </c>
      <c r="P29" s="164" t="str">
        <f t="shared" si="1"/>
        <v/>
      </c>
      <c r="Q29" s="164">
        <f t="shared" si="18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19"/>
        <v/>
      </c>
      <c r="V29" s="104" t="str">
        <f t="shared" si="5"/>
        <v/>
      </c>
      <c r="W29" s="104" t="str">
        <f t="shared" si="6"/>
        <v/>
      </c>
      <c r="X29" s="104">
        <f t="shared" si="7"/>
        <v>0</v>
      </c>
      <c r="Y29" s="165" t="b">
        <f t="shared" si="8"/>
        <v>0</v>
      </c>
      <c r="Z29" s="165" t="b">
        <f t="shared" si="9"/>
        <v>0</v>
      </c>
      <c r="AA29" s="165" t="b">
        <f t="shared" si="10"/>
        <v>0</v>
      </c>
      <c r="AB29" s="165" t="b">
        <f t="shared" si="11"/>
        <v>0</v>
      </c>
      <c r="AC29" s="165" t="b">
        <f t="shared" si="12"/>
        <v>0</v>
      </c>
      <c r="AD29" s="165" t="b">
        <f t="shared" si="20"/>
        <v>0</v>
      </c>
      <c r="AE29" s="165" t="b">
        <f t="shared" si="21"/>
        <v>0</v>
      </c>
      <c r="AF29" s="165" t="b">
        <f t="shared" si="22"/>
        <v>0</v>
      </c>
      <c r="AG29" s="165" t="b">
        <f t="shared" si="23"/>
        <v>0</v>
      </c>
      <c r="AH29" s="165" t="b">
        <f t="shared" si="24"/>
        <v>0</v>
      </c>
      <c r="AI29" s="170" t="str">
        <f t="shared" si="13"/>
        <v/>
      </c>
      <c r="AJ29" s="171" t="str">
        <f t="shared" si="14"/>
        <v/>
      </c>
      <c r="AK29" s="262" t="str">
        <f t="shared" si="25"/>
        <v/>
      </c>
      <c r="AL29" s="168" t="str">
        <f t="shared" si="26"/>
        <v/>
      </c>
      <c r="AM29" s="169">
        <f t="shared" si="27"/>
        <v>0</v>
      </c>
      <c r="AN29" s="150" t="str">
        <f t="shared" si="28"/>
        <v/>
      </c>
      <c r="AO29" s="151" t="str">
        <f t="shared" si="29"/>
        <v/>
      </c>
      <c r="AP29" s="139"/>
      <c r="AQ29" s="168" t="str">
        <f t="shared" si="30"/>
        <v/>
      </c>
      <c r="AR29" s="265" t="str">
        <f t="shared" si="31"/>
        <v/>
      </c>
      <c r="AS29" s="265" t="str">
        <f t="shared" si="32"/>
        <v/>
      </c>
      <c r="AT29" s="265" t="str">
        <f t="shared" si="33"/>
        <v/>
      </c>
      <c r="AU29" s="264"/>
      <c r="AV29" s="265" t="str">
        <f t="shared" si="35"/>
        <v/>
      </c>
      <c r="AW29" s="265">
        <f t="shared" si="36"/>
        <v>0</v>
      </c>
      <c r="AX29" s="264"/>
      <c r="AY29" s="263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267"/>
      <c r="C30" s="158"/>
      <c r="D30" s="139"/>
      <c r="E30" s="139"/>
      <c r="F30" s="160"/>
      <c r="G30" s="173"/>
      <c r="H30" s="172"/>
      <c r="I30" s="172"/>
      <c r="J30" s="172"/>
      <c r="K30" s="172"/>
      <c r="L30" s="174"/>
      <c r="M30" s="163">
        <f t="shared" si="16"/>
        <v>0</v>
      </c>
      <c r="N30" s="164" t="str">
        <f t="shared" si="17"/>
        <v/>
      </c>
      <c r="O30" s="164" t="str">
        <f t="shared" si="0"/>
        <v/>
      </c>
      <c r="P30" s="164" t="str">
        <f t="shared" si="1"/>
        <v/>
      </c>
      <c r="Q30" s="164">
        <f t="shared" si="18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19"/>
        <v/>
      </c>
      <c r="V30" s="104" t="str">
        <f t="shared" si="5"/>
        <v/>
      </c>
      <c r="W30" s="104" t="str">
        <f t="shared" si="6"/>
        <v/>
      </c>
      <c r="X30" s="104">
        <f t="shared" si="7"/>
        <v>0</v>
      </c>
      <c r="Y30" s="165" t="b">
        <f t="shared" si="8"/>
        <v>0</v>
      </c>
      <c r="Z30" s="165" t="b">
        <f t="shared" si="9"/>
        <v>0</v>
      </c>
      <c r="AA30" s="165" t="b">
        <f t="shared" si="10"/>
        <v>0</v>
      </c>
      <c r="AB30" s="165" t="b">
        <f t="shared" si="11"/>
        <v>0</v>
      </c>
      <c r="AC30" s="165" t="b">
        <f t="shared" si="12"/>
        <v>0</v>
      </c>
      <c r="AD30" s="165" t="b">
        <f t="shared" si="20"/>
        <v>0</v>
      </c>
      <c r="AE30" s="165" t="b">
        <f t="shared" si="21"/>
        <v>0</v>
      </c>
      <c r="AF30" s="165" t="b">
        <f t="shared" si="22"/>
        <v>0</v>
      </c>
      <c r="AG30" s="165" t="b">
        <f t="shared" si="23"/>
        <v>0</v>
      </c>
      <c r="AH30" s="165" t="b">
        <f t="shared" si="24"/>
        <v>0</v>
      </c>
      <c r="AI30" s="170" t="str">
        <f t="shared" si="13"/>
        <v/>
      </c>
      <c r="AJ30" s="171" t="str">
        <f t="shared" si="14"/>
        <v/>
      </c>
      <c r="AK30" s="262" t="str">
        <f t="shared" si="25"/>
        <v/>
      </c>
      <c r="AL30" s="168" t="str">
        <f t="shared" si="26"/>
        <v/>
      </c>
      <c r="AM30" s="169">
        <f t="shared" si="27"/>
        <v>0</v>
      </c>
      <c r="AN30" s="150" t="str">
        <f t="shared" si="28"/>
        <v/>
      </c>
      <c r="AO30" s="151" t="str">
        <f t="shared" si="29"/>
        <v/>
      </c>
      <c r="AP30" s="139"/>
      <c r="AQ30" s="168" t="str">
        <f t="shared" si="30"/>
        <v/>
      </c>
      <c r="AR30" s="265" t="str">
        <f t="shared" si="31"/>
        <v/>
      </c>
      <c r="AS30" s="265" t="str">
        <f t="shared" si="32"/>
        <v/>
      </c>
      <c r="AT30" s="265" t="str">
        <f t="shared" si="33"/>
        <v/>
      </c>
      <c r="AU30" s="264"/>
      <c r="AV30" s="265" t="str">
        <f t="shared" si="35"/>
        <v/>
      </c>
      <c r="AW30" s="265">
        <f t="shared" si="36"/>
        <v>0</v>
      </c>
      <c r="AX30" s="264"/>
      <c r="AY30" s="263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267"/>
      <c r="C31" s="200"/>
      <c r="D31" s="139"/>
      <c r="E31" s="139"/>
      <c r="F31" s="160"/>
      <c r="G31" s="173"/>
      <c r="H31" s="172"/>
      <c r="I31" s="172"/>
      <c r="J31" s="172"/>
      <c r="K31" s="172"/>
      <c r="L31" s="174"/>
      <c r="M31" s="163">
        <f t="shared" si="16"/>
        <v>0</v>
      </c>
      <c r="N31" s="164" t="str">
        <f t="shared" si="17"/>
        <v/>
      </c>
      <c r="O31" s="164" t="str">
        <f t="shared" si="0"/>
        <v/>
      </c>
      <c r="P31" s="164" t="str">
        <f t="shared" si="1"/>
        <v/>
      </c>
      <c r="Q31" s="164">
        <f t="shared" si="18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19"/>
        <v/>
      </c>
      <c r="V31" s="104" t="str">
        <f t="shared" si="5"/>
        <v/>
      </c>
      <c r="W31" s="104" t="str">
        <f t="shared" si="6"/>
        <v/>
      </c>
      <c r="X31" s="104">
        <f t="shared" si="7"/>
        <v>0</v>
      </c>
      <c r="Y31" s="165" t="b">
        <f t="shared" si="8"/>
        <v>0</v>
      </c>
      <c r="Z31" s="165" t="b">
        <f t="shared" si="9"/>
        <v>0</v>
      </c>
      <c r="AA31" s="165" t="b">
        <f t="shared" si="10"/>
        <v>0</v>
      </c>
      <c r="AB31" s="165" t="b">
        <f t="shared" si="11"/>
        <v>0</v>
      </c>
      <c r="AC31" s="165" t="b">
        <f t="shared" si="12"/>
        <v>0</v>
      </c>
      <c r="AD31" s="165" t="b">
        <f t="shared" si="20"/>
        <v>0</v>
      </c>
      <c r="AE31" s="165" t="b">
        <f t="shared" si="21"/>
        <v>0</v>
      </c>
      <c r="AF31" s="165" t="b">
        <f t="shared" si="22"/>
        <v>0</v>
      </c>
      <c r="AG31" s="165" t="b">
        <f t="shared" si="23"/>
        <v>0</v>
      </c>
      <c r="AH31" s="165" t="b">
        <f t="shared" si="24"/>
        <v>0</v>
      </c>
      <c r="AI31" s="170" t="str">
        <f t="shared" si="13"/>
        <v/>
      </c>
      <c r="AJ31" s="171" t="str">
        <f t="shared" si="14"/>
        <v/>
      </c>
      <c r="AK31" s="262" t="str">
        <f t="shared" si="25"/>
        <v/>
      </c>
      <c r="AL31" s="168" t="str">
        <f t="shared" si="26"/>
        <v/>
      </c>
      <c r="AM31" s="169">
        <f t="shared" si="27"/>
        <v>0</v>
      </c>
      <c r="AN31" s="150" t="str">
        <f t="shared" si="28"/>
        <v/>
      </c>
      <c r="AO31" s="151" t="str">
        <f t="shared" si="29"/>
        <v/>
      </c>
      <c r="AP31" s="139"/>
      <c r="AQ31" s="168" t="str">
        <f t="shared" si="30"/>
        <v/>
      </c>
      <c r="AR31" s="265" t="str">
        <f t="shared" si="31"/>
        <v/>
      </c>
      <c r="AS31" s="265" t="str">
        <f t="shared" si="32"/>
        <v/>
      </c>
      <c r="AT31" s="265" t="str">
        <f t="shared" si="33"/>
        <v/>
      </c>
      <c r="AU31" s="264"/>
      <c r="AV31" s="265" t="str">
        <f t="shared" si="35"/>
        <v/>
      </c>
      <c r="AW31" s="265">
        <f t="shared" si="36"/>
        <v>0</v>
      </c>
      <c r="AX31" s="264"/>
      <c r="AY31" s="263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267"/>
      <c r="C32" s="200"/>
      <c r="D32" s="139"/>
      <c r="E32" s="139"/>
      <c r="F32" s="160"/>
      <c r="G32" s="173"/>
      <c r="H32" s="172"/>
      <c r="I32" s="172"/>
      <c r="J32" s="172"/>
      <c r="K32" s="172"/>
      <c r="L32" s="203"/>
      <c r="M32" s="163">
        <f t="shared" si="16"/>
        <v>0</v>
      </c>
      <c r="N32" s="164" t="str">
        <f t="shared" si="17"/>
        <v/>
      </c>
      <c r="O32" s="164" t="str">
        <f t="shared" si="0"/>
        <v/>
      </c>
      <c r="P32" s="164" t="str">
        <f t="shared" si="1"/>
        <v/>
      </c>
      <c r="Q32" s="164">
        <f t="shared" si="18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19"/>
        <v/>
      </c>
      <c r="V32" s="104" t="str">
        <f t="shared" si="5"/>
        <v/>
      </c>
      <c r="W32" s="104" t="str">
        <f t="shared" si="6"/>
        <v/>
      </c>
      <c r="X32" s="104">
        <f t="shared" si="7"/>
        <v>0</v>
      </c>
      <c r="Y32" s="165" t="b">
        <f t="shared" si="8"/>
        <v>0</v>
      </c>
      <c r="Z32" s="165" t="b">
        <f t="shared" si="9"/>
        <v>0</v>
      </c>
      <c r="AA32" s="165" t="b">
        <f t="shared" si="10"/>
        <v>0</v>
      </c>
      <c r="AB32" s="165" t="b">
        <f t="shared" si="11"/>
        <v>0</v>
      </c>
      <c r="AC32" s="165" t="b">
        <f t="shared" si="12"/>
        <v>0</v>
      </c>
      <c r="AD32" s="165" t="b">
        <f t="shared" si="20"/>
        <v>0</v>
      </c>
      <c r="AE32" s="165" t="b">
        <f t="shared" si="21"/>
        <v>0</v>
      </c>
      <c r="AF32" s="165" t="b">
        <f t="shared" si="22"/>
        <v>0</v>
      </c>
      <c r="AG32" s="165" t="b">
        <f t="shared" si="23"/>
        <v>0</v>
      </c>
      <c r="AH32" s="165" t="b">
        <f t="shared" si="24"/>
        <v>0</v>
      </c>
      <c r="AI32" s="170" t="str">
        <f t="shared" si="13"/>
        <v/>
      </c>
      <c r="AJ32" s="171" t="str">
        <f t="shared" si="14"/>
        <v/>
      </c>
      <c r="AK32" s="262" t="str">
        <f t="shared" si="25"/>
        <v/>
      </c>
      <c r="AL32" s="168" t="str">
        <f t="shared" si="26"/>
        <v/>
      </c>
      <c r="AM32" s="169">
        <f t="shared" si="27"/>
        <v>0</v>
      </c>
      <c r="AN32" s="150" t="str">
        <f t="shared" si="28"/>
        <v/>
      </c>
      <c r="AO32" s="151" t="str">
        <f t="shared" si="29"/>
        <v/>
      </c>
      <c r="AP32" s="139"/>
      <c r="AQ32" s="168" t="str">
        <f t="shared" si="30"/>
        <v/>
      </c>
      <c r="AR32" s="265" t="str">
        <f t="shared" si="31"/>
        <v/>
      </c>
      <c r="AS32" s="265" t="str">
        <f t="shared" si="32"/>
        <v/>
      </c>
      <c r="AT32" s="265" t="str">
        <f t="shared" si="33"/>
        <v/>
      </c>
      <c r="AU32" s="264"/>
      <c r="AV32" s="265" t="str">
        <f t="shared" si="35"/>
        <v/>
      </c>
      <c r="AW32" s="265">
        <f t="shared" si="36"/>
        <v>0</v>
      </c>
      <c r="AX32" s="264"/>
      <c r="AY32" s="263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267"/>
      <c r="C33" s="158"/>
      <c r="D33" s="139"/>
      <c r="E33" s="139"/>
      <c r="F33" s="160"/>
      <c r="G33" s="173"/>
      <c r="H33" s="172"/>
      <c r="I33" s="172"/>
      <c r="J33" s="172"/>
      <c r="K33" s="172"/>
      <c r="L33" s="174"/>
      <c r="M33" s="163">
        <f t="shared" si="16"/>
        <v>0</v>
      </c>
      <c r="N33" s="164" t="str">
        <f t="shared" si="17"/>
        <v/>
      </c>
      <c r="O33" s="164" t="str">
        <f t="shared" si="0"/>
        <v/>
      </c>
      <c r="P33" s="164" t="str">
        <f t="shared" si="1"/>
        <v/>
      </c>
      <c r="Q33" s="164">
        <f t="shared" si="18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19"/>
        <v/>
      </c>
      <c r="V33" s="104" t="str">
        <f t="shared" si="5"/>
        <v/>
      </c>
      <c r="W33" s="104" t="str">
        <f t="shared" si="6"/>
        <v/>
      </c>
      <c r="X33" s="104">
        <f t="shared" si="7"/>
        <v>0</v>
      </c>
      <c r="Y33" s="165" t="b">
        <f t="shared" si="8"/>
        <v>0</v>
      </c>
      <c r="Z33" s="165" t="b">
        <f t="shared" si="9"/>
        <v>0</v>
      </c>
      <c r="AA33" s="165" t="b">
        <f t="shared" si="10"/>
        <v>0</v>
      </c>
      <c r="AB33" s="165" t="b">
        <f t="shared" si="11"/>
        <v>0</v>
      </c>
      <c r="AC33" s="165" t="b">
        <f t="shared" si="12"/>
        <v>0</v>
      </c>
      <c r="AD33" s="165" t="b">
        <f t="shared" si="20"/>
        <v>0</v>
      </c>
      <c r="AE33" s="165" t="b">
        <f t="shared" si="21"/>
        <v>0</v>
      </c>
      <c r="AF33" s="165" t="b">
        <f t="shared" si="22"/>
        <v>0</v>
      </c>
      <c r="AG33" s="165" t="b">
        <f t="shared" si="23"/>
        <v>0</v>
      </c>
      <c r="AH33" s="165" t="b">
        <f t="shared" si="24"/>
        <v>0</v>
      </c>
      <c r="AI33" s="170" t="str">
        <f t="shared" si="13"/>
        <v/>
      </c>
      <c r="AJ33" s="171" t="str">
        <f t="shared" si="14"/>
        <v/>
      </c>
      <c r="AK33" s="262" t="str">
        <f t="shared" si="25"/>
        <v/>
      </c>
      <c r="AL33" s="168" t="str">
        <f t="shared" si="26"/>
        <v/>
      </c>
      <c r="AM33" s="169">
        <f t="shared" si="27"/>
        <v>0</v>
      </c>
      <c r="AN33" s="150" t="str">
        <f t="shared" si="28"/>
        <v/>
      </c>
      <c r="AO33" s="151" t="str">
        <f t="shared" si="29"/>
        <v/>
      </c>
      <c r="AP33" s="139"/>
      <c r="AQ33" s="168" t="str">
        <f t="shared" si="30"/>
        <v/>
      </c>
      <c r="AR33" s="265" t="str">
        <f t="shared" si="31"/>
        <v/>
      </c>
      <c r="AS33" s="265" t="str">
        <f t="shared" si="32"/>
        <v/>
      </c>
      <c r="AT33" s="265" t="str">
        <f t="shared" si="33"/>
        <v/>
      </c>
      <c r="AU33" s="264"/>
      <c r="AV33" s="265" t="str">
        <f t="shared" si="35"/>
        <v/>
      </c>
      <c r="AW33" s="265">
        <f t="shared" si="36"/>
        <v>0</v>
      </c>
      <c r="AX33" s="264"/>
      <c r="AY33" s="263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267"/>
      <c r="C34" s="158"/>
      <c r="D34" s="139"/>
      <c r="E34" s="139"/>
      <c r="F34" s="160"/>
      <c r="G34" s="173"/>
      <c r="H34" s="172"/>
      <c r="I34" s="172"/>
      <c r="J34" s="172"/>
      <c r="K34" s="172"/>
      <c r="L34" s="174"/>
      <c r="M34" s="163">
        <f t="shared" si="16"/>
        <v>0</v>
      </c>
      <c r="N34" s="164" t="str">
        <f t="shared" si="17"/>
        <v/>
      </c>
      <c r="O34" s="164" t="str">
        <f t="shared" si="0"/>
        <v/>
      </c>
      <c r="P34" s="164" t="str">
        <f t="shared" si="1"/>
        <v/>
      </c>
      <c r="Q34" s="164">
        <f t="shared" si="18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19"/>
        <v/>
      </c>
      <c r="V34" s="104" t="str">
        <f t="shared" si="5"/>
        <v/>
      </c>
      <c r="W34" s="104" t="str">
        <f t="shared" si="6"/>
        <v/>
      </c>
      <c r="X34" s="104">
        <f t="shared" si="7"/>
        <v>0</v>
      </c>
      <c r="Y34" s="165" t="b">
        <f t="shared" si="8"/>
        <v>0</v>
      </c>
      <c r="Z34" s="165" t="b">
        <f t="shared" si="9"/>
        <v>0</v>
      </c>
      <c r="AA34" s="165" t="b">
        <f t="shared" si="10"/>
        <v>0</v>
      </c>
      <c r="AB34" s="165" t="b">
        <f t="shared" si="11"/>
        <v>0</v>
      </c>
      <c r="AC34" s="165" t="b">
        <f t="shared" si="12"/>
        <v>0</v>
      </c>
      <c r="AD34" s="165" t="b">
        <f t="shared" si="20"/>
        <v>0</v>
      </c>
      <c r="AE34" s="165" t="b">
        <f t="shared" si="21"/>
        <v>0</v>
      </c>
      <c r="AF34" s="165" t="b">
        <f t="shared" si="22"/>
        <v>0</v>
      </c>
      <c r="AG34" s="165" t="b">
        <f t="shared" si="23"/>
        <v>0</v>
      </c>
      <c r="AH34" s="165" t="b">
        <f t="shared" si="24"/>
        <v>0</v>
      </c>
      <c r="AI34" s="170" t="str">
        <f t="shared" si="13"/>
        <v/>
      </c>
      <c r="AJ34" s="171" t="str">
        <f t="shared" si="14"/>
        <v/>
      </c>
      <c r="AK34" s="262" t="str">
        <f t="shared" si="25"/>
        <v/>
      </c>
      <c r="AL34" s="168" t="str">
        <f t="shared" si="26"/>
        <v/>
      </c>
      <c r="AM34" s="169">
        <f t="shared" si="27"/>
        <v>0</v>
      </c>
      <c r="AN34" s="150" t="str">
        <f t="shared" si="28"/>
        <v/>
      </c>
      <c r="AO34" s="151" t="str">
        <f t="shared" si="29"/>
        <v/>
      </c>
      <c r="AP34" s="139"/>
      <c r="AQ34" s="168" t="str">
        <f t="shared" si="30"/>
        <v/>
      </c>
      <c r="AR34" s="265" t="str">
        <f t="shared" si="31"/>
        <v/>
      </c>
      <c r="AS34" s="265" t="str">
        <f t="shared" si="32"/>
        <v/>
      </c>
      <c r="AT34" s="265" t="str">
        <f t="shared" si="33"/>
        <v/>
      </c>
      <c r="AU34" s="264"/>
      <c r="AV34" s="265" t="str">
        <f t="shared" si="35"/>
        <v/>
      </c>
      <c r="AW34" s="265">
        <f t="shared" si="36"/>
        <v>0</v>
      </c>
      <c r="AX34" s="264"/>
      <c r="AY34" s="263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267"/>
      <c r="C35" s="200"/>
      <c r="D35" s="139"/>
      <c r="E35" s="139"/>
      <c r="F35" s="160"/>
      <c r="G35" s="173"/>
      <c r="H35" s="172"/>
      <c r="I35" s="172"/>
      <c r="J35" s="172"/>
      <c r="K35" s="172"/>
      <c r="L35" s="174"/>
      <c r="M35" s="163">
        <f t="shared" si="16"/>
        <v>0</v>
      </c>
      <c r="N35" s="164" t="str">
        <f t="shared" si="17"/>
        <v/>
      </c>
      <c r="O35" s="164" t="str">
        <f t="shared" si="0"/>
        <v/>
      </c>
      <c r="P35" s="164" t="str">
        <f t="shared" si="1"/>
        <v/>
      </c>
      <c r="Q35" s="164">
        <f t="shared" si="18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19"/>
        <v/>
      </c>
      <c r="V35" s="104" t="str">
        <f t="shared" si="5"/>
        <v/>
      </c>
      <c r="W35" s="104" t="str">
        <f t="shared" si="6"/>
        <v/>
      </c>
      <c r="X35" s="104">
        <f t="shared" si="7"/>
        <v>0</v>
      </c>
      <c r="Y35" s="165" t="b">
        <f t="shared" si="8"/>
        <v>0</v>
      </c>
      <c r="Z35" s="165" t="b">
        <f t="shared" si="9"/>
        <v>0</v>
      </c>
      <c r="AA35" s="165" t="b">
        <f t="shared" si="10"/>
        <v>0</v>
      </c>
      <c r="AB35" s="165" t="b">
        <f t="shared" si="11"/>
        <v>0</v>
      </c>
      <c r="AC35" s="165" t="b">
        <f t="shared" si="12"/>
        <v>0</v>
      </c>
      <c r="AD35" s="165" t="b">
        <f t="shared" si="20"/>
        <v>0</v>
      </c>
      <c r="AE35" s="165" t="b">
        <f t="shared" si="21"/>
        <v>0</v>
      </c>
      <c r="AF35" s="165" t="b">
        <f t="shared" si="22"/>
        <v>0</v>
      </c>
      <c r="AG35" s="165" t="b">
        <f t="shared" si="23"/>
        <v>0</v>
      </c>
      <c r="AH35" s="165" t="b">
        <f t="shared" si="24"/>
        <v>0</v>
      </c>
      <c r="AI35" s="170" t="str">
        <f t="shared" si="13"/>
        <v/>
      </c>
      <c r="AJ35" s="171" t="str">
        <f t="shared" si="14"/>
        <v/>
      </c>
      <c r="AK35" s="262" t="str">
        <f t="shared" si="25"/>
        <v/>
      </c>
      <c r="AL35" s="168" t="str">
        <f t="shared" si="26"/>
        <v/>
      </c>
      <c r="AM35" s="169">
        <f t="shared" si="27"/>
        <v>0</v>
      </c>
      <c r="AN35" s="150" t="str">
        <f t="shared" si="28"/>
        <v/>
      </c>
      <c r="AO35" s="151" t="str">
        <f t="shared" si="29"/>
        <v/>
      </c>
      <c r="AP35" s="139"/>
      <c r="AQ35" s="168" t="str">
        <f t="shared" si="30"/>
        <v/>
      </c>
      <c r="AR35" s="265" t="str">
        <f t="shared" si="31"/>
        <v/>
      </c>
      <c r="AS35" s="265" t="str">
        <f t="shared" si="32"/>
        <v/>
      </c>
      <c r="AT35" s="265" t="str">
        <f t="shared" si="33"/>
        <v/>
      </c>
      <c r="AU35" s="264"/>
      <c r="AV35" s="265" t="str">
        <f t="shared" si="35"/>
        <v/>
      </c>
      <c r="AW35" s="265">
        <f t="shared" si="36"/>
        <v>0</v>
      </c>
      <c r="AX35" s="264"/>
      <c r="AY35" s="263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267"/>
      <c r="C36" s="158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16"/>
        <v>0</v>
      </c>
      <c r="N36" s="164" t="str">
        <f t="shared" si="17"/>
        <v/>
      </c>
      <c r="O36" s="164" t="str">
        <f t="shared" si="0"/>
        <v/>
      </c>
      <c r="P36" s="164" t="str">
        <f t="shared" si="1"/>
        <v/>
      </c>
      <c r="Q36" s="164">
        <f t="shared" si="18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19"/>
        <v/>
      </c>
      <c r="V36" s="104" t="str">
        <f t="shared" si="5"/>
        <v/>
      </c>
      <c r="W36" s="104" t="str">
        <f t="shared" si="6"/>
        <v/>
      </c>
      <c r="X36" s="104">
        <f t="shared" si="7"/>
        <v>0</v>
      </c>
      <c r="Y36" s="165" t="b">
        <f t="shared" si="8"/>
        <v>0</v>
      </c>
      <c r="Z36" s="165" t="b">
        <f t="shared" si="9"/>
        <v>0</v>
      </c>
      <c r="AA36" s="165" t="b">
        <f t="shared" si="10"/>
        <v>0</v>
      </c>
      <c r="AB36" s="165" t="b">
        <f t="shared" si="11"/>
        <v>0</v>
      </c>
      <c r="AC36" s="165" t="b">
        <f t="shared" si="12"/>
        <v>0</v>
      </c>
      <c r="AD36" s="165" t="b">
        <f t="shared" si="20"/>
        <v>0</v>
      </c>
      <c r="AE36" s="165" t="b">
        <f t="shared" si="21"/>
        <v>0</v>
      </c>
      <c r="AF36" s="165" t="b">
        <f t="shared" si="22"/>
        <v>0</v>
      </c>
      <c r="AG36" s="165" t="b">
        <f t="shared" si="23"/>
        <v>0</v>
      </c>
      <c r="AH36" s="165" t="b">
        <f t="shared" si="24"/>
        <v>0</v>
      </c>
      <c r="AI36" s="170" t="str">
        <f t="shared" si="13"/>
        <v/>
      </c>
      <c r="AJ36" s="171" t="str">
        <f t="shared" si="14"/>
        <v/>
      </c>
      <c r="AK36" s="262" t="str">
        <f t="shared" si="25"/>
        <v/>
      </c>
      <c r="AL36" s="168" t="str">
        <f t="shared" si="26"/>
        <v/>
      </c>
      <c r="AM36" s="169">
        <f t="shared" si="27"/>
        <v>0</v>
      </c>
      <c r="AN36" s="150" t="str">
        <f t="shared" si="28"/>
        <v/>
      </c>
      <c r="AO36" s="151" t="str">
        <f t="shared" si="29"/>
        <v/>
      </c>
      <c r="AP36" s="139"/>
      <c r="AQ36" s="168" t="str">
        <f t="shared" si="30"/>
        <v/>
      </c>
      <c r="AR36" s="265" t="str">
        <f t="shared" si="31"/>
        <v/>
      </c>
      <c r="AS36" s="265" t="str">
        <f t="shared" si="32"/>
        <v/>
      </c>
      <c r="AT36" s="265" t="str">
        <f t="shared" si="33"/>
        <v/>
      </c>
      <c r="AU36" s="264"/>
      <c r="AV36" s="265" t="str">
        <f t="shared" si="35"/>
        <v/>
      </c>
      <c r="AW36" s="265">
        <f t="shared" si="36"/>
        <v>0</v>
      </c>
      <c r="AX36" s="264"/>
      <c r="AY36" s="263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267"/>
      <c r="C37" s="158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16"/>
        <v>0</v>
      </c>
      <c r="N37" s="164" t="str">
        <f t="shared" si="17"/>
        <v/>
      </c>
      <c r="O37" s="164" t="str">
        <f t="shared" si="0"/>
        <v/>
      </c>
      <c r="P37" s="164" t="str">
        <f t="shared" si="1"/>
        <v/>
      </c>
      <c r="Q37" s="164">
        <f t="shared" si="18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19"/>
        <v/>
      </c>
      <c r="V37" s="104" t="str">
        <f t="shared" si="5"/>
        <v/>
      </c>
      <c r="W37" s="104" t="str">
        <f t="shared" si="6"/>
        <v/>
      </c>
      <c r="X37" s="104">
        <f t="shared" si="7"/>
        <v>0</v>
      </c>
      <c r="Y37" s="165" t="b">
        <f t="shared" si="8"/>
        <v>0</v>
      </c>
      <c r="Z37" s="165" t="b">
        <f t="shared" si="9"/>
        <v>0</v>
      </c>
      <c r="AA37" s="165" t="b">
        <f t="shared" si="10"/>
        <v>0</v>
      </c>
      <c r="AB37" s="165" t="b">
        <f t="shared" si="11"/>
        <v>0</v>
      </c>
      <c r="AC37" s="165" t="b">
        <f t="shared" si="12"/>
        <v>0</v>
      </c>
      <c r="AD37" s="165" t="b">
        <f t="shared" si="20"/>
        <v>0</v>
      </c>
      <c r="AE37" s="165" t="b">
        <f t="shared" si="21"/>
        <v>0</v>
      </c>
      <c r="AF37" s="165" t="b">
        <f t="shared" si="22"/>
        <v>0</v>
      </c>
      <c r="AG37" s="165" t="b">
        <f t="shared" si="23"/>
        <v>0</v>
      </c>
      <c r="AH37" s="165" t="b">
        <f t="shared" si="24"/>
        <v>0</v>
      </c>
      <c r="AI37" s="170" t="str">
        <f t="shared" si="13"/>
        <v/>
      </c>
      <c r="AJ37" s="171" t="str">
        <f t="shared" si="14"/>
        <v/>
      </c>
      <c r="AK37" s="262" t="str">
        <f t="shared" si="25"/>
        <v/>
      </c>
      <c r="AL37" s="168" t="str">
        <f t="shared" si="26"/>
        <v/>
      </c>
      <c r="AM37" s="169">
        <f t="shared" si="27"/>
        <v>0</v>
      </c>
      <c r="AN37" s="150" t="str">
        <f t="shared" si="28"/>
        <v/>
      </c>
      <c r="AO37" s="151" t="str">
        <f t="shared" si="29"/>
        <v/>
      </c>
      <c r="AP37" s="139"/>
      <c r="AQ37" s="168" t="str">
        <f t="shared" si="30"/>
        <v/>
      </c>
      <c r="AR37" s="265" t="str">
        <f t="shared" si="31"/>
        <v/>
      </c>
      <c r="AS37" s="265" t="str">
        <f t="shared" si="32"/>
        <v/>
      </c>
      <c r="AT37" s="265" t="str">
        <f t="shared" si="33"/>
        <v/>
      </c>
      <c r="AU37" s="264"/>
      <c r="AV37" s="265" t="str">
        <f t="shared" si="35"/>
        <v/>
      </c>
      <c r="AW37" s="265">
        <f t="shared" si="36"/>
        <v>0</v>
      </c>
      <c r="AX37" s="264"/>
      <c r="AY37" s="263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200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16"/>
        <v>0</v>
      </c>
      <c r="N38" s="164" t="str">
        <f t="shared" si="17"/>
        <v/>
      </c>
      <c r="O38" s="164" t="str">
        <f t="shared" si="0"/>
        <v/>
      </c>
      <c r="P38" s="164" t="str">
        <f t="shared" si="1"/>
        <v/>
      </c>
      <c r="Q38" s="164">
        <f t="shared" si="18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19"/>
        <v/>
      </c>
      <c r="V38" s="104" t="str">
        <f t="shared" si="5"/>
        <v/>
      </c>
      <c r="W38" s="104" t="str">
        <f t="shared" si="6"/>
        <v/>
      </c>
      <c r="X38" s="104">
        <f t="shared" si="7"/>
        <v>0</v>
      </c>
      <c r="Y38" s="165" t="b">
        <f t="shared" si="8"/>
        <v>0</v>
      </c>
      <c r="Z38" s="165" t="b">
        <f t="shared" si="9"/>
        <v>0</v>
      </c>
      <c r="AA38" s="165" t="b">
        <f t="shared" si="10"/>
        <v>0</v>
      </c>
      <c r="AB38" s="165" t="b">
        <f t="shared" si="11"/>
        <v>0</v>
      </c>
      <c r="AC38" s="165" t="b">
        <f t="shared" si="12"/>
        <v>0</v>
      </c>
      <c r="AD38" s="165" t="b">
        <f t="shared" si="20"/>
        <v>0</v>
      </c>
      <c r="AE38" s="165" t="b">
        <f t="shared" si="21"/>
        <v>0</v>
      </c>
      <c r="AF38" s="165" t="b">
        <f t="shared" si="22"/>
        <v>0</v>
      </c>
      <c r="AG38" s="165" t="b">
        <f t="shared" si="23"/>
        <v>0</v>
      </c>
      <c r="AH38" s="165" t="b">
        <f t="shared" si="24"/>
        <v>0</v>
      </c>
      <c r="AI38" s="170" t="str">
        <f t="shared" si="13"/>
        <v/>
      </c>
      <c r="AJ38" s="171" t="str">
        <f t="shared" si="14"/>
        <v/>
      </c>
      <c r="AK38" s="262" t="str">
        <f t="shared" si="25"/>
        <v/>
      </c>
      <c r="AL38" s="168" t="str">
        <f t="shared" si="26"/>
        <v/>
      </c>
      <c r="AM38" s="169">
        <f t="shared" si="27"/>
        <v>0</v>
      </c>
      <c r="AN38" s="150" t="str">
        <f t="shared" si="28"/>
        <v/>
      </c>
      <c r="AO38" s="151" t="str">
        <f t="shared" si="29"/>
        <v/>
      </c>
      <c r="AP38" s="139"/>
      <c r="AQ38" s="168" t="str">
        <f t="shared" si="30"/>
        <v/>
      </c>
      <c r="AR38" s="265" t="str">
        <f t="shared" si="31"/>
        <v/>
      </c>
      <c r="AS38" s="265" t="str">
        <f t="shared" si="32"/>
        <v/>
      </c>
      <c r="AT38" s="265" t="str">
        <f t="shared" si="33"/>
        <v/>
      </c>
      <c r="AU38" s="264"/>
      <c r="AV38" s="265" t="str">
        <f t="shared" si="35"/>
        <v/>
      </c>
      <c r="AW38" s="265">
        <f t="shared" si="36"/>
        <v>0</v>
      </c>
      <c r="AX38" s="264"/>
      <c r="AY38" s="263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158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16"/>
        <v>0</v>
      </c>
      <c r="N39" s="164" t="str">
        <f t="shared" si="17"/>
        <v/>
      </c>
      <c r="O39" s="164" t="str">
        <f t="shared" si="0"/>
        <v/>
      </c>
      <c r="P39" s="164" t="str">
        <f t="shared" si="1"/>
        <v/>
      </c>
      <c r="Q39" s="164">
        <f t="shared" si="18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19"/>
        <v/>
      </c>
      <c r="V39" s="104" t="str">
        <f t="shared" si="5"/>
        <v/>
      </c>
      <c r="W39" s="104" t="str">
        <f t="shared" si="6"/>
        <v/>
      </c>
      <c r="X39" s="104">
        <f t="shared" si="7"/>
        <v>0</v>
      </c>
      <c r="Y39" s="165" t="b">
        <f t="shared" si="8"/>
        <v>0</v>
      </c>
      <c r="Z39" s="165" t="b">
        <f t="shared" si="9"/>
        <v>0</v>
      </c>
      <c r="AA39" s="165" t="b">
        <f t="shared" si="10"/>
        <v>0</v>
      </c>
      <c r="AB39" s="165" t="b">
        <f t="shared" si="11"/>
        <v>0</v>
      </c>
      <c r="AC39" s="165" t="b">
        <f t="shared" si="12"/>
        <v>0</v>
      </c>
      <c r="AD39" s="165" t="b">
        <f t="shared" si="20"/>
        <v>0</v>
      </c>
      <c r="AE39" s="165" t="b">
        <f t="shared" si="21"/>
        <v>0</v>
      </c>
      <c r="AF39" s="165" t="b">
        <f t="shared" si="22"/>
        <v>0</v>
      </c>
      <c r="AG39" s="165" t="b">
        <f t="shared" si="23"/>
        <v>0</v>
      </c>
      <c r="AH39" s="165" t="b">
        <f t="shared" si="24"/>
        <v>0</v>
      </c>
      <c r="AI39" s="170" t="str">
        <f t="shared" si="13"/>
        <v/>
      </c>
      <c r="AJ39" s="171" t="str">
        <f t="shared" si="14"/>
        <v/>
      </c>
      <c r="AK39" s="262" t="str">
        <f t="shared" si="25"/>
        <v/>
      </c>
      <c r="AL39" s="168" t="str">
        <f t="shared" si="26"/>
        <v/>
      </c>
      <c r="AM39" s="169">
        <f t="shared" si="27"/>
        <v>0</v>
      </c>
      <c r="AN39" s="150" t="str">
        <f t="shared" si="28"/>
        <v/>
      </c>
      <c r="AO39" s="151" t="str">
        <f t="shared" si="29"/>
        <v/>
      </c>
      <c r="AP39" s="139"/>
      <c r="AQ39" s="168" t="str">
        <f t="shared" si="30"/>
        <v/>
      </c>
      <c r="AR39" s="265" t="str">
        <f t="shared" si="31"/>
        <v/>
      </c>
      <c r="AS39" s="265" t="str">
        <f t="shared" si="32"/>
        <v/>
      </c>
      <c r="AT39" s="265" t="str">
        <f t="shared" si="33"/>
        <v/>
      </c>
      <c r="AU39" s="264"/>
      <c r="AV39" s="265" t="str">
        <f t="shared" si="35"/>
        <v/>
      </c>
      <c r="AW39" s="265">
        <f t="shared" si="36"/>
        <v>0</v>
      </c>
      <c r="AX39" s="264"/>
      <c r="AY39" s="263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200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16"/>
        <v>0</v>
      </c>
      <c r="N40" s="164" t="str">
        <f t="shared" si="17"/>
        <v/>
      </c>
      <c r="O40" s="164" t="str">
        <f t="shared" si="0"/>
        <v/>
      </c>
      <c r="P40" s="164" t="str">
        <f t="shared" si="1"/>
        <v/>
      </c>
      <c r="Q40" s="164">
        <f t="shared" si="18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19"/>
        <v/>
      </c>
      <c r="V40" s="104" t="str">
        <f t="shared" si="5"/>
        <v/>
      </c>
      <c r="W40" s="104" t="str">
        <f t="shared" si="6"/>
        <v/>
      </c>
      <c r="X40" s="104">
        <f t="shared" si="7"/>
        <v>0</v>
      </c>
      <c r="Y40" s="165" t="b">
        <f t="shared" si="8"/>
        <v>0</v>
      </c>
      <c r="Z40" s="165" t="b">
        <f t="shared" si="9"/>
        <v>0</v>
      </c>
      <c r="AA40" s="165" t="b">
        <f t="shared" si="10"/>
        <v>0</v>
      </c>
      <c r="AB40" s="165" t="b">
        <f t="shared" si="11"/>
        <v>0</v>
      </c>
      <c r="AC40" s="165" t="b">
        <f t="shared" si="12"/>
        <v>0</v>
      </c>
      <c r="AD40" s="165" t="b">
        <f t="shared" si="20"/>
        <v>0</v>
      </c>
      <c r="AE40" s="165" t="b">
        <f t="shared" si="21"/>
        <v>0</v>
      </c>
      <c r="AF40" s="165" t="b">
        <f t="shared" si="22"/>
        <v>0</v>
      </c>
      <c r="AG40" s="165" t="b">
        <f t="shared" si="23"/>
        <v>0</v>
      </c>
      <c r="AH40" s="165" t="b">
        <f t="shared" si="24"/>
        <v>0</v>
      </c>
      <c r="AI40" s="170" t="str">
        <f t="shared" si="13"/>
        <v/>
      </c>
      <c r="AJ40" s="171" t="str">
        <f t="shared" si="14"/>
        <v/>
      </c>
      <c r="AK40" s="262" t="str">
        <f t="shared" si="25"/>
        <v/>
      </c>
      <c r="AL40" s="168" t="str">
        <f t="shared" si="26"/>
        <v/>
      </c>
      <c r="AM40" s="169">
        <f t="shared" si="27"/>
        <v>0</v>
      </c>
      <c r="AN40" s="150" t="str">
        <f t="shared" si="28"/>
        <v/>
      </c>
      <c r="AO40" s="151" t="str">
        <f t="shared" si="29"/>
        <v/>
      </c>
      <c r="AP40" s="139"/>
      <c r="AQ40" s="168" t="str">
        <f t="shared" si="30"/>
        <v/>
      </c>
      <c r="AR40" s="265" t="str">
        <f t="shared" si="31"/>
        <v/>
      </c>
      <c r="AS40" s="265" t="str">
        <f t="shared" si="32"/>
        <v/>
      </c>
      <c r="AT40" s="265" t="str">
        <f t="shared" si="33"/>
        <v/>
      </c>
      <c r="AU40" s="264"/>
      <c r="AV40" s="265" t="str">
        <f t="shared" si="35"/>
        <v/>
      </c>
      <c r="AW40" s="265">
        <f t="shared" si="36"/>
        <v>0</v>
      </c>
      <c r="AX40" s="264"/>
      <c r="AY40" s="263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16"/>
        <v>0</v>
      </c>
      <c r="N41" s="164" t="str">
        <f t="shared" si="17"/>
        <v/>
      </c>
      <c r="O41" s="164" t="str">
        <f t="shared" si="0"/>
        <v/>
      </c>
      <c r="P41" s="164" t="str">
        <f t="shared" si="1"/>
        <v/>
      </c>
      <c r="Q41" s="164">
        <f t="shared" si="18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19"/>
        <v/>
      </c>
      <c r="V41" s="104" t="str">
        <f t="shared" si="5"/>
        <v/>
      </c>
      <c r="W41" s="104" t="str">
        <f t="shared" si="6"/>
        <v/>
      </c>
      <c r="X41" s="104">
        <f t="shared" si="7"/>
        <v>0</v>
      </c>
      <c r="Y41" s="165" t="b">
        <f t="shared" si="8"/>
        <v>0</v>
      </c>
      <c r="Z41" s="165" t="b">
        <f t="shared" si="9"/>
        <v>0</v>
      </c>
      <c r="AA41" s="165" t="b">
        <f t="shared" si="10"/>
        <v>0</v>
      </c>
      <c r="AB41" s="165" t="b">
        <f t="shared" si="11"/>
        <v>0</v>
      </c>
      <c r="AC41" s="165" t="b">
        <f t="shared" si="12"/>
        <v>0</v>
      </c>
      <c r="AD41" s="165" t="b">
        <f t="shared" si="20"/>
        <v>0</v>
      </c>
      <c r="AE41" s="165" t="b">
        <f t="shared" si="21"/>
        <v>0</v>
      </c>
      <c r="AF41" s="165" t="b">
        <f t="shared" si="22"/>
        <v>0</v>
      </c>
      <c r="AG41" s="165" t="b">
        <f t="shared" si="23"/>
        <v>0</v>
      </c>
      <c r="AH41" s="165" t="b">
        <f t="shared" si="24"/>
        <v>0</v>
      </c>
      <c r="AI41" s="170" t="str">
        <f t="shared" si="13"/>
        <v/>
      </c>
      <c r="AJ41" s="171" t="str">
        <f t="shared" si="14"/>
        <v/>
      </c>
      <c r="AK41" s="262" t="str">
        <f t="shared" si="25"/>
        <v/>
      </c>
      <c r="AL41" s="168" t="str">
        <f t="shared" si="26"/>
        <v/>
      </c>
      <c r="AM41" s="169">
        <f t="shared" si="27"/>
        <v>0</v>
      </c>
      <c r="AN41" s="150" t="str">
        <f t="shared" si="28"/>
        <v/>
      </c>
      <c r="AO41" s="151" t="str">
        <f t="shared" si="29"/>
        <v/>
      </c>
      <c r="AP41" s="139"/>
      <c r="AQ41" s="168" t="str">
        <f t="shared" si="30"/>
        <v/>
      </c>
      <c r="AR41" s="265" t="str">
        <f t="shared" si="31"/>
        <v/>
      </c>
      <c r="AS41" s="265" t="str">
        <f t="shared" si="32"/>
        <v/>
      </c>
      <c r="AT41" s="265" t="str">
        <f t="shared" si="33"/>
        <v/>
      </c>
      <c r="AU41" s="264"/>
      <c r="AV41" s="265" t="str">
        <f t="shared" si="35"/>
        <v/>
      </c>
      <c r="AW41" s="265">
        <f t="shared" si="36"/>
        <v>0</v>
      </c>
      <c r="AX41" s="264"/>
      <c r="AY41" s="263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200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16"/>
        <v>0</v>
      </c>
      <c r="N42" s="164" t="str">
        <f t="shared" si="17"/>
        <v/>
      </c>
      <c r="O42" s="164" t="str">
        <f t="shared" si="0"/>
        <v/>
      </c>
      <c r="P42" s="164" t="str">
        <f t="shared" si="1"/>
        <v/>
      </c>
      <c r="Q42" s="164">
        <f t="shared" si="18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19"/>
        <v/>
      </c>
      <c r="V42" s="104" t="str">
        <f t="shared" si="5"/>
        <v/>
      </c>
      <c r="W42" s="104" t="str">
        <f t="shared" si="6"/>
        <v/>
      </c>
      <c r="X42" s="104">
        <f t="shared" si="7"/>
        <v>0</v>
      </c>
      <c r="Y42" s="165" t="b">
        <f t="shared" si="8"/>
        <v>0</v>
      </c>
      <c r="Z42" s="165" t="b">
        <f t="shared" si="9"/>
        <v>0</v>
      </c>
      <c r="AA42" s="165" t="b">
        <f t="shared" si="10"/>
        <v>0</v>
      </c>
      <c r="AB42" s="165" t="b">
        <f t="shared" si="11"/>
        <v>0</v>
      </c>
      <c r="AC42" s="165" t="b">
        <f t="shared" si="12"/>
        <v>0</v>
      </c>
      <c r="AD42" s="165" t="b">
        <f t="shared" si="20"/>
        <v>0</v>
      </c>
      <c r="AE42" s="165" t="b">
        <f t="shared" si="21"/>
        <v>0</v>
      </c>
      <c r="AF42" s="165" t="b">
        <f t="shared" si="22"/>
        <v>0</v>
      </c>
      <c r="AG42" s="165" t="b">
        <f t="shared" si="23"/>
        <v>0</v>
      </c>
      <c r="AH42" s="165" t="b">
        <f t="shared" si="24"/>
        <v>0</v>
      </c>
      <c r="AI42" s="170" t="str">
        <f t="shared" si="13"/>
        <v/>
      </c>
      <c r="AJ42" s="171" t="str">
        <f t="shared" si="14"/>
        <v/>
      </c>
      <c r="AK42" s="262" t="str">
        <f t="shared" si="25"/>
        <v/>
      </c>
      <c r="AL42" s="168" t="str">
        <f t="shared" si="26"/>
        <v/>
      </c>
      <c r="AM42" s="169">
        <f t="shared" si="27"/>
        <v>0</v>
      </c>
      <c r="AN42" s="150" t="str">
        <f t="shared" si="28"/>
        <v/>
      </c>
      <c r="AO42" s="151" t="str">
        <f t="shared" si="29"/>
        <v/>
      </c>
      <c r="AP42" s="139"/>
      <c r="AQ42" s="168" t="str">
        <f t="shared" si="30"/>
        <v/>
      </c>
      <c r="AR42" s="265" t="str">
        <f t="shared" si="31"/>
        <v/>
      </c>
      <c r="AS42" s="265" t="str">
        <f t="shared" si="32"/>
        <v/>
      </c>
      <c r="AT42" s="265" t="str">
        <f t="shared" si="33"/>
        <v/>
      </c>
      <c r="AU42" s="264"/>
      <c r="AV42" s="265" t="str">
        <f t="shared" si="35"/>
        <v/>
      </c>
      <c r="AW42" s="265">
        <f t="shared" si="36"/>
        <v>0</v>
      </c>
      <c r="AX42" s="264"/>
      <c r="AY42" s="263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158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16"/>
        <v>0</v>
      </c>
      <c r="N43" s="164" t="str">
        <f t="shared" si="17"/>
        <v/>
      </c>
      <c r="O43" s="164" t="str">
        <f t="shared" si="0"/>
        <v/>
      </c>
      <c r="P43" s="164" t="str">
        <f t="shared" si="1"/>
        <v/>
      </c>
      <c r="Q43" s="164">
        <f t="shared" si="18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19"/>
        <v/>
      </c>
      <c r="V43" s="104" t="str">
        <f t="shared" si="5"/>
        <v/>
      </c>
      <c r="W43" s="104" t="str">
        <f t="shared" si="6"/>
        <v/>
      </c>
      <c r="X43" s="104">
        <f t="shared" si="7"/>
        <v>0</v>
      </c>
      <c r="Y43" s="165" t="b">
        <f t="shared" si="8"/>
        <v>0</v>
      </c>
      <c r="Z43" s="165" t="b">
        <f t="shared" si="9"/>
        <v>0</v>
      </c>
      <c r="AA43" s="165" t="b">
        <f t="shared" si="10"/>
        <v>0</v>
      </c>
      <c r="AB43" s="165" t="b">
        <f t="shared" si="11"/>
        <v>0</v>
      </c>
      <c r="AC43" s="165" t="b">
        <f t="shared" si="12"/>
        <v>0</v>
      </c>
      <c r="AD43" s="165" t="b">
        <f t="shared" si="20"/>
        <v>0</v>
      </c>
      <c r="AE43" s="165" t="b">
        <f t="shared" si="21"/>
        <v>0</v>
      </c>
      <c r="AF43" s="165" t="b">
        <f t="shared" si="22"/>
        <v>0</v>
      </c>
      <c r="AG43" s="165" t="b">
        <f t="shared" si="23"/>
        <v>0</v>
      </c>
      <c r="AH43" s="165" t="b">
        <f t="shared" si="24"/>
        <v>0</v>
      </c>
      <c r="AI43" s="170" t="str">
        <f t="shared" si="13"/>
        <v/>
      </c>
      <c r="AJ43" s="171" t="str">
        <f t="shared" si="14"/>
        <v/>
      </c>
      <c r="AK43" s="262" t="str">
        <f t="shared" si="25"/>
        <v/>
      </c>
      <c r="AL43" s="168" t="str">
        <f t="shared" si="26"/>
        <v/>
      </c>
      <c r="AM43" s="169">
        <f t="shared" si="27"/>
        <v>0</v>
      </c>
      <c r="AN43" s="150" t="str">
        <f t="shared" si="28"/>
        <v/>
      </c>
      <c r="AO43" s="151" t="str">
        <f t="shared" si="29"/>
        <v/>
      </c>
      <c r="AP43" s="139"/>
      <c r="AQ43" s="168" t="str">
        <f t="shared" si="30"/>
        <v/>
      </c>
      <c r="AR43" s="265" t="str">
        <f t="shared" si="31"/>
        <v/>
      </c>
      <c r="AS43" s="265" t="str">
        <f t="shared" si="32"/>
        <v/>
      </c>
      <c r="AT43" s="265" t="str">
        <f t="shared" si="33"/>
        <v/>
      </c>
      <c r="AU43" s="264"/>
      <c r="AV43" s="265" t="str">
        <f t="shared" si="35"/>
        <v/>
      </c>
      <c r="AW43" s="265">
        <f t="shared" si="36"/>
        <v>0</v>
      </c>
      <c r="AX43" s="264"/>
      <c r="AY43" s="263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158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16"/>
        <v>0</v>
      </c>
      <c r="N44" s="164" t="str">
        <f t="shared" si="17"/>
        <v/>
      </c>
      <c r="O44" s="164" t="str">
        <f t="shared" si="0"/>
        <v/>
      </c>
      <c r="P44" s="164" t="str">
        <f t="shared" si="1"/>
        <v/>
      </c>
      <c r="Q44" s="164">
        <f t="shared" si="18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19"/>
        <v/>
      </c>
      <c r="V44" s="104" t="str">
        <f t="shared" si="5"/>
        <v/>
      </c>
      <c r="W44" s="104" t="str">
        <f t="shared" si="6"/>
        <v/>
      </c>
      <c r="X44" s="104">
        <f t="shared" si="7"/>
        <v>0</v>
      </c>
      <c r="Y44" s="165" t="b">
        <f t="shared" si="8"/>
        <v>0</v>
      </c>
      <c r="Z44" s="165" t="b">
        <f t="shared" si="9"/>
        <v>0</v>
      </c>
      <c r="AA44" s="165" t="b">
        <f t="shared" si="10"/>
        <v>0</v>
      </c>
      <c r="AB44" s="165" t="b">
        <f t="shared" si="11"/>
        <v>0</v>
      </c>
      <c r="AC44" s="165" t="b">
        <f t="shared" si="12"/>
        <v>0</v>
      </c>
      <c r="AD44" s="165" t="b">
        <f t="shared" si="20"/>
        <v>0</v>
      </c>
      <c r="AE44" s="165" t="b">
        <f t="shared" si="21"/>
        <v>0</v>
      </c>
      <c r="AF44" s="165" t="b">
        <f t="shared" si="22"/>
        <v>0</v>
      </c>
      <c r="AG44" s="165" t="b">
        <f t="shared" si="23"/>
        <v>0</v>
      </c>
      <c r="AH44" s="165" t="b">
        <f t="shared" si="24"/>
        <v>0</v>
      </c>
      <c r="AI44" s="170" t="str">
        <f t="shared" si="13"/>
        <v/>
      </c>
      <c r="AJ44" s="171" t="str">
        <f t="shared" si="14"/>
        <v/>
      </c>
      <c r="AK44" s="262" t="str">
        <f t="shared" si="25"/>
        <v/>
      </c>
      <c r="AL44" s="168" t="str">
        <f t="shared" si="26"/>
        <v/>
      </c>
      <c r="AM44" s="169">
        <f t="shared" si="27"/>
        <v>0</v>
      </c>
      <c r="AN44" s="150" t="str">
        <f t="shared" si="28"/>
        <v/>
      </c>
      <c r="AO44" s="151" t="str">
        <f t="shared" si="29"/>
        <v/>
      </c>
      <c r="AP44" s="139"/>
      <c r="AQ44" s="168" t="str">
        <f t="shared" si="30"/>
        <v/>
      </c>
      <c r="AR44" s="265" t="str">
        <f t="shared" si="31"/>
        <v/>
      </c>
      <c r="AS44" s="265" t="str">
        <f t="shared" si="32"/>
        <v/>
      </c>
      <c r="AT44" s="265" t="str">
        <f t="shared" si="33"/>
        <v/>
      </c>
      <c r="AU44" s="264"/>
      <c r="AV44" s="265" t="str">
        <f t="shared" si="35"/>
        <v/>
      </c>
      <c r="AW44" s="265">
        <f t="shared" si="36"/>
        <v>0</v>
      </c>
      <c r="AX44" s="264"/>
      <c r="AY44" s="263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158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16"/>
        <v>0</v>
      </c>
      <c r="N45" s="164" t="str">
        <f t="shared" si="17"/>
        <v/>
      </c>
      <c r="O45" s="164" t="str">
        <f t="shared" si="0"/>
        <v/>
      </c>
      <c r="P45" s="164" t="str">
        <f t="shared" si="1"/>
        <v/>
      </c>
      <c r="Q45" s="164">
        <f t="shared" si="18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19"/>
        <v/>
      </c>
      <c r="V45" s="104" t="str">
        <f t="shared" si="5"/>
        <v/>
      </c>
      <c r="W45" s="104" t="str">
        <f t="shared" si="6"/>
        <v/>
      </c>
      <c r="X45" s="104">
        <f t="shared" si="7"/>
        <v>0</v>
      </c>
      <c r="Y45" s="165" t="b">
        <f t="shared" si="8"/>
        <v>0</v>
      </c>
      <c r="Z45" s="165" t="b">
        <f t="shared" si="9"/>
        <v>0</v>
      </c>
      <c r="AA45" s="165" t="b">
        <f t="shared" si="10"/>
        <v>0</v>
      </c>
      <c r="AB45" s="165" t="b">
        <f t="shared" si="11"/>
        <v>0</v>
      </c>
      <c r="AC45" s="165" t="b">
        <f t="shared" si="12"/>
        <v>0</v>
      </c>
      <c r="AD45" s="165" t="b">
        <f t="shared" si="20"/>
        <v>0</v>
      </c>
      <c r="AE45" s="165" t="b">
        <f t="shared" si="21"/>
        <v>0</v>
      </c>
      <c r="AF45" s="165" t="b">
        <f t="shared" si="22"/>
        <v>0</v>
      </c>
      <c r="AG45" s="165" t="b">
        <f t="shared" si="23"/>
        <v>0</v>
      </c>
      <c r="AH45" s="165" t="b">
        <f t="shared" si="24"/>
        <v>0</v>
      </c>
      <c r="AI45" s="170" t="str">
        <f t="shared" si="13"/>
        <v/>
      </c>
      <c r="AJ45" s="171" t="str">
        <f t="shared" si="14"/>
        <v/>
      </c>
      <c r="AK45" s="262" t="str">
        <f t="shared" si="25"/>
        <v/>
      </c>
      <c r="AL45" s="168" t="str">
        <f t="shared" si="26"/>
        <v/>
      </c>
      <c r="AM45" s="169">
        <f t="shared" si="27"/>
        <v>0</v>
      </c>
      <c r="AN45" s="150" t="str">
        <f t="shared" si="28"/>
        <v/>
      </c>
      <c r="AO45" s="151" t="str">
        <f t="shared" si="29"/>
        <v/>
      </c>
      <c r="AP45" s="139"/>
      <c r="AQ45" s="168" t="str">
        <f t="shared" si="30"/>
        <v/>
      </c>
      <c r="AR45" s="265" t="str">
        <f t="shared" si="31"/>
        <v/>
      </c>
      <c r="AS45" s="265" t="str">
        <f t="shared" si="32"/>
        <v/>
      </c>
      <c r="AT45" s="265" t="str">
        <f t="shared" si="33"/>
        <v/>
      </c>
      <c r="AU45" s="264"/>
      <c r="AV45" s="265" t="str">
        <f t="shared" si="35"/>
        <v/>
      </c>
      <c r="AW45" s="265">
        <f t="shared" si="36"/>
        <v>0</v>
      </c>
      <c r="AX45" s="264"/>
      <c r="AY45" s="263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200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16"/>
        <v>0</v>
      </c>
      <c r="N46" s="164" t="str">
        <f t="shared" si="17"/>
        <v/>
      </c>
      <c r="O46" s="164" t="str">
        <f t="shared" si="0"/>
        <v/>
      </c>
      <c r="P46" s="164" t="str">
        <f t="shared" si="1"/>
        <v/>
      </c>
      <c r="Q46" s="164">
        <f t="shared" si="18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19"/>
        <v/>
      </c>
      <c r="V46" s="104" t="str">
        <f t="shared" si="5"/>
        <v/>
      </c>
      <c r="W46" s="104" t="str">
        <f t="shared" si="6"/>
        <v/>
      </c>
      <c r="X46" s="104">
        <f t="shared" si="7"/>
        <v>0</v>
      </c>
      <c r="Y46" s="165" t="b">
        <f t="shared" si="8"/>
        <v>0</v>
      </c>
      <c r="Z46" s="165" t="b">
        <f t="shared" si="9"/>
        <v>0</v>
      </c>
      <c r="AA46" s="165" t="b">
        <f t="shared" si="10"/>
        <v>0</v>
      </c>
      <c r="AB46" s="165" t="b">
        <f t="shared" si="11"/>
        <v>0</v>
      </c>
      <c r="AC46" s="165" t="b">
        <f t="shared" si="12"/>
        <v>0</v>
      </c>
      <c r="AD46" s="165" t="b">
        <f t="shared" si="20"/>
        <v>0</v>
      </c>
      <c r="AE46" s="165" t="b">
        <f t="shared" si="21"/>
        <v>0</v>
      </c>
      <c r="AF46" s="165" t="b">
        <f t="shared" si="22"/>
        <v>0</v>
      </c>
      <c r="AG46" s="165" t="b">
        <f t="shared" si="23"/>
        <v>0</v>
      </c>
      <c r="AH46" s="165" t="b">
        <f t="shared" si="24"/>
        <v>0</v>
      </c>
      <c r="AI46" s="170" t="str">
        <f t="shared" si="13"/>
        <v/>
      </c>
      <c r="AJ46" s="171" t="str">
        <f t="shared" si="14"/>
        <v/>
      </c>
      <c r="AK46" s="262" t="str">
        <f t="shared" si="25"/>
        <v/>
      </c>
      <c r="AL46" s="168" t="str">
        <f t="shared" si="26"/>
        <v/>
      </c>
      <c r="AM46" s="169">
        <f t="shared" si="27"/>
        <v>0</v>
      </c>
      <c r="AN46" s="150" t="str">
        <f t="shared" si="28"/>
        <v/>
      </c>
      <c r="AO46" s="151" t="str">
        <f t="shared" si="29"/>
        <v/>
      </c>
      <c r="AP46" s="139"/>
      <c r="AQ46" s="168" t="str">
        <f t="shared" si="30"/>
        <v/>
      </c>
      <c r="AR46" s="265" t="str">
        <f t="shared" si="31"/>
        <v/>
      </c>
      <c r="AS46" s="265" t="str">
        <f t="shared" si="32"/>
        <v/>
      </c>
      <c r="AT46" s="265" t="str">
        <f t="shared" si="33"/>
        <v/>
      </c>
      <c r="AU46" s="264"/>
      <c r="AV46" s="265" t="str">
        <f t="shared" si="35"/>
        <v/>
      </c>
      <c r="AW46" s="265">
        <f t="shared" si="36"/>
        <v>0</v>
      </c>
      <c r="AX46" s="264"/>
      <c r="AY46" s="263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200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16"/>
        <v>0</v>
      </c>
      <c r="N47" s="164" t="str">
        <f t="shared" si="17"/>
        <v/>
      </c>
      <c r="O47" s="164" t="str">
        <f t="shared" si="0"/>
        <v/>
      </c>
      <c r="P47" s="164" t="str">
        <f t="shared" si="1"/>
        <v/>
      </c>
      <c r="Q47" s="164">
        <f t="shared" si="18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19"/>
        <v/>
      </c>
      <c r="V47" s="104" t="str">
        <f t="shared" si="5"/>
        <v/>
      </c>
      <c r="W47" s="104" t="str">
        <f t="shared" si="6"/>
        <v/>
      </c>
      <c r="X47" s="104">
        <f t="shared" si="7"/>
        <v>0</v>
      </c>
      <c r="Y47" s="165" t="b">
        <f t="shared" si="8"/>
        <v>0</v>
      </c>
      <c r="Z47" s="165" t="b">
        <f t="shared" si="9"/>
        <v>0</v>
      </c>
      <c r="AA47" s="165" t="b">
        <f t="shared" si="10"/>
        <v>0</v>
      </c>
      <c r="AB47" s="165" t="b">
        <f t="shared" si="11"/>
        <v>0</v>
      </c>
      <c r="AC47" s="165" t="b">
        <f t="shared" si="12"/>
        <v>0</v>
      </c>
      <c r="AD47" s="165" t="b">
        <f t="shared" si="20"/>
        <v>0</v>
      </c>
      <c r="AE47" s="165" t="b">
        <f t="shared" si="21"/>
        <v>0</v>
      </c>
      <c r="AF47" s="165" t="b">
        <f t="shared" si="22"/>
        <v>0</v>
      </c>
      <c r="AG47" s="165" t="b">
        <f t="shared" si="23"/>
        <v>0</v>
      </c>
      <c r="AH47" s="165" t="b">
        <f t="shared" si="24"/>
        <v>0</v>
      </c>
      <c r="AI47" s="170" t="str">
        <f t="shared" si="13"/>
        <v/>
      </c>
      <c r="AJ47" s="171" t="str">
        <f t="shared" si="14"/>
        <v/>
      </c>
      <c r="AK47" s="262" t="str">
        <f t="shared" si="25"/>
        <v/>
      </c>
      <c r="AL47" s="168" t="str">
        <f t="shared" si="26"/>
        <v/>
      </c>
      <c r="AM47" s="169">
        <f t="shared" si="27"/>
        <v>0</v>
      </c>
      <c r="AN47" s="150" t="str">
        <f t="shared" si="28"/>
        <v/>
      </c>
      <c r="AO47" s="151" t="str">
        <f t="shared" si="29"/>
        <v/>
      </c>
      <c r="AP47" s="139"/>
      <c r="AQ47" s="168" t="str">
        <f t="shared" si="30"/>
        <v/>
      </c>
      <c r="AR47" s="265" t="str">
        <f t="shared" si="31"/>
        <v/>
      </c>
      <c r="AS47" s="265" t="str">
        <f t="shared" si="32"/>
        <v/>
      </c>
      <c r="AT47" s="265" t="str">
        <f t="shared" si="33"/>
        <v/>
      </c>
      <c r="AU47" s="264"/>
      <c r="AV47" s="265" t="str">
        <f t="shared" si="35"/>
        <v/>
      </c>
      <c r="AW47" s="265">
        <f t="shared" si="36"/>
        <v>0</v>
      </c>
      <c r="AX47" s="264"/>
      <c r="AY47" s="263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8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16"/>
        <v>0</v>
      </c>
      <c r="N48" s="164" t="str">
        <f t="shared" si="17"/>
        <v/>
      </c>
      <c r="O48" s="164" t="str">
        <f t="shared" si="0"/>
        <v/>
      </c>
      <c r="P48" s="164" t="str">
        <f t="shared" si="1"/>
        <v/>
      </c>
      <c r="Q48" s="164">
        <f t="shared" si="18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19"/>
        <v/>
      </c>
      <c r="V48" s="104" t="str">
        <f t="shared" si="5"/>
        <v/>
      </c>
      <c r="W48" s="104" t="str">
        <f t="shared" si="6"/>
        <v/>
      </c>
      <c r="X48" s="104">
        <f t="shared" si="7"/>
        <v>0</v>
      </c>
      <c r="Y48" s="165" t="b">
        <f t="shared" si="8"/>
        <v>0</v>
      </c>
      <c r="Z48" s="165" t="b">
        <f t="shared" si="9"/>
        <v>0</v>
      </c>
      <c r="AA48" s="165" t="b">
        <f t="shared" si="10"/>
        <v>0</v>
      </c>
      <c r="AB48" s="165" t="b">
        <f t="shared" si="11"/>
        <v>0</v>
      </c>
      <c r="AC48" s="165" t="b">
        <f t="shared" si="12"/>
        <v>0</v>
      </c>
      <c r="AD48" s="165" t="b">
        <f t="shared" si="20"/>
        <v>0</v>
      </c>
      <c r="AE48" s="165" t="b">
        <f t="shared" si="21"/>
        <v>0</v>
      </c>
      <c r="AF48" s="165" t="b">
        <f t="shared" si="22"/>
        <v>0</v>
      </c>
      <c r="AG48" s="165" t="b">
        <f t="shared" si="23"/>
        <v>0</v>
      </c>
      <c r="AH48" s="165" t="b">
        <f t="shared" si="24"/>
        <v>0</v>
      </c>
      <c r="AI48" s="170" t="str">
        <f t="shared" si="13"/>
        <v/>
      </c>
      <c r="AJ48" s="171" t="str">
        <f t="shared" si="14"/>
        <v/>
      </c>
      <c r="AK48" s="262" t="str">
        <f t="shared" si="25"/>
        <v/>
      </c>
      <c r="AL48" s="168" t="str">
        <f t="shared" si="26"/>
        <v/>
      </c>
      <c r="AM48" s="169">
        <f t="shared" si="27"/>
        <v>0</v>
      </c>
      <c r="AN48" s="150" t="str">
        <f t="shared" si="28"/>
        <v/>
      </c>
      <c r="AO48" s="151" t="str">
        <f t="shared" si="29"/>
        <v/>
      </c>
      <c r="AP48" s="139"/>
      <c r="AQ48" s="168" t="str">
        <f t="shared" si="30"/>
        <v/>
      </c>
      <c r="AR48" s="265" t="str">
        <f t="shared" si="31"/>
        <v/>
      </c>
      <c r="AS48" s="265" t="str">
        <f t="shared" si="32"/>
        <v/>
      </c>
      <c r="AT48" s="265" t="str">
        <f t="shared" si="33"/>
        <v/>
      </c>
      <c r="AU48" s="264"/>
      <c r="AV48" s="265" t="str">
        <f t="shared" si="35"/>
        <v/>
      </c>
      <c r="AW48" s="265">
        <f t="shared" si="36"/>
        <v>0</v>
      </c>
      <c r="AX48" s="264"/>
      <c r="AY48" s="263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16"/>
        <v>0</v>
      </c>
      <c r="N49" s="164" t="str">
        <f t="shared" si="17"/>
        <v/>
      </c>
      <c r="O49" s="164" t="str">
        <f t="shared" si="0"/>
        <v/>
      </c>
      <c r="P49" s="164" t="str">
        <f t="shared" si="1"/>
        <v/>
      </c>
      <c r="Q49" s="164">
        <f t="shared" si="18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19"/>
        <v/>
      </c>
      <c r="V49" s="104" t="str">
        <f t="shared" si="5"/>
        <v/>
      </c>
      <c r="W49" s="104" t="str">
        <f t="shared" si="6"/>
        <v/>
      </c>
      <c r="X49" s="104">
        <f t="shared" si="7"/>
        <v>0</v>
      </c>
      <c r="Y49" s="165" t="b">
        <f t="shared" si="8"/>
        <v>0</v>
      </c>
      <c r="Z49" s="165" t="b">
        <f t="shared" si="9"/>
        <v>0</v>
      </c>
      <c r="AA49" s="165" t="b">
        <f t="shared" si="10"/>
        <v>0</v>
      </c>
      <c r="AB49" s="165" t="b">
        <f t="shared" si="11"/>
        <v>0</v>
      </c>
      <c r="AC49" s="165" t="b">
        <f t="shared" si="12"/>
        <v>0</v>
      </c>
      <c r="AD49" s="165" t="b">
        <f t="shared" si="20"/>
        <v>0</v>
      </c>
      <c r="AE49" s="165" t="b">
        <f t="shared" si="21"/>
        <v>0</v>
      </c>
      <c r="AF49" s="165" t="b">
        <f t="shared" si="22"/>
        <v>0</v>
      </c>
      <c r="AG49" s="165" t="b">
        <f t="shared" si="23"/>
        <v>0</v>
      </c>
      <c r="AH49" s="165" t="b">
        <f t="shared" si="24"/>
        <v>0</v>
      </c>
      <c r="AI49" s="170" t="str">
        <f t="shared" si="13"/>
        <v/>
      </c>
      <c r="AJ49" s="171" t="str">
        <f t="shared" si="14"/>
        <v/>
      </c>
      <c r="AK49" s="262" t="str">
        <f t="shared" si="25"/>
        <v/>
      </c>
      <c r="AL49" s="168" t="str">
        <f t="shared" si="26"/>
        <v/>
      </c>
      <c r="AM49" s="169">
        <f t="shared" si="27"/>
        <v>0</v>
      </c>
      <c r="AN49" s="150" t="str">
        <f t="shared" si="28"/>
        <v/>
      </c>
      <c r="AO49" s="151" t="str">
        <f t="shared" si="29"/>
        <v/>
      </c>
      <c r="AP49" s="139"/>
      <c r="AQ49" s="168" t="str">
        <f t="shared" si="30"/>
        <v/>
      </c>
      <c r="AR49" s="265" t="str">
        <f t="shared" si="31"/>
        <v/>
      </c>
      <c r="AS49" s="265" t="str">
        <f t="shared" si="32"/>
        <v/>
      </c>
      <c r="AT49" s="265" t="str">
        <f t="shared" si="33"/>
        <v/>
      </c>
      <c r="AU49" s="264"/>
      <c r="AV49" s="265" t="str">
        <f t="shared" si="35"/>
        <v/>
      </c>
      <c r="AW49" s="265">
        <f t="shared" si="36"/>
        <v>0</v>
      </c>
      <c r="AX49" s="264"/>
      <c r="AY49" s="263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8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16"/>
        <v>0</v>
      </c>
      <c r="N50" s="164" t="str">
        <f t="shared" si="17"/>
        <v/>
      </c>
      <c r="O50" s="164" t="str">
        <f t="shared" si="0"/>
        <v/>
      </c>
      <c r="P50" s="164" t="str">
        <f t="shared" si="1"/>
        <v/>
      </c>
      <c r="Q50" s="164">
        <f t="shared" si="18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19"/>
        <v/>
      </c>
      <c r="V50" s="104" t="str">
        <f t="shared" si="5"/>
        <v/>
      </c>
      <c r="W50" s="104" t="str">
        <f t="shared" si="6"/>
        <v/>
      </c>
      <c r="X50" s="104">
        <f t="shared" si="7"/>
        <v>0</v>
      </c>
      <c r="Y50" s="165" t="b">
        <f t="shared" si="8"/>
        <v>0</v>
      </c>
      <c r="Z50" s="165" t="b">
        <f t="shared" si="9"/>
        <v>0</v>
      </c>
      <c r="AA50" s="165" t="b">
        <f t="shared" si="10"/>
        <v>0</v>
      </c>
      <c r="AB50" s="165" t="b">
        <f t="shared" si="11"/>
        <v>0</v>
      </c>
      <c r="AC50" s="165" t="b">
        <f t="shared" si="12"/>
        <v>0</v>
      </c>
      <c r="AD50" s="165" t="b">
        <f t="shared" si="20"/>
        <v>0</v>
      </c>
      <c r="AE50" s="165" t="b">
        <f t="shared" si="21"/>
        <v>0</v>
      </c>
      <c r="AF50" s="165" t="b">
        <f t="shared" si="22"/>
        <v>0</v>
      </c>
      <c r="AG50" s="165" t="b">
        <f t="shared" si="23"/>
        <v>0</v>
      </c>
      <c r="AH50" s="165" t="b">
        <f t="shared" si="24"/>
        <v>0</v>
      </c>
      <c r="AI50" s="170" t="str">
        <f t="shared" si="13"/>
        <v/>
      </c>
      <c r="AJ50" s="171" t="str">
        <f t="shared" si="14"/>
        <v/>
      </c>
      <c r="AK50" s="262" t="str">
        <f t="shared" si="25"/>
        <v/>
      </c>
      <c r="AL50" s="168" t="str">
        <f t="shared" si="26"/>
        <v/>
      </c>
      <c r="AM50" s="169">
        <f t="shared" si="27"/>
        <v>0</v>
      </c>
      <c r="AN50" s="150" t="str">
        <f t="shared" si="28"/>
        <v/>
      </c>
      <c r="AO50" s="151" t="str">
        <f t="shared" si="29"/>
        <v/>
      </c>
      <c r="AP50" s="139"/>
      <c r="AQ50" s="168" t="str">
        <f t="shared" si="30"/>
        <v/>
      </c>
      <c r="AR50" s="265" t="str">
        <f t="shared" si="31"/>
        <v/>
      </c>
      <c r="AS50" s="265" t="str">
        <f t="shared" si="32"/>
        <v/>
      </c>
      <c r="AT50" s="265" t="str">
        <f t="shared" si="33"/>
        <v/>
      </c>
      <c r="AU50" s="264"/>
      <c r="AV50" s="265" t="str">
        <f t="shared" si="35"/>
        <v/>
      </c>
      <c r="AW50" s="265">
        <f t="shared" si="36"/>
        <v>0</v>
      </c>
      <c r="AX50" s="264"/>
      <c r="AY50" s="263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200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16"/>
        <v>0</v>
      </c>
      <c r="N51" s="164" t="str">
        <f t="shared" si="17"/>
        <v/>
      </c>
      <c r="O51" s="164" t="str">
        <f t="shared" si="0"/>
        <v/>
      </c>
      <c r="P51" s="164" t="str">
        <f t="shared" si="1"/>
        <v/>
      </c>
      <c r="Q51" s="164">
        <f t="shared" si="18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19"/>
        <v/>
      </c>
      <c r="V51" s="104" t="str">
        <f t="shared" si="5"/>
        <v/>
      </c>
      <c r="W51" s="104" t="str">
        <f t="shared" si="6"/>
        <v/>
      </c>
      <c r="X51" s="104">
        <f t="shared" si="7"/>
        <v>0</v>
      </c>
      <c r="Y51" s="165" t="b">
        <f t="shared" si="8"/>
        <v>0</v>
      </c>
      <c r="Z51" s="165" t="b">
        <f t="shared" si="9"/>
        <v>0</v>
      </c>
      <c r="AA51" s="165" t="b">
        <f t="shared" si="10"/>
        <v>0</v>
      </c>
      <c r="AB51" s="165" t="b">
        <f t="shared" si="11"/>
        <v>0</v>
      </c>
      <c r="AC51" s="165" t="b">
        <f t="shared" si="12"/>
        <v>0</v>
      </c>
      <c r="AD51" s="165" t="b">
        <f t="shared" si="20"/>
        <v>0</v>
      </c>
      <c r="AE51" s="165" t="b">
        <f t="shared" si="21"/>
        <v>0</v>
      </c>
      <c r="AF51" s="165" t="b">
        <f t="shared" si="22"/>
        <v>0</v>
      </c>
      <c r="AG51" s="165" t="b">
        <f t="shared" si="23"/>
        <v>0</v>
      </c>
      <c r="AH51" s="165" t="b">
        <f t="shared" si="24"/>
        <v>0</v>
      </c>
      <c r="AI51" s="170" t="str">
        <f t="shared" si="13"/>
        <v/>
      </c>
      <c r="AJ51" s="171" t="str">
        <f t="shared" si="14"/>
        <v/>
      </c>
      <c r="AK51" s="262" t="str">
        <f t="shared" si="25"/>
        <v/>
      </c>
      <c r="AL51" s="168" t="str">
        <f t="shared" si="26"/>
        <v/>
      </c>
      <c r="AM51" s="169">
        <f t="shared" si="27"/>
        <v>0</v>
      </c>
      <c r="AN51" s="150" t="str">
        <f t="shared" si="28"/>
        <v/>
      </c>
      <c r="AO51" s="151" t="str">
        <f t="shared" si="29"/>
        <v/>
      </c>
      <c r="AP51" s="139"/>
      <c r="AQ51" s="168" t="str">
        <f t="shared" si="30"/>
        <v/>
      </c>
      <c r="AR51" s="265" t="str">
        <f t="shared" si="31"/>
        <v/>
      </c>
      <c r="AS51" s="265" t="str">
        <f t="shared" si="32"/>
        <v/>
      </c>
      <c r="AT51" s="265" t="str">
        <f t="shared" si="33"/>
        <v/>
      </c>
      <c r="AU51" s="264"/>
      <c r="AV51" s="265" t="str">
        <f t="shared" si="35"/>
        <v/>
      </c>
      <c r="AW51" s="265">
        <f t="shared" si="36"/>
        <v>0</v>
      </c>
      <c r="AX51" s="264"/>
      <c r="AY51" s="263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200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16"/>
        <v>0</v>
      </c>
      <c r="N52" s="164" t="str">
        <f t="shared" si="17"/>
        <v/>
      </c>
      <c r="O52" s="164" t="str">
        <f t="shared" si="0"/>
        <v/>
      </c>
      <c r="P52" s="164" t="str">
        <f t="shared" si="1"/>
        <v/>
      </c>
      <c r="Q52" s="164">
        <f t="shared" si="18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19"/>
        <v/>
      </c>
      <c r="V52" s="104" t="str">
        <f t="shared" si="5"/>
        <v/>
      </c>
      <c r="W52" s="104" t="str">
        <f t="shared" si="6"/>
        <v/>
      </c>
      <c r="X52" s="104">
        <f t="shared" si="7"/>
        <v>0</v>
      </c>
      <c r="Y52" s="165" t="b">
        <f t="shared" si="8"/>
        <v>0</v>
      </c>
      <c r="Z52" s="165" t="b">
        <f t="shared" si="9"/>
        <v>0</v>
      </c>
      <c r="AA52" s="165" t="b">
        <f t="shared" si="10"/>
        <v>0</v>
      </c>
      <c r="AB52" s="165" t="b">
        <f t="shared" si="11"/>
        <v>0</v>
      </c>
      <c r="AC52" s="165" t="b">
        <f t="shared" si="12"/>
        <v>0</v>
      </c>
      <c r="AD52" s="165" t="b">
        <f t="shared" si="20"/>
        <v>0</v>
      </c>
      <c r="AE52" s="165" t="b">
        <f t="shared" si="21"/>
        <v>0</v>
      </c>
      <c r="AF52" s="165" t="b">
        <f t="shared" si="22"/>
        <v>0</v>
      </c>
      <c r="AG52" s="165" t="b">
        <f t="shared" si="23"/>
        <v>0</v>
      </c>
      <c r="AH52" s="165" t="b">
        <f t="shared" si="24"/>
        <v>0</v>
      </c>
      <c r="AI52" s="170" t="str">
        <f t="shared" si="13"/>
        <v/>
      </c>
      <c r="AJ52" s="171" t="str">
        <f t="shared" si="14"/>
        <v/>
      </c>
      <c r="AK52" s="262" t="str">
        <f t="shared" si="25"/>
        <v/>
      </c>
      <c r="AL52" s="168" t="str">
        <f t="shared" si="26"/>
        <v/>
      </c>
      <c r="AM52" s="169">
        <f t="shared" si="27"/>
        <v>0</v>
      </c>
      <c r="AN52" s="150" t="str">
        <f t="shared" si="28"/>
        <v/>
      </c>
      <c r="AO52" s="151" t="str">
        <f t="shared" si="29"/>
        <v/>
      </c>
      <c r="AP52" s="139"/>
      <c r="AQ52" s="168" t="str">
        <f t="shared" si="30"/>
        <v/>
      </c>
      <c r="AR52" s="265" t="str">
        <f t="shared" si="31"/>
        <v/>
      </c>
      <c r="AS52" s="265" t="str">
        <f t="shared" si="32"/>
        <v/>
      </c>
      <c r="AT52" s="265" t="str">
        <f t="shared" si="33"/>
        <v/>
      </c>
      <c r="AU52" s="264"/>
      <c r="AV52" s="265" t="str">
        <f t="shared" si="35"/>
        <v/>
      </c>
      <c r="AW52" s="265">
        <f t="shared" si="36"/>
        <v>0</v>
      </c>
      <c r="AX52" s="264"/>
      <c r="AY52" s="263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16"/>
        <v>0</v>
      </c>
      <c r="N53" s="164" t="str">
        <f t="shared" si="17"/>
        <v/>
      </c>
      <c r="O53" s="164" t="str">
        <f t="shared" si="0"/>
        <v/>
      </c>
      <c r="P53" s="164" t="str">
        <f t="shared" si="1"/>
        <v/>
      </c>
      <c r="Q53" s="164">
        <f t="shared" si="18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19"/>
        <v/>
      </c>
      <c r="V53" s="104" t="str">
        <f t="shared" si="5"/>
        <v/>
      </c>
      <c r="W53" s="104" t="str">
        <f t="shared" si="6"/>
        <v/>
      </c>
      <c r="X53" s="104">
        <f t="shared" si="7"/>
        <v>0</v>
      </c>
      <c r="Y53" s="165" t="b">
        <f t="shared" si="8"/>
        <v>0</v>
      </c>
      <c r="Z53" s="165" t="b">
        <f t="shared" si="9"/>
        <v>0</v>
      </c>
      <c r="AA53" s="165" t="b">
        <f t="shared" si="10"/>
        <v>0</v>
      </c>
      <c r="AB53" s="165" t="b">
        <f t="shared" si="11"/>
        <v>0</v>
      </c>
      <c r="AC53" s="165" t="b">
        <f t="shared" si="12"/>
        <v>0</v>
      </c>
      <c r="AD53" s="165" t="b">
        <f t="shared" si="20"/>
        <v>0</v>
      </c>
      <c r="AE53" s="165" t="b">
        <f t="shared" si="21"/>
        <v>0</v>
      </c>
      <c r="AF53" s="165" t="b">
        <f t="shared" si="22"/>
        <v>0</v>
      </c>
      <c r="AG53" s="165" t="b">
        <f t="shared" si="23"/>
        <v>0</v>
      </c>
      <c r="AH53" s="165" t="b">
        <f t="shared" si="24"/>
        <v>0</v>
      </c>
      <c r="AI53" s="178" t="str">
        <f t="shared" si="13"/>
        <v/>
      </c>
      <c r="AJ53" s="171" t="str">
        <f t="shared" si="14"/>
        <v/>
      </c>
      <c r="AK53" s="262" t="str">
        <f t="shared" si="25"/>
        <v/>
      </c>
      <c r="AL53" s="168" t="str">
        <f t="shared" si="26"/>
        <v/>
      </c>
      <c r="AM53" s="169">
        <f t="shared" si="27"/>
        <v>0</v>
      </c>
      <c r="AN53" s="150" t="str">
        <f t="shared" si="28"/>
        <v/>
      </c>
      <c r="AO53" s="151" t="str">
        <f t="shared" si="29"/>
        <v/>
      </c>
      <c r="AP53" s="139"/>
      <c r="AQ53" s="168" t="str">
        <f t="shared" si="30"/>
        <v/>
      </c>
      <c r="AR53" s="265" t="str">
        <f t="shared" si="31"/>
        <v/>
      </c>
      <c r="AS53" s="265" t="str">
        <f t="shared" si="32"/>
        <v/>
      </c>
      <c r="AT53" s="265" t="str">
        <f t="shared" si="33"/>
        <v/>
      </c>
      <c r="AU53" s="264"/>
      <c r="AV53" s="265" t="str">
        <f t="shared" si="35"/>
        <v/>
      </c>
      <c r="AW53" s="265">
        <f t="shared" si="36"/>
        <v>0</v>
      </c>
      <c r="AX53" s="264"/>
      <c r="AY53" s="263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0</v>
      </c>
      <c r="C54" s="284" t="s">
        <v>47</v>
      </c>
      <c r="D54" s="284"/>
      <c r="E54" s="284"/>
      <c r="F54" s="284"/>
      <c r="G54" s="179" t="str">
        <f t="shared" ref="G54:L54" si="37">IF(R56=0,"",IF(R56&gt;0,R55))</f>
        <v/>
      </c>
      <c r="H54" s="180" t="str">
        <f t="shared" si="37"/>
        <v/>
      </c>
      <c r="I54" s="180" t="str">
        <f t="shared" si="37"/>
        <v/>
      </c>
      <c r="J54" s="180" t="str">
        <f t="shared" si="37"/>
        <v/>
      </c>
      <c r="K54" s="180" t="str">
        <f t="shared" si="37"/>
        <v/>
      </c>
      <c r="L54" s="180" t="str">
        <f t="shared" si="37"/>
        <v/>
      </c>
      <c r="M54" s="180"/>
      <c r="N54" s="180"/>
      <c r="O54" s="180"/>
      <c r="P54" s="180"/>
      <c r="Q54" s="180"/>
      <c r="R54" s="181">
        <f t="shared" ref="R54:W54" si="38">SUM(R18:R53)</f>
        <v>0</v>
      </c>
      <c r="S54" s="181">
        <f t="shared" si="38"/>
        <v>0</v>
      </c>
      <c r="T54" s="181">
        <f t="shared" si="38"/>
        <v>0</v>
      </c>
      <c r="U54" s="181">
        <f t="shared" si="38"/>
        <v>0</v>
      </c>
      <c r="V54" s="181">
        <f t="shared" si="38"/>
        <v>0</v>
      </c>
      <c r="W54" s="181">
        <f t="shared" si="38"/>
        <v>0</v>
      </c>
      <c r="X54" s="182">
        <f>SUM(AJ18:AJ53)</f>
        <v>0</v>
      </c>
      <c r="Y54" s="182">
        <f t="shared" ref="Y54:AH54" si="39">SUM(Y18:Y53)</f>
        <v>0</v>
      </c>
      <c r="Z54" s="182">
        <f t="shared" si="39"/>
        <v>0</v>
      </c>
      <c r="AA54" s="182">
        <f t="shared" si="39"/>
        <v>0</v>
      </c>
      <c r="AB54" s="182">
        <f t="shared" si="39"/>
        <v>0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266" t="str">
        <f>IF(X57=0,"",IF(X57&gt;0,$X$55))</f>
        <v/>
      </c>
      <c r="AK54" s="266" t="str">
        <f>IF(Y57=0,"",IF(Y57&gt;0,$X$55))</f>
        <v/>
      </c>
      <c r="AL54" s="184"/>
      <c r="AM54" s="184"/>
      <c r="AN54" s="185" t="str">
        <f>IF(B54=0,"",IF(B54&gt;0,AN55/B54))</f>
        <v/>
      </c>
      <c r="AO54" s="185" t="str">
        <f>IF(B54=0,"",IF(B54&gt;0,AO55/B54))</f>
        <v/>
      </c>
      <c r="AP54" s="186" t="str">
        <f>IF(B54=0,"",IF(B54&gt;0,AP56/B54))</f>
        <v/>
      </c>
      <c r="AQ54" s="187"/>
      <c r="AR54" s="268" t="s">
        <v>118</v>
      </c>
      <c r="AS54" s="268" t="s">
        <v>118</v>
      </c>
      <c r="AT54" s="268" t="s">
        <v>119</v>
      </c>
      <c r="AU54" s="269" t="str">
        <f>IF(AW54=0,"",IF(AW54&gt;0,AW54/AU55))</f>
        <v/>
      </c>
      <c r="AV54" s="270"/>
      <c r="AW54" s="270">
        <f>SUM(AW18:AW53)</f>
        <v>0</v>
      </c>
      <c r="AX54" s="26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91" t="s">
        <v>85</v>
      </c>
      <c r="H55" s="285"/>
      <c r="I55" s="291" t="s">
        <v>31</v>
      </c>
      <c r="J55" s="285"/>
      <c r="K55" s="285" t="s">
        <v>32</v>
      </c>
      <c r="L55" s="285"/>
      <c r="M55" s="104"/>
      <c r="N55" s="104"/>
      <c r="O55" s="104"/>
      <c r="P55" s="104"/>
      <c r="Q55" s="104"/>
      <c r="R55" s="189" t="e">
        <f t="shared" ref="R55:W55" si="40">R54/R56</f>
        <v>#DIV/0!</v>
      </c>
      <c r="S55" s="189" t="e">
        <f t="shared" si="40"/>
        <v>#DIV/0!</v>
      </c>
      <c r="T55" s="189" t="e">
        <f t="shared" si="40"/>
        <v>#DIV/0!</v>
      </c>
      <c r="U55" s="189" t="e">
        <f t="shared" si="40"/>
        <v>#DIV/0!</v>
      </c>
      <c r="V55" s="189" t="e">
        <f t="shared" si="40"/>
        <v>#DIV/0!</v>
      </c>
      <c r="W55" s="189" t="e">
        <f t="shared" si="40"/>
        <v>#DIV/0!</v>
      </c>
      <c r="X55" s="189" t="e">
        <f>X54/X57</f>
        <v>#DIV/0!</v>
      </c>
      <c r="Y55" s="165">
        <f>Y54/10</f>
        <v>0</v>
      </c>
      <c r="Z55" s="165">
        <f t="shared" ref="Z55:AH55" si="41">Z54/10</f>
        <v>0</v>
      </c>
      <c r="AA55" s="165">
        <f t="shared" si="41"/>
        <v>0</v>
      </c>
      <c r="AB55" s="165">
        <f t="shared" si="41"/>
        <v>0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 t="e">
        <f>IF($C$2&lt;6,"",IF($C$2&gt;=6,(AR58+AR59)/AR57))</f>
        <v>#DIV/0!</v>
      </c>
      <c r="AS55" s="129" t="e">
        <f>IF($C$2&lt;6,"",IF($C$2&gt;=6,(AS58+AS59)/AS57))</f>
        <v>#DIV/0!</v>
      </c>
      <c r="AT55" s="129" t="e">
        <f>IF($C$2&lt;6,"",IF($C$2&gt;=6,(AT58+AT59)/AT57))</f>
        <v>#DIV/0!</v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COUNTIF(AJ18:AJ53,"")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0</v>
      </c>
      <c r="AQ56" s="3"/>
      <c r="AR56" s="129" t="e">
        <f>IF($C$2&lt;6,"",IF($C$2&gt;=6,(AR59/AR57)))</f>
        <v>#DIV/0!</v>
      </c>
      <c r="AS56" s="129" t="e">
        <f>IF($C$2&lt;6,"",IF($C$2&gt;=6,(AS59/AS57)))</f>
        <v>#DIV/0!</v>
      </c>
      <c r="AT56" s="129" t="e">
        <f>IF($C$2&lt;6,"",IF($C$2&gt;=6,(AT59/AT57)))</f>
        <v>#DIV/0!</v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8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3">COUNTIF(AR18:AR53,"&gt;""")</f>
        <v>0</v>
      </c>
      <c r="AS57" s="77">
        <f t="shared" si="43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80">
        <f>C3</f>
        <v>45692</v>
      </c>
      <c r="D58" s="28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0</v>
      </c>
      <c r="AS58" s="103">
        <f t="shared" ref="AS58:AT58" si="44">COUNTIF(AS18:AS53,"1F")</f>
        <v>0</v>
      </c>
      <c r="AT58" s="103">
        <f t="shared" si="44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0</v>
      </c>
      <c r="AS59" s="103">
        <f t="shared" ref="AS59" si="45">COUNTIF(AS18:AS53,"2F")</f>
        <v>0</v>
      </c>
      <c r="AT59" s="103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6">R55</f>
        <v>#DIV/0!</v>
      </c>
      <c r="D63" s="10" t="e">
        <f t="shared" si="46"/>
        <v>#DIV/0!</v>
      </c>
      <c r="E63" s="10" t="e">
        <f t="shared" si="46"/>
        <v>#DIV/0!</v>
      </c>
      <c r="F63" s="10" t="e">
        <f t="shared" si="46"/>
        <v>#DIV/0!</v>
      </c>
      <c r="G63" s="10" t="e">
        <f t="shared" si="46"/>
        <v>#DIV/0!</v>
      </c>
      <c r="H63" s="10" t="e">
        <f t="shared" si="46"/>
        <v>#DIV/0!</v>
      </c>
      <c r="I63" s="10" t="str">
        <f>$AJ$54</f>
        <v/>
      </c>
      <c r="J63" s="14" t="str">
        <f>$AN$54</f>
        <v/>
      </c>
      <c r="K63" s="10" t="str">
        <f>$AO$54</f>
        <v/>
      </c>
      <c r="L63" s="10" t="str">
        <f>$AP$54</f>
        <v/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 t="e">
        <f>C68/$B$54</f>
        <v>#DIV/0!</v>
      </c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 t="e">
        <f>C69/$B$54</f>
        <v>#DIV/0!</v>
      </c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 t="e">
        <f>IF($D$7="ja",C70,IF($D7="nee",C72))</f>
        <v>#DIV/0!</v>
      </c>
      <c r="D74" s="10" t="e">
        <f>IF($D$7="ja",D70,IF($D7="nee",D72))</f>
        <v>#DIV/0!</v>
      </c>
      <c r="E74" s="10" t="e">
        <f>IF($D$7="ja",E70,IF($D7="nee",E72))</f>
        <v>#DIV/0!</v>
      </c>
      <c r="F74" s="10" t="e">
        <f>IF($D$7="ja",F70,IF($D7="nee",F72))</f>
        <v>#DIV/0!</v>
      </c>
      <c r="G74" s="10" t="e">
        <f>IF($D$7="ja",G70,IF($D7="nee",G72))</f>
        <v>#DIV/0!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C53">
    <cfRule type="cellIs" dxfId="107" priority="77" stopIfTrue="1" operator="equal">
      <formula>""</formula>
    </cfRule>
  </conditionalFormatting>
  <conditionalFormatting sqref="D7:D8 C9">
    <cfRule type="cellIs" dxfId="106" priority="201" stopIfTrue="1" operator="equal">
      <formula>"nee"</formula>
    </cfRule>
    <cfRule type="cellIs" dxfId="105" priority="200" stopIfTrue="1" operator="equal">
      <formula>"ja"</formula>
    </cfRule>
  </conditionalFormatting>
  <conditionalFormatting sqref="D18:D53">
    <cfRule type="cellIs" dxfId="104" priority="219" stopIfTrue="1" operator="equal">
      <formula>""</formula>
    </cfRule>
  </conditionalFormatting>
  <conditionalFormatting sqref="D18:E53">
    <cfRule type="cellIs" dxfId="103" priority="217" stopIfTrue="1" operator="equal">
      <formula>"x"</formula>
    </cfRule>
  </conditionalFormatting>
  <conditionalFormatting sqref="E18:E53">
    <cfRule type="cellIs" dxfId="102" priority="218" stopIfTrue="1" operator="equal">
      <formula>""</formula>
    </cfRule>
  </conditionalFormatting>
  <conditionalFormatting sqref="F11:F13">
    <cfRule type="expression" dxfId="101" priority="207" stopIfTrue="1">
      <formula>$K$3="ja"</formula>
    </cfRule>
    <cfRule type="expression" dxfId="100" priority="206" stopIfTrue="1">
      <formula>$I$3="ja"</formula>
    </cfRule>
  </conditionalFormatting>
  <conditionalFormatting sqref="F18:F53">
    <cfRule type="cellIs" dxfId="99" priority="146" stopIfTrue="1" operator="greaterThan">
      <formula>""</formula>
    </cfRule>
    <cfRule type="cellIs" dxfId="98" priority="145" stopIfTrue="1" operator="equal">
      <formula>""</formula>
    </cfRule>
  </conditionalFormatting>
  <conditionalFormatting sqref="G11:G13">
    <cfRule type="expression" dxfId="97" priority="182">
      <formula>$J$2="ja"</formula>
    </cfRule>
    <cfRule type="expression" dxfId="96" priority="209" stopIfTrue="1">
      <formula>$K$2="ja"</formula>
    </cfRule>
    <cfRule type="expression" dxfId="95" priority="208" stopIfTrue="1">
      <formula>$I$2="ja"</formula>
    </cfRule>
  </conditionalFormatting>
  <conditionalFormatting sqref="G18:L53">
    <cfRule type="cellIs" dxfId="94" priority="193" stopIfTrue="1" operator="notEqual">
      <formula>$C18</formula>
    </cfRule>
    <cfRule type="cellIs" dxfId="93" priority="192" stopIfTrue="1" operator="lessThanOrEqual">
      <formula>$C18</formula>
    </cfRule>
    <cfRule type="cellIs" dxfId="92" priority="191" stopIfTrue="1" operator="equal">
      <formula>0</formula>
    </cfRule>
  </conditionalFormatting>
  <conditionalFormatting sqref="H11:H13">
    <cfRule type="expression" dxfId="91" priority="210" stopIfTrue="1">
      <formula>$I$3="ja"</formula>
    </cfRule>
  </conditionalFormatting>
  <conditionalFormatting sqref="H11:I13">
    <cfRule type="expression" dxfId="90" priority="177">
      <formula>$L$2="ja"</formula>
    </cfRule>
  </conditionalFormatting>
  <conditionalFormatting sqref="H11:J13">
    <cfRule type="expression" dxfId="89" priority="174">
      <formula>$K$3="ja"</formula>
    </cfRule>
  </conditionalFormatting>
  <conditionalFormatting sqref="I11:I13">
    <cfRule type="expression" dxfId="88" priority="181">
      <formula>$J$2="ja"</formula>
    </cfRule>
    <cfRule type="expression" dxfId="87" priority="183">
      <formula>$K$2="ja"</formula>
    </cfRule>
  </conditionalFormatting>
  <conditionalFormatting sqref="I11:Q13">
    <cfRule type="expression" dxfId="86" priority="118">
      <formula>$I$3="ja"</formula>
    </cfRule>
  </conditionalFormatting>
  <conditionalFormatting sqref="K11:Q13">
    <cfRule type="expression" dxfId="85" priority="121" stopIfTrue="1">
      <formula>$R$2="ja"</formula>
    </cfRule>
    <cfRule type="expression" dxfId="84" priority="120" stopIfTrue="1">
      <formula>$L$2="ja"</formula>
    </cfRule>
    <cfRule type="expression" dxfId="83" priority="119" stopIfTrue="1">
      <formula>$K$2="ja"</formula>
    </cfRule>
    <cfRule type="expression" dxfId="82" priority="117">
      <formula>$J$2="ja"</formula>
    </cfRule>
  </conditionalFormatting>
  <conditionalFormatting sqref="AI18:AI53">
    <cfRule type="cellIs" dxfId="81" priority="214" stopIfTrue="1" operator="notEqual">
      <formula>""</formula>
    </cfRule>
  </conditionalFormatting>
  <conditionalFormatting sqref="AJ18:AJ53">
    <cfRule type="cellIs" dxfId="80" priority="2" stopIfTrue="1" operator="lessThan">
      <formula>1</formula>
    </cfRule>
    <cfRule type="cellIs" dxfId="79" priority="1" stopIfTrue="1" operator="equal">
      <formula>1</formula>
    </cfRule>
  </conditionalFormatting>
  <conditionalFormatting sqref="AJ11:AK13">
    <cfRule type="cellIs" dxfId="78" priority="110" stopIfTrue="1" operator="lessThan">
      <formula>1</formula>
    </cfRule>
    <cfRule type="cellIs" dxfId="77" priority="109" stopIfTrue="1" operator="equal">
      <formula>1</formula>
    </cfRule>
  </conditionalFormatting>
  <conditionalFormatting sqref="AK18:AK53">
    <cfRule type="expression" dxfId="76" priority="76">
      <formula>$AL18&gt;=$AQ18</formula>
    </cfRule>
    <cfRule type="expression" dxfId="75" priority="73">
      <formula>$F18=""</formula>
    </cfRule>
    <cfRule type="expression" dxfId="74" priority="74">
      <formula>$AL18=""</formula>
    </cfRule>
    <cfRule type="expression" dxfId="73" priority="75">
      <formula>$AL18&lt;$AQ18</formula>
    </cfRule>
  </conditionalFormatting>
  <conditionalFormatting sqref="AK18:AK54">
    <cfRule type="expression" dxfId="72" priority="70">
      <formula>$B18&gt;0</formula>
    </cfRule>
  </conditionalFormatting>
  <conditionalFormatting sqref="AL18:AM53 AY18:AZ53">
    <cfRule type="expression" dxfId="71" priority="142" stopIfTrue="1">
      <formula>$K$3="ja"</formula>
    </cfRule>
  </conditionalFormatting>
  <conditionalFormatting sqref="AN18:AN53">
    <cfRule type="cellIs" dxfId="70" priority="166" stopIfTrue="1" operator="equal">
      <formula>1</formula>
    </cfRule>
    <cfRule type="cellIs" dxfId="69" priority="167" stopIfTrue="1" operator="equal">
      <formula>""</formula>
    </cfRule>
  </conditionalFormatting>
  <conditionalFormatting sqref="AO18:AO53">
    <cfRule type="cellIs" dxfId="68" priority="168" stopIfTrue="1" operator="equal">
      <formula>1</formula>
    </cfRule>
    <cfRule type="cellIs" dxfId="67" priority="169" stopIfTrue="1" operator="equal">
      <formula>""</formula>
    </cfRule>
  </conditionalFormatting>
  <conditionalFormatting sqref="AP18:AP53">
    <cfRule type="cellIs" dxfId="66" priority="56" stopIfTrue="1" operator="equal">
      <formula>""</formula>
    </cfRule>
    <cfRule type="expression" dxfId="65" priority="55" stopIfTrue="1">
      <formula>$B18&gt;0</formula>
    </cfRule>
    <cfRule type="cellIs" dxfId="64" priority="54" stopIfTrue="1" operator="equal">
      <formula>"x"</formula>
    </cfRule>
  </conditionalFormatting>
  <conditionalFormatting sqref="AQ18:AQ54">
    <cfRule type="expression" dxfId="63" priority="53" stopIfTrue="1">
      <formula>$K$3="ja"</formula>
    </cfRule>
  </conditionalFormatting>
  <conditionalFormatting sqref="AQ54">
    <cfRule type="expression" dxfId="62" priority="41" stopIfTrue="1">
      <formula>$I$3="ja"</formula>
    </cfRule>
  </conditionalFormatting>
  <conditionalFormatting sqref="AR11:AR13">
    <cfRule type="expression" dxfId="61" priority="22" stopIfTrue="1">
      <formula>$I$3="ja"</formula>
    </cfRule>
  </conditionalFormatting>
  <conditionalFormatting sqref="AR11:AS13">
    <cfRule type="expression" dxfId="60" priority="25">
      <formula>$K$3="ja"</formula>
    </cfRule>
    <cfRule type="expression" dxfId="59" priority="24">
      <formula>$L$2="ja"</formula>
    </cfRule>
  </conditionalFormatting>
  <conditionalFormatting sqref="AR18:AS53">
    <cfRule type="cellIs" dxfId="58" priority="3" operator="equal">
      <formula>"2F"</formula>
    </cfRule>
  </conditionalFormatting>
  <conditionalFormatting sqref="AR18:AT53">
    <cfRule type="cellIs" dxfId="57" priority="6" operator="equal">
      <formula>"1F"</formula>
    </cfRule>
    <cfRule type="expression" dxfId="56" priority="7" stopIfTrue="1">
      <formula>$K$3="ja"</formula>
    </cfRule>
    <cfRule type="cellIs" dxfId="55" priority="5" operator="equal">
      <formula>"&lt;1F"</formula>
    </cfRule>
  </conditionalFormatting>
  <conditionalFormatting sqref="AR54:AT54">
    <cfRule type="expression" dxfId="54" priority="15" stopIfTrue="1">
      <formula>$K$3="ja"</formula>
    </cfRule>
  </conditionalFormatting>
  <conditionalFormatting sqref="AR54:AX54">
    <cfRule type="expression" dxfId="53" priority="16" stopIfTrue="1">
      <formula>$I$3="ja"</formula>
    </cfRule>
  </conditionalFormatting>
  <conditionalFormatting sqref="AS11:AS13">
    <cfRule type="expression" dxfId="52" priority="23">
      <formula>$K$2="ja"</formula>
    </cfRule>
  </conditionalFormatting>
  <conditionalFormatting sqref="AS11:AT13">
    <cfRule type="expression" dxfId="51" priority="17">
      <formula>$J$2="ja"</formula>
    </cfRule>
  </conditionalFormatting>
  <conditionalFormatting sqref="AS11:AU13">
    <cfRule type="expression" dxfId="50" priority="18">
      <formula>$I$3="ja"</formula>
    </cfRule>
  </conditionalFormatting>
  <conditionalFormatting sqref="AT11:AT13">
    <cfRule type="expression" dxfId="49" priority="21" stopIfTrue="1">
      <formula>$R$2="ja"</formula>
    </cfRule>
    <cfRule type="expression" dxfId="48" priority="19" stopIfTrue="1">
      <formula>$K$2="ja"</formula>
    </cfRule>
    <cfRule type="expression" dxfId="47" priority="20" stopIfTrue="1">
      <formula>$L$2="ja"</formula>
    </cfRule>
  </conditionalFormatting>
  <conditionalFormatting sqref="AT18:AT53">
    <cfRule type="cellIs" dxfId="46" priority="4" operator="equal">
      <formula>"1S"</formula>
    </cfRule>
  </conditionalFormatting>
  <conditionalFormatting sqref="AU11:AU13 AX11:AX13">
    <cfRule type="expression" dxfId="45" priority="27" stopIfTrue="1">
      <formula>$K$3="ja"</formula>
    </cfRule>
  </conditionalFormatting>
  <conditionalFormatting sqref="AU18:AU53">
    <cfRule type="expression" dxfId="44" priority="13">
      <formula>$AV18&gt;=$AQ18</formula>
    </cfRule>
    <cfRule type="expression" dxfId="43" priority="12">
      <formula>$AV18&lt;$AQ18</formula>
    </cfRule>
    <cfRule type="expression" dxfId="42" priority="11">
      <formula>$AV18=""</formula>
    </cfRule>
  </conditionalFormatting>
  <conditionalFormatting sqref="AU54:AX54">
    <cfRule type="expression" dxfId="41" priority="26" stopIfTrue="1">
      <formula>$K$3="ja"</formula>
    </cfRule>
  </conditionalFormatting>
  <conditionalFormatting sqref="AV18:AW53">
    <cfRule type="expression" dxfId="40" priority="14" stopIfTrue="1">
      <formula>$K$3="ja"</formula>
    </cfRule>
  </conditionalFormatting>
  <conditionalFormatting sqref="AX18:AX53">
    <cfRule type="expression" dxfId="39" priority="9">
      <formula>$AY18&lt;$AV18</formula>
    </cfRule>
    <cfRule type="expression" dxfId="38" priority="8">
      <formula>$AY18=""</formula>
    </cfRule>
    <cfRule type="expression" dxfId="37" priority="10">
      <formula>$AY18&gt;=$AV18</formula>
    </cfRule>
  </conditionalFormatting>
  <conditionalFormatting sqref="AZ54">
    <cfRule type="expression" dxfId="36" priority="202" stopIfTrue="1">
      <formula>$I$3="ja"</formula>
    </cfRule>
    <cfRule type="expression" dxfId="35" priority="203" stopIfTrue="1">
      <formula>$K$3="ja"</formula>
    </cfRule>
  </conditionalFormatting>
  <dataValidations xWindow="798" yWindow="483" count="5">
    <dataValidation type="list" allowBlank="1" showInputMessage="1" showErrorMessage="1" sqref="D2" xr:uid="{2476A929-F9D9-49F1-9B5A-FF6919857CB0}">
      <formula1>"--,A,B,C,D,E,F,G,H,I,J,"</formula1>
    </dataValidation>
    <dataValidation type="list" allowBlank="1" showInputMessage="1" showErrorMessage="1" sqref="C2" xr:uid="{957510AC-6018-47FE-B26C-CD8E63CF1545}">
      <formula1>"3,4,5,6,7,8,"</formula1>
    </dataValidation>
    <dataValidation type="list" allowBlank="1" showInputMessage="1" showErrorMessage="1" sqref="D7" xr:uid="{DDD7460A-DA1C-4217-9395-0AAD3D9E5807}">
      <formula1>"ja,nee,"</formula1>
    </dataValidation>
    <dataValidation type="list" allowBlank="1" showInputMessage="1" showErrorMessage="1" sqref="AX18:AX53 AU18:AU53" xr:uid="{FB6D6E81-3633-442D-A35F-911567472D97}">
      <formula1>"PRO,LWOO,BBL,BBL/Kader,Kader,Kader/TL,TL,TL/Havo,Havo,Havo/Vwo,Vwo,"</formula1>
    </dataValidation>
    <dataValidation type="list" allowBlank="1" showInputMessage="1" showErrorMessage="1" sqref="F18:F53" xr:uid="{3492DF56-BE97-4C8D-B3E2-58A87A6F64C3}">
      <formula1>"PRO,BBL,BBL/Kader,Kader,Kader/TL,TL,TL/Havo,Havo,Havo/Vwo,Vwo,"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3B9CB-5E2A-4022-B128-BB32F8476A60}">
  <sheetPr codeName="Blad22">
    <tabColor rgb="FFCC00FF"/>
    <pageSetUpPr fitToPage="1"/>
  </sheetPr>
  <dimension ref="A2:AD54"/>
  <sheetViews>
    <sheetView showGridLines="0" showRowColHeaders="0" zoomScale="65" zoomScaleNormal="65" workbookViewId="0">
      <selection activeCell="I2" sqref="I2:Y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94" t="s">
        <v>128</v>
      </c>
      <c r="B2" s="295"/>
      <c r="D2" s="296" t="s">
        <v>127</v>
      </c>
      <c r="E2" s="296"/>
      <c r="F2" s="220"/>
      <c r="G2" s="220"/>
      <c r="H2" s="219">
        <v>8</v>
      </c>
      <c r="I2" s="297">
        <f>VLOOKUP($H$2,'groep 8'!A18:B53,2)</f>
        <v>0</v>
      </c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9"/>
      <c r="Z2" s="234" t="s">
        <v>126</v>
      </c>
      <c r="AA2" s="237">
        <f>'groep 8'!$C$2</f>
        <v>8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>
        <f>'groep 8'!B18</f>
        <v>0</v>
      </c>
    </row>
    <row r="7" spans="1:30" x14ac:dyDescent="0.45">
      <c r="A7" s="213">
        <v>2</v>
      </c>
      <c r="B7" s="212">
        <f>'groep 8'!B19</f>
        <v>0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>
        <f>'groep 8'!B20</f>
        <v>0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>
        <f>'groep 8'!B21</f>
        <v>0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>
        <f>'groep 8'!B22</f>
        <v>0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>
        <f>'groep 8'!B23</f>
        <v>0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>
        <f>'groep 8'!B24</f>
        <v>0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>
        <f>'groep 8'!B25</f>
        <v>0</v>
      </c>
      <c r="H13" s="217"/>
      <c r="I13" s="217"/>
      <c r="J13" s="217"/>
      <c r="K13" s="226">
        <f>VLOOKUP($H$2,'groep 8'!$A18:$L53,7)</f>
        <v>0</v>
      </c>
      <c r="L13" s="226">
        <f>VLOOKUP($H$2,'groep 8'!$A18:$L53,8)</f>
        <v>0</v>
      </c>
      <c r="M13" s="226">
        <f>VLOOKUP($H$2,'groep 8'!$A18:$L53,9)</f>
        <v>0</v>
      </c>
      <c r="N13" s="226">
        <f>VLOOKUP($H$2,'groep 8'!$A18:$L53,10)</f>
        <v>0</v>
      </c>
      <c r="O13" s="226">
        <f>VLOOKUP($H$2,'groep 8'!$A18:$L53,11)</f>
        <v>0</v>
      </c>
      <c r="P13" s="226">
        <f>VLOOKUP($H$2,'groep 8'!$A18:$L53,12)</f>
        <v>0</v>
      </c>
      <c r="Q13" s="226"/>
      <c r="R13" s="226">
        <f>VLOOKUP($H$2,'groep 8'!$A18:$L53,3)</f>
        <v>0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>
        <f>'groep 8'!B26</f>
        <v>0</v>
      </c>
      <c r="K14" s="225" t="str">
        <f>IF(K13="E",1,IF(K13="D",2,IF(K13="C",3,IF(K13="B",4,IF(K13="A",5,IF(K13=5,1,IF(K13=4,2,IF(K13=3,3,IF(K13=2,4,IF(K13=1,5,IF(K13=0,"")))))))))))</f>
        <v/>
      </c>
      <c r="L14" s="225" t="str">
        <f t="shared" ref="L14:P14" si="0">IF(L13="E",1,IF(L13="D",2,IF(L13="C",3,IF(L13="B",4,IF(L13="A",5,IF(L13=5,1,IF(L13=4,2,IF(L13=3,3,IF(L13=2,4,IF(L13=1,5,IF(L13=0,"")))))))))))</f>
        <v/>
      </c>
      <c r="M14" s="225" t="str">
        <f t="shared" si="0"/>
        <v/>
      </c>
      <c r="N14" s="225" t="str">
        <f t="shared" si="0"/>
        <v/>
      </c>
      <c r="O14" s="225" t="str">
        <f t="shared" si="0"/>
        <v/>
      </c>
      <c r="P14" s="225" t="str">
        <f t="shared" si="0"/>
        <v/>
      </c>
      <c r="Q14" s="252" t="e">
        <f>U14/T14</f>
        <v>#DIV/0!</v>
      </c>
      <c r="R14" s="225" t="str">
        <f>IF(R13="E",1,IF(R13="D",2,IF(R13="C",3,IF(R13="B",4,IF(R13="A",5,IF(R13=5,1,IF(R13=4,2,IF(R13=3,3,IF(R13=2,4,IF(R13=1,5,IF(R13=0,"")))))))))))</f>
        <v/>
      </c>
      <c r="S14" s="252">
        <f>S13</f>
        <v>2.4299999999999997</v>
      </c>
      <c r="T14" s="256">
        <f>COUNTIF(K14:P14,"&gt;0")</f>
        <v>0</v>
      </c>
      <c r="U14" s="256">
        <f>SUM(K14:P14)</f>
        <v>0</v>
      </c>
    </row>
    <row r="15" spans="1:30" x14ac:dyDescent="0.45">
      <c r="A15" s="213">
        <v>10</v>
      </c>
      <c r="B15" s="212">
        <f>'groep 8'!B27</f>
        <v>0</v>
      </c>
    </row>
    <row r="16" spans="1:30" x14ac:dyDescent="0.45">
      <c r="A16" s="213">
        <v>11</v>
      </c>
      <c r="B16" s="212">
        <f>'groep 8'!B28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8'!B29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8'!B30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8'!B31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8'!B32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8'!B33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8'!B34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8'!B35</f>
        <v>0</v>
      </c>
    </row>
    <row r="24" spans="1:21" x14ac:dyDescent="0.45">
      <c r="A24" s="213">
        <v>19</v>
      </c>
      <c r="B24" s="212">
        <f>'groep 8'!B36</f>
        <v>0</v>
      </c>
    </row>
    <row r="25" spans="1:21" x14ac:dyDescent="0.45">
      <c r="A25" s="213">
        <v>20</v>
      </c>
      <c r="B25" s="212">
        <f>'groep 8'!B37</f>
        <v>0</v>
      </c>
    </row>
    <row r="26" spans="1:21" x14ac:dyDescent="0.45">
      <c r="A26" s="213">
        <v>21</v>
      </c>
      <c r="B26" s="212">
        <f>'groep 8'!B38</f>
        <v>0</v>
      </c>
    </row>
    <row r="27" spans="1:21" x14ac:dyDescent="0.45">
      <c r="A27" s="213">
        <v>22</v>
      </c>
      <c r="B27" s="212">
        <f>'groep 8'!B39</f>
        <v>0</v>
      </c>
    </row>
    <row r="28" spans="1:21" ht="15.75" customHeight="1" x14ac:dyDescent="0.45">
      <c r="A28" s="213">
        <v>23</v>
      </c>
      <c r="B28" s="212">
        <f>'groep 8'!B40</f>
        <v>0</v>
      </c>
    </row>
    <row r="29" spans="1:21" x14ac:dyDescent="0.45">
      <c r="A29" s="213">
        <v>24</v>
      </c>
      <c r="B29" s="212">
        <f>'groep 8'!B41</f>
        <v>0</v>
      </c>
    </row>
    <row r="30" spans="1:21" x14ac:dyDescent="0.45">
      <c r="A30" s="213">
        <v>25</v>
      </c>
      <c r="B30" s="212">
        <f>'groep 8'!B42</f>
        <v>0</v>
      </c>
    </row>
    <row r="31" spans="1:21" x14ac:dyDescent="0.45">
      <c r="A31" s="213">
        <v>26</v>
      </c>
      <c r="B31" s="212">
        <f>'groep 8'!B43</f>
        <v>0</v>
      </c>
    </row>
    <row r="32" spans="1:21" x14ac:dyDescent="0.45">
      <c r="A32" s="213">
        <v>27</v>
      </c>
      <c r="B32" s="212">
        <f>'groep 8'!B44</f>
        <v>0</v>
      </c>
    </row>
    <row r="33" spans="1:7" x14ac:dyDescent="0.45">
      <c r="A33" s="213">
        <v>28</v>
      </c>
      <c r="B33" s="212">
        <f>'groep 8'!B45</f>
        <v>0</v>
      </c>
    </row>
    <row r="34" spans="1:7" x14ac:dyDescent="0.45">
      <c r="A34" s="213">
        <v>29</v>
      </c>
      <c r="B34" s="212">
        <f>'groep 8'!B46</f>
        <v>0</v>
      </c>
    </row>
    <row r="35" spans="1:7" x14ac:dyDescent="0.45">
      <c r="A35" s="213">
        <v>30</v>
      </c>
      <c r="B35" s="212">
        <f>'groep 8'!B47</f>
        <v>0</v>
      </c>
    </row>
    <row r="36" spans="1:7" x14ac:dyDescent="0.45">
      <c r="A36" s="213">
        <v>31</v>
      </c>
      <c r="B36" s="212">
        <f>'groep 8'!B48</f>
        <v>0</v>
      </c>
    </row>
    <row r="37" spans="1:7" x14ac:dyDescent="0.45">
      <c r="A37" s="213">
        <v>32</v>
      </c>
      <c r="B37" s="212">
        <f>'groep 8'!B49</f>
        <v>0</v>
      </c>
    </row>
    <row r="38" spans="1:7" x14ac:dyDescent="0.45">
      <c r="A38" s="213">
        <v>33</v>
      </c>
      <c r="B38" s="212">
        <f>'groep 8'!B50</f>
        <v>0</v>
      </c>
    </row>
    <row r="39" spans="1:7" x14ac:dyDescent="0.45">
      <c r="A39" s="213">
        <v>34</v>
      </c>
      <c r="B39" s="212">
        <f>'groep 8'!B51</f>
        <v>0</v>
      </c>
    </row>
    <row r="40" spans="1:7" x14ac:dyDescent="0.45">
      <c r="A40" s="213">
        <v>35</v>
      </c>
      <c r="B40" s="212">
        <f>'groep 8'!B52</f>
        <v>0</v>
      </c>
    </row>
    <row r="41" spans="1:7" x14ac:dyDescent="0.45">
      <c r="A41" s="213">
        <v>36</v>
      </c>
      <c r="B41" s="212">
        <f>'groep 8'!B53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70EF6-B587-4FFF-BDA1-6630580CF8EB}">
  <sheetPr codeName="Blad27">
    <tabColor rgb="FFCC00FF"/>
  </sheetPr>
  <dimension ref="A2:DC75"/>
  <sheetViews>
    <sheetView showGridLines="0" showRowColHeaders="0" zoomScale="50" zoomScaleNormal="50" workbookViewId="0">
      <selection activeCell="G2" sqref="G2:AD2"/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20" width="8.77734375" style="208" customWidth="1"/>
    <col min="21" max="16384" width="9.21875" style="208"/>
  </cols>
  <sheetData>
    <row r="2" spans="1:36" s="271" customFormat="1" ht="72" x14ac:dyDescent="1.6">
      <c r="A2" s="300" t="s">
        <v>128</v>
      </c>
      <c r="B2" s="301"/>
      <c r="D2" s="272"/>
      <c r="E2" s="302">
        <v>1</v>
      </c>
      <c r="F2" s="302"/>
      <c r="G2" s="303">
        <f>VLOOKUP($E$2,'groep 8'!A18:B53,2)</f>
        <v>0</v>
      </c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4" t="s">
        <v>126</v>
      </c>
      <c r="AF2" s="304"/>
      <c r="AG2" s="304"/>
      <c r="AH2" s="305">
        <f>'groep 8'!$C$2</f>
        <v>8</v>
      </c>
      <c r="AI2" s="305"/>
      <c r="AJ2" s="305"/>
    </row>
    <row r="3" spans="1:36" ht="50.1" customHeight="1" x14ac:dyDescent="0.45"/>
    <row r="4" spans="1:36" ht="19.5" customHeight="1" x14ac:dyDescent="0.45">
      <c r="A4" s="213">
        <v>1</v>
      </c>
      <c r="B4" s="212">
        <f>'groep 8'!B18</f>
        <v>0</v>
      </c>
    </row>
    <row r="5" spans="1:36" x14ac:dyDescent="0.45">
      <c r="A5" s="213">
        <v>2</v>
      </c>
      <c r="B5" s="212">
        <f>'groep 8'!B19</f>
        <v>0</v>
      </c>
    </row>
    <row r="6" spans="1:36" x14ac:dyDescent="0.45">
      <c r="A6" s="213">
        <v>3</v>
      </c>
      <c r="B6" s="212">
        <f>'groep 8'!B20</f>
        <v>0</v>
      </c>
    </row>
    <row r="7" spans="1:36" x14ac:dyDescent="0.45">
      <c r="A7" s="213">
        <v>4</v>
      </c>
      <c r="B7" s="212">
        <f>'groep 8'!B21</f>
        <v>0</v>
      </c>
      <c r="E7" s="214"/>
      <c r="F7" s="214"/>
      <c r="G7" s="214"/>
      <c r="H7" s="214"/>
      <c r="I7" s="214"/>
      <c r="J7" s="214"/>
      <c r="K7" s="214"/>
      <c r="L7" s="214"/>
      <c r="M7" s="214"/>
      <c r="N7" s="214"/>
    </row>
    <row r="8" spans="1:36" x14ac:dyDescent="0.45">
      <c r="A8" s="213">
        <v>5</v>
      </c>
      <c r="B8" s="212">
        <f>'groep 8'!B22</f>
        <v>0</v>
      </c>
      <c r="E8" s="214"/>
      <c r="F8" s="214"/>
      <c r="G8" s="214"/>
      <c r="H8" s="214"/>
      <c r="I8" s="214"/>
      <c r="J8" s="214"/>
      <c r="K8" s="214"/>
      <c r="L8" s="214"/>
      <c r="M8" s="214"/>
      <c r="N8" s="214"/>
    </row>
    <row r="9" spans="1:36" x14ac:dyDescent="0.45">
      <c r="A9" s="213">
        <v>6</v>
      </c>
      <c r="B9" s="212">
        <f>'groep 8'!B23</f>
        <v>0</v>
      </c>
      <c r="E9" s="214"/>
      <c r="F9" s="214"/>
      <c r="G9" s="214"/>
      <c r="H9" s="214"/>
      <c r="I9" s="214"/>
      <c r="J9" s="214"/>
      <c r="K9" s="214"/>
      <c r="L9" s="214"/>
      <c r="M9" s="214"/>
      <c r="N9" s="214"/>
    </row>
    <row r="10" spans="1:36" x14ac:dyDescent="0.45">
      <c r="A10" s="213">
        <v>7</v>
      </c>
      <c r="B10" s="212">
        <f>'groep 8'!B24</f>
        <v>0</v>
      </c>
      <c r="E10" s="214"/>
      <c r="F10" s="214"/>
      <c r="G10" s="214"/>
      <c r="H10" s="214"/>
      <c r="I10" s="214"/>
      <c r="J10" s="214"/>
      <c r="K10" s="214"/>
      <c r="L10" s="214"/>
      <c r="M10" s="214"/>
      <c r="N10" s="214"/>
    </row>
    <row r="11" spans="1:36" x14ac:dyDescent="0.45">
      <c r="A11" s="213">
        <v>8</v>
      </c>
      <c r="B11" s="212">
        <f>'groep 8'!B25</f>
        <v>0</v>
      </c>
      <c r="E11" s="214"/>
      <c r="F11" s="214"/>
      <c r="G11" s="214"/>
      <c r="H11" s="214"/>
      <c r="I11" s="214"/>
      <c r="J11" s="214"/>
      <c r="K11" s="214"/>
      <c r="L11" s="214"/>
      <c r="M11" s="214"/>
      <c r="N11" s="214"/>
    </row>
    <row r="12" spans="1:36" x14ac:dyDescent="0.45">
      <c r="A12" s="213">
        <v>9</v>
      </c>
      <c r="B12" s="212">
        <f>'groep 8'!B26</f>
        <v>0</v>
      </c>
      <c r="E12" s="214"/>
      <c r="F12" s="214"/>
      <c r="G12" s="214"/>
      <c r="H12" s="222" t="s">
        <v>129</v>
      </c>
      <c r="I12" s="227" t="s">
        <v>90</v>
      </c>
      <c r="J12" s="228" t="s">
        <v>130</v>
      </c>
      <c r="K12" s="223" t="s">
        <v>131</v>
      </c>
      <c r="L12" s="229" t="s">
        <v>132</v>
      </c>
      <c r="M12" s="224" t="s">
        <v>133</v>
      </c>
      <c r="N12" s="230" t="s">
        <v>134</v>
      </c>
      <c r="O12" s="231" t="s">
        <v>135</v>
      </c>
      <c r="P12" s="251" t="s">
        <v>141</v>
      </c>
      <c r="Q12" s="225" t="s">
        <v>83</v>
      </c>
      <c r="R12" s="254" t="s">
        <v>142</v>
      </c>
      <c r="S12" s="209"/>
    </row>
    <row r="13" spans="1:36" x14ac:dyDescent="0.45">
      <c r="A13" s="213">
        <v>10</v>
      </c>
      <c r="B13" s="212">
        <f>'groep 8'!B27</f>
        <v>0</v>
      </c>
      <c r="E13" s="217"/>
      <c r="F13" s="217"/>
      <c r="G13" s="217"/>
      <c r="H13" s="225" t="str">
        <f t="shared" ref="H13:M13" si="0">IF(H14="E",1,IF(H14="D",2,IF(H14="C",3,IF(H14="B",4,IF(H14="A",5,IF(H14=5,1,IF(H14=4,2,IF(H14=3,3,IF(H14=2,4,IF(H14=1,5,IF(H14=0,"")))))))))))</f>
        <v/>
      </c>
      <c r="I13" s="225" t="str">
        <f t="shared" si="0"/>
        <v/>
      </c>
      <c r="J13" s="225" t="str">
        <f t="shared" si="0"/>
        <v/>
      </c>
      <c r="K13" s="225" t="str">
        <f t="shared" si="0"/>
        <v/>
      </c>
      <c r="L13" s="225" t="str">
        <f t="shared" si="0"/>
        <v/>
      </c>
      <c r="M13" s="225" t="str">
        <f t="shared" si="0"/>
        <v/>
      </c>
      <c r="N13" s="226"/>
      <c r="O13" s="225" t="str">
        <f>IF(O14="E",1,IF(O14="D",2,IF(O14="C",3,IF(O14="B",4,IF(O14="A",5,IF(O14=5,1,IF(O14=4,2,IF(O14=3,3,IF(O14=2,4,IF(O14=1,5,IF(O14=0,"")))))))))))</f>
        <v/>
      </c>
      <c r="P13" s="225">
        <f>TOTAAL!AB5*5</f>
        <v>2.4299999999999997</v>
      </c>
      <c r="Q13" s="226"/>
      <c r="R13" s="226"/>
      <c r="S13" s="273"/>
      <c r="T13" s="273"/>
      <c r="U13" s="274"/>
    </row>
    <row r="14" spans="1:36" x14ac:dyDescent="0.45">
      <c r="A14" s="213">
        <v>11</v>
      </c>
      <c r="B14" s="212">
        <f>'groep 8'!B28</f>
        <v>0</v>
      </c>
      <c r="H14" s="225">
        <f>VLOOKUP($E$2,'groep 8'!$A$18:$L$53,7)</f>
        <v>0</v>
      </c>
      <c r="I14" s="225">
        <f>VLOOKUP($E$2,'groep 8'!$A$18:$L$53,8)</f>
        <v>0</v>
      </c>
      <c r="J14" s="225">
        <f>VLOOKUP($E$2,'groep 8'!$A$18:$L$53,9)</f>
        <v>0</v>
      </c>
      <c r="K14" s="225">
        <f>VLOOKUP($E$2,'groep 8'!$A$18:$L$53,10)</f>
        <v>0</v>
      </c>
      <c r="L14" s="225">
        <f>VLOOKUP($E$2,'groep 8'!$A$18:$L$53,11)</f>
        <v>0</v>
      </c>
      <c r="M14" s="225">
        <f>VLOOKUP($E$2,'groep 8'!$A$18:$L$53,12)</f>
        <v>0</v>
      </c>
      <c r="N14" s="225">
        <f>VLOOKUP($E$2,'groep 8'!$A$18:$L$53,12)</f>
        <v>0</v>
      </c>
      <c r="O14" s="225">
        <f>VLOOKUP($E$2,'groep 8'!$A$18:$L$53,3)</f>
        <v>0</v>
      </c>
      <c r="P14" s="225">
        <f>TOTAAL!AB5*5</f>
        <v>2.4299999999999997</v>
      </c>
      <c r="Q14" s="277"/>
      <c r="R14" s="277"/>
      <c r="S14" s="209"/>
      <c r="T14" s="209"/>
    </row>
    <row r="15" spans="1:36" x14ac:dyDescent="0.45">
      <c r="A15" s="213">
        <v>12</v>
      </c>
      <c r="B15" s="212">
        <f>'groep 8'!B29</f>
        <v>0</v>
      </c>
      <c r="H15" s="225" t="str">
        <f>IF(H13="","",IF(H13&gt;0,H13*2))</f>
        <v/>
      </c>
      <c r="I15" s="225" t="str">
        <f>IF(I13="","",IF(I13&gt;0,I13*2))</f>
        <v/>
      </c>
      <c r="J15" s="225" t="str">
        <f t="shared" ref="J15:M15" si="1">IF(J13="","",IF(J13&gt;0,J13*2))</f>
        <v/>
      </c>
      <c r="K15" s="225" t="str">
        <f t="shared" si="1"/>
        <v/>
      </c>
      <c r="L15" s="225" t="str">
        <f t="shared" si="1"/>
        <v/>
      </c>
      <c r="M15" s="225" t="str">
        <f t="shared" si="1"/>
        <v/>
      </c>
      <c r="N15" s="225" t="e">
        <f>R15/Q15</f>
        <v>#DIV/0!</v>
      </c>
      <c r="O15" s="225" t="str">
        <f>IF(O13="","",IF(O13&gt;0,O13*2))</f>
        <v/>
      </c>
      <c r="P15" s="225">
        <f>IF(P13="","",IF(P13&gt;0,P13*2))</f>
        <v>4.8599999999999994</v>
      </c>
      <c r="Q15" s="277">
        <f>COUNTIF(H15:M15,"&gt;0")</f>
        <v>0</v>
      </c>
      <c r="R15" s="277">
        <f>SUM(H15:M15)</f>
        <v>0</v>
      </c>
    </row>
    <row r="16" spans="1:36" x14ac:dyDescent="0.45">
      <c r="A16" s="213">
        <v>13</v>
      </c>
      <c r="B16" s="212">
        <f>'groep 8'!B30</f>
        <v>0</v>
      </c>
      <c r="E16" s="214"/>
      <c r="F16" s="214"/>
      <c r="G16" s="214"/>
      <c r="H16" s="214"/>
      <c r="I16" s="214"/>
      <c r="J16" s="214"/>
      <c r="K16" s="214"/>
      <c r="L16" s="214"/>
      <c r="M16" s="214"/>
      <c r="N16" s="214"/>
    </row>
    <row r="17" spans="1:30" x14ac:dyDescent="0.45">
      <c r="A17" s="213">
        <v>14</v>
      </c>
      <c r="B17" s="212">
        <f>'groep 8'!B31</f>
        <v>0</v>
      </c>
      <c r="E17" s="214"/>
      <c r="F17" s="214"/>
      <c r="G17" s="214"/>
      <c r="H17" s="214"/>
      <c r="I17" s="214"/>
      <c r="J17" s="214"/>
      <c r="K17" s="214"/>
      <c r="L17" s="214"/>
      <c r="M17" s="214"/>
      <c r="N17" s="214"/>
    </row>
    <row r="18" spans="1:30" x14ac:dyDescent="0.45">
      <c r="A18" s="213">
        <v>15</v>
      </c>
      <c r="B18" s="212">
        <f>'groep 8'!B32</f>
        <v>0</v>
      </c>
      <c r="E18" s="217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1:30" x14ac:dyDescent="0.45">
      <c r="A19" s="213">
        <v>16</v>
      </c>
      <c r="B19" s="212">
        <f>'groep 8'!B33</f>
        <v>0</v>
      </c>
      <c r="E19" s="217"/>
      <c r="F19" s="217"/>
      <c r="G19" s="217"/>
      <c r="H19" s="217"/>
      <c r="I19" s="217"/>
      <c r="J19" s="214"/>
      <c r="K19" s="217"/>
      <c r="L19" s="214"/>
      <c r="M19" s="214"/>
      <c r="N19" s="214"/>
    </row>
    <row r="20" spans="1:30" x14ac:dyDescent="0.45">
      <c r="A20" s="213">
        <v>17</v>
      </c>
      <c r="B20" s="212">
        <f>'groep 8'!B34</f>
        <v>0</v>
      </c>
      <c r="E20" s="216"/>
      <c r="F20" s="216"/>
      <c r="G20" s="215"/>
      <c r="H20" s="215"/>
      <c r="I20" s="216"/>
      <c r="J20" s="214"/>
      <c r="K20" s="215"/>
      <c r="L20" s="214"/>
      <c r="M20" s="214"/>
      <c r="N20" s="214"/>
    </row>
    <row r="21" spans="1:30" x14ac:dyDescent="0.45">
      <c r="A21" s="213">
        <v>18</v>
      </c>
      <c r="B21" s="212">
        <f>'groep 8'!B35</f>
        <v>0</v>
      </c>
      <c r="E21" s="214"/>
      <c r="F21" s="214"/>
      <c r="G21" s="214"/>
      <c r="H21" s="214"/>
      <c r="I21" s="214"/>
      <c r="J21" s="214"/>
      <c r="K21" s="214"/>
      <c r="L21" s="214"/>
      <c r="M21" s="214"/>
      <c r="N21" s="214"/>
    </row>
    <row r="22" spans="1:30" x14ac:dyDescent="0.45">
      <c r="A22" s="213">
        <v>19</v>
      </c>
      <c r="B22" s="212">
        <f>'groep 8'!B36</f>
        <v>0</v>
      </c>
      <c r="E22" s="214"/>
      <c r="F22" s="214"/>
      <c r="G22" s="214"/>
      <c r="H22" s="214"/>
      <c r="I22" s="214"/>
      <c r="J22" s="214"/>
      <c r="K22" s="214"/>
      <c r="L22" s="214"/>
      <c r="M22" s="214"/>
      <c r="N22" s="214"/>
    </row>
    <row r="23" spans="1:30" ht="15" customHeight="1" x14ac:dyDescent="0.45">
      <c r="A23" s="213">
        <v>20</v>
      </c>
      <c r="B23" s="212">
        <f>'groep 8'!B37</f>
        <v>0</v>
      </c>
    </row>
    <row r="24" spans="1:30" x14ac:dyDescent="0.45">
      <c r="A24" s="213">
        <v>21</v>
      </c>
      <c r="B24" s="212">
        <f>'groep 8'!B38</f>
        <v>0</v>
      </c>
    </row>
    <row r="25" spans="1:30" x14ac:dyDescent="0.45">
      <c r="A25" s="213">
        <v>22</v>
      </c>
      <c r="B25" s="212">
        <f>'groep 8'!B39</f>
        <v>0</v>
      </c>
    </row>
    <row r="26" spans="1:30" x14ac:dyDescent="0.45">
      <c r="A26" s="213">
        <v>23</v>
      </c>
      <c r="B26" s="212">
        <f>'groep 8'!B40</f>
        <v>0</v>
      </c>
    </row>
    <row r="27" spans="1:30" x14ac:dyDescent="0.45">
      <c r="A27" s="213">
        <v>24</v>
      </c>
      <c r="B27" s="212">
        <f>'groep 8'!B41</f>
        <v>0</v>
      </c>
    </row>
    <row r="28" spans="1:30" ht="15.75" customHeight="1" x14ac:dyDescent="0.45">
      <c r="A28" s="213">
        <v>25</v>
      </c>
      <c r="B28" s="212">
        <f>'groep 8'!B42</f>
        <v>0</v>
      </c>
      <c r="X28"/>
    </row>
    <row r="29" spans="1:30" x14ac:dyDescent="0.45">
      <c r="A29" s="213">
        <v>26</v>
      </c>
      <c r="B29" s="212">
        <f>'groep 8'!B43</f>
        <v>0</v>
      </c>
    </row>
    <row r="30" spans="1:30" x14ac:dyDescent="0.45">
      <c r="A30" s="213">
        <v>27</v>
      </c>
      <c r="B30" s="212">
        <f>'groep 8'!B44</f>
        <v>0</v>
      </c>
    </row>
    <row r="31" spans="1:30" x14ac:dyDescent="0.45">
      <c r="A31" s="213">
        <v>28</v>
      </c>
      <c r="B31" s="212">
        <f>'groep 8'!B45</f>
        <v>0</v>
      </c>
      <c r="E31" s="306"/>
      <c r="F31" s="306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7"/>
      <c r="AC31" s="307"/>
      <c r="AD31" s="307"/>
    </row>
    <row r="32" spans="1:30" x14ac:dyDescent="0.45">
      <c r="A32" s="213">
        <v>29</v>
      </c>
      <c r="B32" s="212">
        <f>'groep 8'!B46</f>
        <v>0</v>
      </c>
      <c r="E32" s="306"/>
      <c r="F32" s="306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</row>
    <row r="33" spans="1:30" x14ac:dyDescent="0.45">
      <c r="A33" s="213">
        <v>30</v>
      </c>
      <c r="B33" s="212">
        <f>'groep 8'!B47</f>
        <v>0</v>
      </c>
      <c r="E33" s="306"/>
      <c r="F33" s="306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307"/>
      <c r="AD33" s="307"/>
    </row>
    <row r="34" spans="1:30" x14ac:dyDescent="0.45">
      <c r="A34" s="213">
        <v>31</v>
      </c>
      <c r="B34" s="212">
        <f>'groep 8'!B48</f>
        <v>0</v>
      </c>
      <c r="E34" s="306"/>
      <c r="F34" s="306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</row>
    <row r="35" spans="1:30" ht="19.5" customHeight="1" x14ac:dyDescent="0.45">
      <c r="A35" s="213">
        <v>32</v>
      </c>
      <c r="B35" s="212">
        <f>'groep 8'!B49</f>
        <v>0</v>
      </c>
      <c r="E35" s="306"/>
      <c r="F35" s="306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7"/>
      <c r="AC35" s="307"/>
      <c r="AD35" s="307"/>
    </row>
    <row r="36" spans="1:30" ht="19.5" customHeight="1" x14ac:dyDescent="0.45">
      <c r="A36" s="213">
        <v>33</v>
      </c>
      <c r="B36" s="212">
        <f>'groep 8'!B50</f>
        <v>0</v>
      </c>
      <c r="E36" s="306"/>
      <c r="F36" s="306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</row>
    <row r="37" spans="1:30" ht="19.5" customHeight="1" x14ac:dyDescent="0.7">
      <c r="A37" s="213">
        <v>34</v>
      </c>
      <c r="B37" s="212">
        <f>'groep 8'!B51</f>
        <v>0</v>
      </c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  <c r="AC37" s="276"/>
      <c r="AD37" s="276"/>
    </row>
    <row r="38" spans="1:30" ht="19.5" customHeight="1" x14ac:dyDescent="0.45">
      <c r="A38" s="213">
        <v>35</v>
      </c>
      <c r="B38" s="212">
        <f>'groep 8'!B52</f>
        <v>0</v>
      </c>
      <c r="E38" s="306"/>
      <c r="F38" s="306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</row>
    <row r="39" spans="1:30" ht="19.5" customHeight="1" x14ac:dyDescent="0.45">
      <c r="A39" s="213">
        <v>36</v>
      </c>
      <c r="B39" s="212">
        <f>'groep 8'!B53</f>
        <v>0</v>
      </c>
      <c r="E39" s="306"/>
      <c r="F39" s="306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</row>
    <row r="40" spans="1:30" ht="19.5" customHeight="1" x14ac:dyDescent="0.45">
      <c r="E40" s="306"/>
      <c r="F40" s="306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</row>
    <row r="41" spans="1:30" ht="19.5" customHeight="1" x14ac:dyDescent="0.45">
      <c r="E41" s="306"/>
      <c r="F41" s="306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</row>
    <row r="42" spans="1:30" ht="19.5" customHeight="1" x14ac:dyDescent="0.45">
      <c r="E42" s="306"/>
      <c r="F42" s="306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</row>
    <row r="43" spans="1:30" ht="19.5" customHeight="1" x14ac:dyDescent="0.45">
      <c r="E43" s="306"/>
      <c r="F43" s="306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</row>
    <row r="44" spans="1:30" ht="19.5" customHeight="1" x14ac:dyDescent="0.7"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</row>
    <row r="45" spans="1:30" ht="19.5" customHeight="1" x14ac:dyDescent="0.45">
      <c r="E45" s="306"/>
      <c r="F45" s="306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</row>
    <row r="46" spans="1:30" ht="19.5" customHeight="1" x14ac:dyDescent="0.45">
      <c r="E46" s="306"/>
      <c r="F46" s="306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</row>
    <row r="47" spans="1:30" ht="19.5" customHeight="1" x14ac:dyDescent="0.45">
      <c r="E47" s="306"/>
      <c r="F47" s="306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</row>
    <row r="48" spans="1:30" ht="19.5" customHeight="1" x14ac:dyDescent="0.45">
      <c r="E48" s="306"/>
      <c r="F48" s="306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</row>
    <row r="49" spans="5:30" ht="19.5" customHeight="1" x14ac:dyDescent="0.45">
      <c r="E49" s="306"/>
      <c r="F49" s="306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C49" s="307"/>
      <c r="AD49" s="307"/>
    </row>
    <row r="50" spans="5:30" ht="19.5" customHeight="1" x14ac:dyDescent="0.45">
      <c r="E50" s="306"/>
      <c r="F50" s="306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</row>
    <row r="51" spans="5:30" ht="19.5" customHeight="1" x14ac:dyDescent="0.7"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</row>
    <row r="52" spans="5:30" ht="19.5" customHeight="1" x14ac:dyDescent="0.45">
      <c r="E52" s="306"/>
      <c r="F52" s="306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</row>
    <row r="53" spans="5:30" ht="19.5" customHeight="1" x14ac:dyDescent="0.45">
      <c r="E53" s="306"/>
      <c r="F53" s="306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</row>
    <row r="54" spans="5:30" ht="19.5" customHeight="1" x14ac:dyDescent="0.45">
      <c r="E54" s="306"/>
      <c r="F54" s="306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</row>
    <row r="55" spans="5:30" ht="19.5" customHeight="1" x14ac:dyDescent="0.45">
      <c r="E55" s="306"/>
      <c r="F55" s="306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</row>
    <row r="56" spans="5:30" ht="19.5" customHeight="1" x14ac:dyDescent="0.45">
      <c r="E56" s="306"/>
      <c r="F56" s="306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</row>
    <row r="57" spans="5:30" ht="19.5" customHeight="1" x14ac:dyDescent="0.45">
      <c r="E57" s="306"/>
      <c r="F57" s="306"/>
      <c r="G57" s="307"/>
      <c r="H57" s="307"/>
      <c r="I57" s="307"/>
      <c r="J57" s="307"/>
      <c r="K57" s="307"/>
      <c r="L57" s="307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</row>
    <row r="58" spans="5:30" ht="19.5" customHeight="1" x14ac:dyDescent="0.7"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  <c r="AA58" s="276"/>
      <c r="AB58" s="276"/>
      <c r="AC58" s="276"/>
      <c r="AD58" s="276"/>
    </row>
    <row r="59" spans="5:30" ht="19.5" customHeight="1" x14ac:dyDescent="0.45">
      <c r="E59" s="306"/>
      <c r="F59" s="306"/>
    </row>
    <row r="60" spans="5:30" ht="19.5" customHeight="1" x14ac:dyDescent="0.45">
      <c r="E60" s="306"/>
      <c r="F60" s="306"/>
    </row>
    <row r="61" spans="5:30" ht="19.5" customHeight="1" x14ac:dyDescent="0.45">
      <c r="E61" s="306"/>
      <c r="F61" s="306"/>
    </row>
    <row r="62" spans="5:30" ht="19.5" customHeight="1" x14ac:dyDescent="0.45">
      <c r="E62" s="306"/>
      <c r="F62" s="306"/>
    </row>
    <row r="63" spans="5:30" ht="19.5" customHeight="1" x14ac:dyDescent="0.45">
      <c r="E63" s="306"/>
      <c r="F63" s="306"/>
    </row>
    <row r="64" spans="5:30" ht="19.5" customHeight="1" x14ac:dyDescent="0.45">
      <c r="E64" s="306"/>
      <c r="F64" s="306"/>
    </row>
    <row r="65" spans="5:107" ht="19.5" customHeight="1" x14ac:dyDescent="0.45">
      <c r="E65" s="306"/>
      <c r="F65" s="306"/>
    </row>
    <row r="66" spans="5:107" ht="19.5" customHeight="1" x14ac:dyDescent="0.45">
      <c r="E66" s="275"/>
      <c r="F66" s="275"/>
    </row>
    <row r="68" spans="5:107" ht="25.8" x14ac:dyDescent="0.45">
      <c r="CF68" s="278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</row>
    <row r="69" spans="5:107" ht="25.8" x14ac:dyDescent="0.45">
      <c r="CF69" s="279"/>
      <c r="CG69" s="279"/>
      <c r="CH69" s="279"/>
      <c r="CI69" s="279"/>
      <c r="CJ69" s="279"/>
      <c r="CK69" s="279"/>
      <c r="CL69" s="279"/>
      <c r="CM69" s="279"/>
      <c r="CN69" s="279"/>
      <c r="CO69" s="279"/>
      <c r="CP69" s="279"/>
      <c r="CQ69" s="279"/>
      <c r="CR69" s="279"/>
      <c r="CS69" s="279"/>
      <c r="CT69" s="279"/>
      <c r="CU69" s="279"/>
      <c r="CV69" s="279"/>
      <c r="CW69" s="279"/>
      <c r="CX69" s="279"/>
      <c r="CY69" s="279"/>
      <c r="CZ69" s="279"/>
      <c r="DA69" s="279"/>
      <c r="DB69" s="279"/>
      <c r="DC69" s="279"/>
    </row>
    <row r="70" spans="5:107" ht="25.8" x14ac:dyDescent="0.45">
      <c r="CF70" s="279"/>
      <c r="CG70" s="279"/>
      <c r="CH70" s="279"/>
      <c r="CI70" s="279"/>
      <c r="CJ70" s="279"/>
      <c r="CK70" s="279"/>
      <c r="CL70" s="279"/>
      <c r="CM70" s="279"/>
      <c r="CN70" s="279"/>
      <c r="CO70" s="279"/>
      <c r="CP70" s="279"/>
      <c r="CQ70" s="279"/>
      <c r="CR70" s="279"/>
      <c r="CS70" s="279"/>
      <c r="CT70" s="279"/>
      <c r="CU70" s="279"/>
      <c r="CV70" s="279"/>
      <c r="CW70" s="279"/>
      <c r="CX70" s="279"/>
      <c r="CY70" s="279"/>
      <c r="CZ70" s="279"/>
      <c r="DA70" s="279"/>
      <c r="DB70" s="279"/>
      <c r="DC70" s="279"/>
    </row>
    <row r="71" spans="5:107" ht="25.8" x14ac:dyDescent="0.45">
      <c r="CF71" s="279"/>
      <c r="CG71" s="279"/>
      <c r="CH71" s="279"/>
      <c r="CI71" s="279"/>
      <c r="CJ71" s="279"/>
      <c r="CK71" s="279"/>
      <c r="CL71" s="279"/>
      <c r="CM71" s="279"/>
      <c r="CN71" s="279"/>
      <c r="CO71" s="279"/>
      <c r="CP71" s="279"/>
      <c r="CQ71" s="279"/>
      <c r="CR71" s="279"/>
      <c r="CS71" s="279"/>
      <c r="CT71" s="279"/>
      <c r="CU71" s="279"/>
      <c r="CV71" s="279"/>
      <c r="CW71" s="279"/>
      <c r="CX71" s="279"/>
      <c r="CY71" s="279"/>
      <c r="CZ71" s="279"/>
      <c r="DA71" s="279"/>
      <c r="DB71" s="279"/>
      <c r="DC71" s="279"/>
    </row>
    <row r="72" spans="5:107" ht="25.8" x14ac:dyDescent="0.45">
      <c r="CF72" s="279"/>
      <c r="CG72" s="279"/>
      <c r="CH72" s="279"/>
      <c r="CI72" s="279"/>
      <c r="CJ72" s="279"/>
      <c r="CK72" s="279"/>
      <c r="CL72" s="279"/>
      <c r="CM72" s="279"/>
      <c r="CN72" s="279"/>
      <c r="CO72" s="279"/>
      <c r="CP72" s="279"/>
      <c r="CQ72" s="279"/>
      <c r="CR72" s="279"/>
      <c r="CS72" s="279"/>
      <c r="CT72" s="279"/>
      <c r="CU72" s="279"/>
      <c r="CV72" s="279"/>
      <c r="CW72" s="279"/>
      <c r="CX72" s="279"/>
      <c r="CY72" s="279"/>
      <c r="CZ72" s="279"/>
      <c r="DA72" s="279"/>
      <c r="DB72" s="279"/>
      <c r="DC72" s="279"/>
    </row>
    <row r="73" spans="5:107" ht="25.8" x14ac:dyDescent="0.45">
      <c r="CF73" s="279"/>
      <c r="CG73" s="279"/>
      <c r="CH73" s="279"/>
      <c r="CI73" s="279"/>
      <c r="CJ73" s="279"/>
      <c r="CK73" s="279"/>
      <c r="CL73" s="279"/>
      <c r="CM73" s="279"/>
      <c r="CN73" s="279"/>
      <c r="CO73" s="279"/>
      <c r="CP73" s="279"/>
      <c r="CQ73" s="279"/>
      <c r="CR73" s="279"/>
      <c r="CS73" s="279"/>
      <c r="CT73" s="279"/>
      <c r="CU73" s="279"/>
      <c r="CV73" s="279"/>
      <c r="CW73" s="279"/>
      <c r="CX73" s="279"/>
      <c r="CY73" s="279"/>
      <c r="CZ73" s="279"/>
      <c r="DA73" s="279"/>
      <c r="DB73" s="279"/>
      <c r="DC73" s="279"/>
    </row>
    <row r="74" spans="5:107" ht="25.8" x14ac:dyDescent="0.45"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CF74" s="279"/>
      <c r="CG74" s="279"/>
      <c r="CH74" s="279"/>
      <c r="CI74" s="279"/>
      <c r="CJ74" s="279"/>
      <c r="CK74" s="279"/>
      <c r="CL74" s="279"/>
      <c r="CM74" s="279"/>
      <c r="CN74" s="279"/>
      <c r="CO74" s="279"/>
      <c r="CP74" s="279"/>
      <c r="CQ74" s="279"/>
      <c r="CR74" s="279"/>
      <c r="CS74" s="279"/>
      <c r="CT74" s="279"/>
      <c r="CU74" s="279"/>
      <c r="CV74" s="279"/>
      <c r="CW74" s="279"/>
      <c r="CX74" s="279"/>
      <c r="CY74" s="279"/>
      <c r="CZ74" s="279"/>
      <c r="DA74" s="279"/>
      <c r="DB74" s="279"/>
      <c r="DC74" s="279"/>
    </row>
    <row r="75" spans="5:107" x14ac:dyDescent="0.45"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  <c r="AC75" s="210"/>
    </row>
  </sheetData>
  <sheetProtection sheet="1" objects="1" scenarios="1"/>
  <mergeCells count="18">
    <mergeCell ref="E52:F57"/>
    <mergeCell ref="G52:AD57"/>
    <mergeCell ref="E59:F65"/>
    <mergeCell ref="R74:T74"/>
    <mergeCell ref="U74:W74"/>
    <mergeCell ref="X74:Z74"/>
    <mergeCell ref="AA74:AC74"/>
    <mergeCell ref="E38:F43"/>
    <mergeCell ref="G38:AD43"/>
    <mergeCell ref="E45:F50"/>
    <mergeCell ref="G45:AD50"/>
    <mergeCell ref="E31:F36"/>
    <mergeCell ref="G31:AD36"/>
    <mergeCell ref="A2:B2"/>
    <mergeCell ref="E2:F2"/>
    <mergeCell ref="G2:AD2"/>
    <mergeCell ref="AE2:AG2"/>
    <mergeCell ref="AH2:AJ2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2FA5F-C415-4680-8A4F-9787604C7848}">
  <sheetPr codeName="Blad8">
    <tabColor rgb="FF00B050"/>
    <pageSetUpPr fitToPage="1"/>
  </sheetPr>
  <dimension ref="A1:AB32"/>
  <sheetViews>
    <sheetView showGridLines="0" showRowColHeaders="0" zoomScale="95" zoomScaleNormal="95" workbookViewId="0">
      <selection activeCell="K26" sqref="K26"/>
    </sheetView>
  </sheetViews>
  <sheetFormatPr defaultRowHeight="13.2" x14ac:dyDescent="0.25"/>
  <cols>
    <col min="1" max="1" width="3.77734375" customWidth="1"/>
    <col min="2" max="2" width="8.21875" style="104" customWidth="1"/>
    <col min="3" max="3" width="7.2187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77734375" style="4" bestFit="1" customWidth="1"/>
    <col min="9" max="9" width="10.7773437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21875" hidden="1" customWidth="1"/>
    <col min="17" max="17" width="9.44140625" bestFit="1" customWidth="1"/>
    <col min="19" max="21" width="9.21875" style="4" hidden="1" customWidth="1"/>
    <col min="22" max="22" width="2.5546875" style="4" customWidth="1"/>
    <col min="23" max="28" width="9.21875" style="4" customWidth="1"/>
    <col min="29" max="29" width="9.5546875" customWidth="1"/>
  </cols>
  <sheetData>
    <row r="1" spans="2:28" ht="13.8" thickBot="1" x14ac:dyDescent="0.3">
      <c r="H1" s="75"/>
      <c r="I1" s="75"/>
      <c r="J1" s="75"/>
      <c r="K1" s="75"/>
      <c r="L1" s="75"/>
    </row>
    <row r="2" spans="2:28" ht="25.2" thickBot="1" x14ac:dyDescent="0.3">
      <c r="B2" s="343" t="s">
        <v>86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344"/>
      <c r="W2" s="344"/>
      <c r="X2" s="344"/>
      <c r="Y2" s="344"/>
      <c r="Z2" s="344"/>
      <c r="AA2" s="344"/>
      <c r="AB2" s="345"/>
    </row>
    <row r="4" spans="2:28" x14ac:dyDescent="0.25">
      <c r="B4" s="134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28" ht="13.2" customHeight="1" x14ac:dyDescent="0.25">
      <c r="B5" s="289" t="s">
        <v>28</v>
      </c>
      <c r="C5" s="290"/>
      <c r="D5" s="290"/>
      <c r="E5" s="363" t="s">
        <v>75</v>
      </c>
      <c r="F5" s="364"/>
      <c r="G5" s="310" t="s">
        <v>87</v>
      </c>
      <c r="H5" s="310"/>
      <c r="I5" s="310"/>
      <c r="J5" s="311"/>
      <c r="K5" s="355">
        <v>0.75</v>
      </c>
      <c r="W5" s="310" t="s">
        <v>140</v>
      </c>
      <c r="X5" s="310"/>
      <c r="Y5" s="310"/>
      <c r="Z5" s="310"/>
      <c r="AA5" s="311"/>
      <c r="AB5" s="309">
        <v>0.48599999999999999</v>
      </c>
    </row>
    <row r="6" spans="2:28" ht="13.2" customHeight="1" x14ac:dyDescent="0.25">
      <c r="B6" s="289" t="s">
        <v>27</v>
      </c>
      <c r="C6" s="290"/>
      <c r="D6" s="290"/>
      <c r="E6" s="365" t="str">
        <f>IF(E5="ja","nee",IF(E5="nee","ja",IF(E5="","")))</f>
        <v>nee</v>
      </c>
      <c r="F6" s="366"/>
      <c r="G6" s="310"/>
      <c r="H6" s="310"/>
      <c r="I6" s="310"/>
      <c r="J6" s="311"/>
      <c r="K6" s="355"/>
      <c r="W6" s="310"/>
      <c r="X6" s="310"/>
      <c r="Y6" s="310"/>
      <c r="Z6" s="310"/>
      <c r="AA6" s="311"/>
      <c r="AB6" s="309"/>
    </row>
    <row r="7" spans="2:28" ht="13.8" thickBot="1" x14ac:dyDescent="0.3">
      <c r="B7" s="136"/>
      <c r="C7" s="15"/>
      <c r="D7" s="16"/>
    </row>
    <row r="8" spans="2:28" ht="13.8" thickTop="1" x14ac:dyDescent="0.25">
      <c r="B8" s="282" t="s">
        <v>68</v>
      </c>
      <c r="C8" s="327"/>
      <c r="D8" s="328"/>
      <c r="E8" s="356"/>
      <c r="F8" s="282" t="s">
        <v>85</v>
      </c>
      <c r="G8" s="283"/>
      <c r="H8" s="282" t="s">
        <v>31</v>
      </c>
      <c r="I8" s="283"/>
      <c r="J8" s="285" t="s">
        <v>32</v>
      </c>
      <c r="K8" s="292"/>
      <c r="L8" s="113"/>
      <c r="M8" s="131"/>
      <c r="O8" s="282" t="s">
        <v>68</v>
      </c>
      <c r="P8" s="327"/>
      <c r="Q8" s="327"/>
      <c r="R8" s="328"/>
      <c r="S8" s="40"/>
      <c r="W8" s="322" t="s">
        <v>113</v>
      </c>
      <c r="X8" s="323"/>
      <c r="Y8" s="323"/>
      <c r="Z8" s="323"/>
      <c r="AA8" s="323"/>
      <c r="AB8" s="324"/>
    </row>
    <row r="9" spans="2:28" ht="17.100000000000001" customHeight="1" x14ac:dyDescent="0.25">
      <c r="B9" s="133" t="s">
        <v>0</v>
      </c>
      <c r="C9" s="346" t="s">
        <v>88</v>
      </c>
      <c r="D9" s="133" t="s">
        <v>83</v>
      </c>
      <c r="E9" s="357"/>
      <c r="F9" s="83" t="s">
        <v>56</v>
      </c>
      <c r="G9" s="83" t="s">
        <v>57</v>
      </c>
      <c r="H9" s="83" t="s">
        <v>58</v>
      </c>
      <c r="I9" s="84" t="s">
        <v>80</v>
      </c>
      <c r="J9" s="83" t="s">
        <v>59</v>
      </c>
      <c r="K9" s="140" t="s">
        <v>60</v>
      </c>
      <c r="L9" s="96"/>
      <c r="M9" s="116" t="s">
        <v>61</v>
      </c>
      <c r="N9" s="95"/>
      <c r="O9" s="38" t="s">
        <v>39</v>
      </c>
      <c r="P9" s="19" t="s">
        <v>26</v>
      </c>
      <c r="Q9" s="38" t="s">
        <v>37</v>
      </c>
      <c r="R9" s="23" t="s">
        <v>42</v>
      </c>
      <c r="S9" s="22" t="s">
        <v>9</v>
      </c>
      <c r="T9" s="6" t="s">
        <v>9</v>
      </c>
      <c r="U9" s="6" t="s">
        <v>10</v>
      </c>
      <c r="V9" s="45"/>
      <c r="W9" s="325" t="s">
        <v>57</v>
      </c>
      <c r="X9" s="325"/>
      <c r="Y9" s="325" t="s">
        <v>58</v>
      </c>
      <c r="Z9" s="325"/>
      <c r="AA9" s="325" t="s">
        <v>114</v>
      </c>
      <c r="AB9" s="325"/>
    </row>
    <row r="10" spans="2:28" x14ac:dyDescent="0.25">
      <c r="B10" s="27"/>
      <c r="C10" s="347"/>
      <c r="D10" s="141" t="s">
        <v>84</v>
      </c>
      <c r="E10" s="357"/>
      <c r="F10" s="85" t="s">
        <v>11</v>
      </c>
      <c r="G10" s="85" t="s">
        <v>12</v>
      </c>
      <c r="H10" s="85"/>
      <c r="I10" s="86" t="s">
        <v>58</v>
      </c>
      <c r="J10" s="85" t="s">
        <v>13</v>
      </c>
      <c r="K10" s="142" t="s">
        <v>14</v>
      </c>
      <c r="L10" s="96"/>
      <c r="M10" s="117" t="s">
        <v>33</v>
      </c>
      <c r="N10" s="95"/>
      <c r="O10" s="39"/>
      <c r="P10" s="110"/>
      <c r="Q10" s="39" t="s">
        <v>38</v>
      </c>
      <c r="R10" s="24" t="s">
        <v>43</v>
      </c>
      <c r="S10" s="20"/>
      <c r="T10" s="8"/>
      <c r="U10" s="8"/>
      <c r="V10" s="45"/>
      <c r="W10" s="326" t="s">
        <v>12</v>
      </c>
      <c r="X10" s="326"/>
      <c r="Y10" s="326"/>
      <c r="Z10" s="326"/>
      <c r="AA10" s="326"/>
      <c r="AB10" s="326"/>
    </row>
    <row r="11" spans="2:28" s="13" customFormat="1" x14ac:dyDescent="0.25">
      <c r="B11" s="28"/>
      <c r="C11" s="348"/>
      <c r="D11" s="28"/>
      <c r="E11" s="357"/>
      <c r="F11" s="87" t="s">
        <v>29</v>
      </c>
      <c r="G11" s="87" t="s">
        <v>29</v>
      </c>
      <c r="H11" s="87" t="s">
        <v>29</v>
      </c>
      <c r="I11" s="87" t="s">
        <v>29</v>
      </c>
      <c r="J11" s="87" t="s">
        <v>30</v>
      </c>
      <c r="K11" s="143" t="s">
        <v>30</v>
      </c>
      <c r="L11" s="96"/>
      <c r="M11" s="118" t="s">
        <v>34</v>
      </c>
      <c r="N11" s="95"/>
      <c r="O11" s="18" t="s">
        <v>40</v>
      </c>
      <c r="P11" s="111"/>
      <c r="Q11" s="18" t="s">
        <v>41</v>
      </c>
      <c r="R11" s="25" t="s">
        <v>44</v>
      </c>
      <c r="S11" s="20"/>
      <c r="T11" s="7"/>
      <c r="U11" s="7"/>
      <c r="V11" s="46"/>
      <c r="W11" s="201" t="s">
        <v>115</v>
      </c>
      <c r="X11" s="201" t="s">
        <v>116</v>
      </c>
      <c r="Y11" s="201" t="s">
        <v>115</v>
      </c>
      <c r="Z11" s="201" t="s">
        <v>116</v>
      </c>
      <c r="AA11" s="201" t="s">
        <v>115</v>
      </c>
      <c r="AB11" s="201" t="s">
        <v>120</v>
      </c>
    </row>
    <row r="12" spans="2:28" s="13" customFormat="1" ht="12.45" hidden="1" customHeight="1" x14ac:dyDescent="0.25">
      <c r="B12" s="64" t="s">
        <v>76</v>
      </c>
      <c r="C12" s="132"/>
      <c r="D12" s="90" t="s">
        <v>15</v>
      </c>
      <c r="E12" s="108" t="s">
        <v>70</v>
      </c>
      <c r="F12" s="88" t="s">
        <v>71</v>
      </c>
      <c r="G12" s="63" t="s">
        <v>16</v>
      </c>
      <c r="H12" s="64" t="s">
        <v>70</v>
      </c>
      <c r="I12" s="64"/>
      <c r="J12" s="63" t="s">
        <v>72</v>
      </c>
      <c r="K12" s="90" t="s">
        <v>73</v>
      </c>
      <c r="L12" s="45"/>
      <c r="M12" s="117" t="s">
        <v>19</v>
      </c>
      <c r="N12" s="95"/>
      <c r="O12" s="56" t="s">
        <v>18</v>
      </c>
      <c r="P12" s="108"/>
      <c r="Q12" s="56" t="s">
        <v>70</v>
      </c>
      <c r="R12" s="7" t="s">
        <v>70</v>
      </c>
      <c r="S12" s="3"/>
      <c r="T12" s="3"/>
      <c r="U12" s="3"/>
      <c r="V12" s="3"/>
      <c r="W12" s="63"/>
      <c r="X12" s="63"/>
      <c r="Y12" s="63"/>
      <c r="Z12" s="63"/>
      <c r="AA12" s="63"/>
      <c r="AB12" s="63"/>
    </row>
    <row r="13" spans="2:28" s="13" customFormat="1" ht="12.45" hidden="1" customHeight="1" x14ac:dyDescent="0.25">
      <c r="B13" s="64" t="s">
        <v>18</v>
      </c>
      <c r="C13" s="132"/>
      <c r="D13" s="90"/>
      <c r="E13" s="108"/>
      <c r="F13" s="88"/>
      <c r="G13" s="63"/>
      <c r="H13" s="64"/>
      <c r="I13" s="64"/>
      <c r="J13" s="63"/>
      <c r="K13" s="90"/>
      <c r="L13" s="45"/>
      <c r="M13" s="117"/>
      <c r="N13" s="95"/>
      <c r="O13" s="56"/>
      <c r="P13" s="108"/>
      <c r="Q13" s="56"/>
      <c r="R13" s="7"/>
      <c r="S13" s="3"/>
      <c r="T13" s="3"/>
      <c r="U13" s="3"/>
      <c r="V13" s="3"/>
      <c r="W13" s="63"/>
      <c r="X13" s="63"/>
      <c r="Y13" s="63"/>
      <c r="Z13" s="63"/>
      <c r="AA13" s="63"/>
      <c r="AB13" s="63"/>
    </row>
    <row r="14" spans="2:28" s="13" customFormat="1" ht="12.45" hidden="1" customHeight="1" x14ac:dyDescent="0.25">
      <c r="B14" s="64" t="s">
        <v>77</v>
      </c>
      <c r="C14" s="132"/>
      <c r="D14" s="90"/>
      <c r="E14" s="108"/>
      <c r="F14" s="88"/>
      <c r="G14" s="63"/>
      <c r="H14" s="64"/>
      <c r="I14" s="64"/>
      <c r="J14" s="63"/>
      <c r="K14" s="90"/>
      <c r="L14" s="45"/>
      <c r="M14" s="117"/>
      <c r="N14" s="95"/>
      <c r="O14" s="56"/>
      <c r="P14" s="108"/>
      <c r="Q14" s="56"/>
      <c r="R14" s="7"/>
      <c r="S14" s="3"/>
      <c r="T14" s="3"/>
      <c r="U14" s="3"/>
      <c r="V14" s="3"/>
      <c r="W14" s="63"/>
      <c r="X14" s="63"/>
      <c r="Y14" s="63"/>
      <c r="Z14" s="63"/>
      <c r="AA14" s="63"/>
      <c r="AB14" s="63"/>
    </row>
    <row r="15" spans="2:28" s="13" customFormat="1" ht="12.45" hidden="1" customHeight="1" x14ac:dyDescent="0.25">
      <c r="B15" s="64" t="s">
        <v>78</v>
      </c>
      <c r="C15" s="132"/>
      <c r="D15" s="90"/>
      <c r="E15" s="108"/>
      <c r="F15" s="88"/>
      <c r="G15" s="63"/>
      <c r="H15" s="64"/>
      <c r="I15" s="64"/>
      <c r="J15" s="63"/>
      <c r="K15" s="90"/>
      <c r="L15" s="45"/>
      <c r="M15" s="117"/>
      <c r="N15" s="95"/>
      <c r="O15" s="56"/>
      <c r="P15" s="108"/>
      <c r="Q15" s="56"/>
      <c r="R15" s="7"/>
      <c r="S15" s="3"/>
      <c r="T15" s="3"/>
      <c r="U15" s="3"/>
      <c r="V15" s="3"/>
      <c r="W15" s="63"/>
      <c r="X15" s="63"/>
      <c r="Y15" s="63"/>
      <c r="Z15" s="63"/>
      <c r="AA15" s="63"/>
      <c r="AB15" s="63"/>
    </row>
    <row r="16" spans="2:28" ht="15" customHeight="1" x14ac:dyDescent="0.25">
      <c r="B16" s="137">
        <f>'groep 3'!$C$2</f>
        <v>3</v>
      </c>
      <c r="C16" s="137">
        <f>'groep 3'!$D$2</f>
        <v>0</v>
      </c>
      <c r="D16" s="130">
        <f>'groep 3'!$B$54</f>
        <v>0</v>
      </c>
      <c r="E16" s="362"/>
      <c r="F16" s="144" t="str">
        <f>'groep 3'!G54</f>
        <v/>
      </c>
      <c r="G16" s="144" t="str">
        <f>'groep 3'!H54</f>
        <v/>
      </c>
      <c r="H16" s="144" t="str">
        <f>'groep 3'!I54</f>
        <v/>
      </c>
      <c r="I16" s="144" t="str">
        <f>'groep 3'!J54</f>
        <v/>
      </c>
      <c r="J16" s="144" t="str">
        <f>'groep 3'!K54</f>
        <v/>
      </c>
      <c r="K16" s="144" t="str">
        <f>'groep 3'!L54</f>
        <v/>
      </c>
      <c r="L16" s="98"/>
      <c r="M16" s="119" t="str">
        <f>'groep 3'!$AJ$54</f>
        <v/>
      </c>
      <c r="N16" s="114"/>
      <c r="O16" s="91">
        <f>'groep 3'!$AN$55</f>
        <v>0</v>
      </c>
      <c r="P16" s="40">
        <f>'groep 3'!AO55</f>
        <v>0</v>
      </c>
      <c r="Q16" s="91">
        <f>'groep 3'!$AO$55</f>
        <v>0</v>
      </c>
      <c r="R16" s="81" t="str">
        <f>'groep 3'!$AP$54</f>
        <v/>
      </c>
      <c r="S16" s="82">
        <f>'groep 3'!AQ54</f>
        <v>0</v>
      </c>
      <c r="T16" s="60" t="e">
        <f>IF(#REF!="","",IF(#REF!="pro",1,IF(#REF!="lwoo",2,IF(#REF!="vmbo-b",3,IF(#REF!="vmbo-k",4,IF(#REF!="vmbo-g",5,IF(#REF!="vmbo-t",6,IF(#REF!="havo",7))))))))</f>
        <v>#REF!</v>
      </c>
      <c r="U16" s="61" t="e">
        <f>IF(T16="",0,IF(T16&lt;#REF!,0,IF(T16&gt;=#REF!,1)))</f>
        <v>#REF!</v>
      </c>
      <c r="W16" s="260" t="str">
        <f>'groep 3'!$AR$55</f>
        <v/>
      </c>
      <c r="X16" s="260" t="str">
        <f>'groep 3'!$AR$56</f>
        <v/>
      </c>
      <c r="Y16" s="260" t="str">
        <f>'groep 3'!$AS$55</f>
        <v/>
      </c>
      <c r="Z16" s="260" t="str">
        <f>'groep 3'!$AS$56</f>
        <v/>
      </c>
      <c r="AA16" s="260" t="str">
        <f>'groep 3'!$AT$55</f>
        <v/>
      </c>
      <c r="AB16" s="260" t="str">
        <f>'groep 3'!$AT$56</f>
        <v/>
      </c>
    </row>
    <row r="17" spans="1:28" ht="15" customHeight="1" x14ac:dyDescent="0.25">
      <c r="B17" s="137"/>
      <c r="C17" s="78"/>
      <c r="D17" s="66"/>
      <c r="E17" s="362"/>
      <c r="F17" s="130"/>
      <c r="G17" s="130"/>
      <c r="H17" s="130"/>
      <c r="I17" s="130"/>
      <c r="J17" s="130"/>
      <c r="K17" s="130"/>
      <c r="L17" s="97"/>
      <c r="M17" s="120"/>
      <c r="N17" s="114"/>
      <c r="O17" s="92"/>
      <c r="P17" s="40"/>
      <c r="Q17" s="92" t="str">
        <f>IF(E17="","",IF(E17="X",M17))</f>
        <v/>
      </c>
      <c r="R17" s="115"/>
      <c r="S17" s="59"/>
      <c r="T17" s="60" t="e">
        <f>IF(#REF!="","",IF(#REF!="pro",1,IF(#REF!="lwoo",2,IF(#REF!="vmbo-b",3,IF(#REF!="vmbo-k",4,IF(#REF!="vmbo-g",5,IF(#REF!="vmbo-t",6,IF(#REF!="havo",7))))))))</f>
        <v>#REF!</v>
      </c>
      <c r="U17" s="61" t="e">
        <f>IF(T17="",0,IF(T17&lt;#REF!,0,IF(T17&gt;=#REF!,1)))</f>
        <v>#REF!</v>
      </c>
      <c r="W17" s="261"/>
      <c r="X17" s="261"/>
      <c r="Y17" s="261"/>
      <c r="Z17" s="261"/>
      <c r="AA17" s="261"/>
      <c r="AB17" s="261"/>
    </row>
    <row r="18" spans="1:28" ht="15" customHeight="1" x14ac:dyDescent="0.25">
      <c r="B18" s="138">
        <f>'groep 4'!$C$2</f>
        <v>4</v>
      </c>
      <c r="C18" s="138">
        <f>'groep 4'!$D$2</f>
        <v>0</v>
      </c>
      <c r="D18" s="66">
        <f>'groep 4'!$B$54</f>
        <v>0</v>
      </c>
      <c r="E18" s="362"/>
      <c r="F18" s="144" t="str">
        <f>'groep 4'!G54</f>
        <v/>
      </c>
      <c r="G18" s="144" t="str">
        <f>'groep 4'!H54</f>
        <v/>
      </c>
      <c r="H18" s="144" t="str">
        <f>'groep 4'!I54</f>
        <v/>
      </c>
      <c r="I18" s="144" t="str">
        <f>'groep 4'!J54</f>
        <v/>
      </c>
      <c r="J18" s="144" t="str">
        <f>'groep 4'!K54</f>
        <v/>
      </c>
      <c r="K18" s="144" t="str">
        <f>'groep 4'!L54</f>
        <v/>
      </c>
      <c r="L18" s="98"/>
      <c r="M18" s="120" t="str">
        <f>'groep 4'!$AJ$54</f>
        <v/>
      </c>
      <c r="N18" s="114"/>
      <c r="O18" s="93">
        <f>'groep 4'!$AN$55</f>
        <v>0</v>
      </c>
      <c r="P18" s="40">
        <f>'groep 3'!AO57</f>
        <v>0</v>
      </c>
      <c r="Q18" s="93">
        <f>'groep 4'!$AO$55</f>
        <v>0</v>
      </c>
      <c r="R18" s="81" t="str">
        <f>'groep 4'!$AP$54</f>
        <v/>
      </c>
      <c r="S18" s="82">
        <f>'groep 4'!AQ54</f>
        <v>0</v>
      </c>
      <c r="T18" s="60" t="e">
        <f>IF(#REF!="","",IF(#REF!="pro",1,IF(#REF!="lwoo",2,IF(#REF!="vmbo-b",3,IF(#REF!="vmbo-k",4,IF(#REF!="vmbo-g",5,IF(#REF!="vmbo-t",6,IF(#REF!="havo",7))))))))</f>
        <v>#REF!</v>
      </c>
      <c r="U18" s="61" t="e">
        <f>IF(T18="",0,IF(T18&lt;#REF!,0,IF(T18&gt;=#REF!,1)))</f>
        <v>#REF!</v>
      </c>
      <c r="W18" s="260" t="str">
        <f>'groep 4'!$AR$55</f>
        <v/>
      </c>
      <c r="X18" s="260" t="str">
        <f>'groep 4'!$AR$56</f>
        <v/>
      </c>
      <c r="Y18" s="260" t="str">
        <f>'groep 4'!$AS$55</f>
        <v/>
      </c>
      <c r="Z18" s="260" t="str">
        <f>'groep 4'!$AS$56</f>
        <v/>
      </c>
      <c r="AA18" s="260" t="str">
        <f>'groep 4'!$AT$55</f>
        <v/>
      </c>
      <c r="AB18" s="260" t="str">
        <f>'groep 4'!$AT$56</f>
        <v/>
      </c>
    </row>
    <row r="19" spans="1:28" ht="15" customHeight="1" x14ac:dyDescent="0.25">
      <c r="B19" s="139"/>
      <c r="C19" s="147"/>
      <c r="D19" s="66"/>
      <c r="E19" s="362"/>
      <c r="F19" s="130"/>
      <c r="G19" s="145"/>
      <c r="H19" s="130"/>
      <c r="I19" s="145"/>
      <c r="J19" s="130"/>
      <c r="K19" s="130"/>
      <c r="L19" s="97"/>
      <c r="M19" s="120"/>
      <c r="N19" s="114"/>
      <c r="O19" s="92"/>
      <c r="P19" s="40"/>
      <c r="Q19" s="92" t="str">
        <f>IF(E19="","",IF(E19="X",M19))</f>
        <v/>
      </c>
      <c r="R19" s="115"/>
      <c r="S19" s="59" t="e">
        <f>IF(#REF!="","",IF(#REF!="pro",1,IF(#REF!="lwoo",2,IF(#REF!="vmbo-b",3,IF(#REF!="vmbo-k",4,IF(#REF!="vmbo-g",5,IF(#REF!="vmbo-t",6,IF(#REF!="havo",7))))))))</f>
        <v>#REF!</v>
      </c>
      <c r="T19" s="60" t="e">
        <f>IF(#REF!="","",IF(#REF!="pro",1,IF(#REF!="lwoo",2,IF(#REF!="vmbo-b",3,IF(#REF!="vmbo-k",4,IF(#REF!="vmbo-g",5,IF(#REF!="vmbo-t",6,IF(#REF!="havo",7))))))))</f>
        <v>#REF!</v>
      </c>
      <c r="U19" s="61" t="e">
        <f>IF(T19="",0,IF(T19&lt;#REF!,0,IF(T19&gt;=#REF!,1)))</f>
        <v>#REF!</v>
      </c>
      <c r="W19" s="261"/>
      <c r="X19" s="261"/>
      <c r="Y19" s="261"/>
      <c r="Z19" s="261"/>
      <c r="AA19" s="261"/>
      <c r="AB19" s="261"/>
    </row>
    <row r="20" spans="1:28" ht="15" customHeight="1" x14ac:dyDescent="0.25">
      <c r="B20" s="138">
        <f>'groep 5'!$C$2</f>
        <v>5</v>
      </c>
      <c r="C20" s="138">
        <f>'groep 5'!$D$2</f>
        <v>0</v>
      </c>
      <c r="D20" s="66">
        <f>'groep 5'!$B$54</f>
        <v>0</v>
      </c>
      <c r="E20" s="362"/>
      <c r="F20" s="144" t="str">
        <f>'groep 5'!G54</f>
        <v/>
      </c>
      <c r="G20" s="144" t="str">
        <f>'groep 5'!H54</f>
        <v/>
      </c>
      <c r="H20" s="144" t="str">
        <f>'groep 5'!I54</f>
        <v/>
      </c>
      <c r="I20" s="144" t="str">
        <f>'groep 5'!J54</f>
        <v/>
      </c>
      <c r="J20" s="144" t="str">
        <f>'groep 5'!K54</f>
        <v/>
      </c>
      <c r="K20" s="144" t="str">
        <f>'groep 5'!L54</f>
        <v/>
      </c>
      <c r="L20" s="98"/>
      <c r="M20" s="120" t="str">
        <f>'groep 5'!$AJ$54</f>
        <v/>
      </c>
      <c r="N20" s="114"/>
      <c r="O20" s="93">
        <f>'groep 5'!$AN$55</f>
        <v>0</v>
      </c>
      <c r="P20" s="40">
        <f>'groep 3'!AO59</f>
        <v>0</v>
      </c>
      <c r="Q20" s="93">
        <f>'groep 5'!$AO$55</f>
        <v>0</v>
      </c>
      <c r="R20" s="81" t="str">
        <f>'groep 5'!$AP$54</f>
        <v/>
      </c>
      <c r="S20" s="59" t="e">
        <f>IF(#REF!="","",IF(#REF!="pro",1,IF(#REF!="lwoo",2,IF(#REF!="vmbo-b",3,IF(#REF!="vmbo-k",4,IF(#REF!="vmbo-g",5,IF(#REF!="vmbo-t",6,IF(#REF!="havo",7))))))))</f>
        <v>#REF!</v>
      </c>
      <c r="T20" s="60" t="e">
        <f>IF(#REF!="","",IF(#REF!="pro",1,IF(#REF!="lwoo",2,IF(#REF!="vmbo-b",3,IF(#REF!="vmbo-k",4,IF(#REF!="vmbo-g",5,IF(#REF!="vmbo-t",6,IF(#REF!="havo",7))))))))</f>
        <v>#REF!</v>
      </c>
      <c r="U20" s="61" t="e">
        <f>IF(T20="",0,IF(T20&lt;#REF!,0,IF(T20&gt;=#REF!,1)))</f>
        <v>#REF!</v>
      </c>
      <c r="W20" s="260" t="str">
        <f>'groep 5'!$AR$55</f>
        <v/>
      </c>
      <c r="X20" s="260" t="str">
        <f>'groep 5'!$AR$56</f>
        <v/>
      </c>
      <c r="Y20" s="260" t="str">
        <f>'groep 5'!$AS$55</f>
        <v/>
      </c>
      <c r="Z20" s="260" t="str">
        <f>'groep 5'!$AS$56</f>
        <v/>
      </c>
      <c r="AA20" s="260" t="str">
        <f>'groep 5'!$AT$55</f>
        <v/>
      </c>
      <c r="AB20" s="260" t="str">
        <f>'groep 5'!$AT$56</f>
        <v/>
      </c>
    </row>
    <row r="21" spans="1:28" ht="15" customHeight="1" x14ac:dyDescent="0.25">
      <c r="B21" s="139"/>
      <c r="C21" s="147"/>
      <c r="D21" s="66"/>
      <c r="E21" s="362"/>
      <c r="F21" s="130"/>
      <c r="G21" s="145"/>
      <c r="H21" s="130"/>
      <c r="I21" s="145"/>
      <c r="J21" s="130"/>
      <c r="K21" s="130"/>
      <c r="L21" s="97"/>
      <c r="M21" s="120"/>
      <c r="N21" s="114"/>
      <c r="O21" s="92"/>
      <c r="P21" s="40"/>
      <c r="Q21" s="92" t="str">
        <f>IF(E21="","",IF(E21="X",M21))</f>
        <v/>
      </c>
      <c r="R21" s="115"/>
      <c r="S21" s="59" t="e">
        <f>IF(#REF!="","",IF(#REF!="pro",1,IF(#REF!="lwoo",2,IF(#REF!="vmbo-b",3,IF(#REF!="vmbo-k",4,IF(#REF!="vmbo-g",5,IF(#REF!="vmbo-t",6,IF(#REF!="havo",7))))))))</f>
        <v>#REF!</v>
      </c>
      <c r="T21" s="60" t="e">
        <f>IF(#REF!="","",IF(#REF!="pro",1,IF(#REF!="lwoo",2,IF(#REF!="vmbo-b",3,IF(#REF!="vmbo-k",4,IF(#REF!="vmbo-g",5,IF(#REF!="vmbo-t",6,IF(#REF!="havo",7))))))))</f>
        <v>#REF!</v>
      </c>
      <c r="U21" s="61" t="e">
        <f>IF(T21="",0,IF(T21&lt;#REF!,0,IF(T21&gt;=#REF!,1)))</f>
        <v>#REF!</v>
      </c>
      <c r="W21" s="261"/>
      <c r="X21" s="261"/>
      <c r="Y21" s="261"/>
      <c r="Z21" s="261"/>
      <c r="AA21" s="261"/>
      <c r="AB21" s="261"/>
    </row>
    <row r="22" spans="1:28" ht="15" customHeight="1" x14ac:dyDescent="0.25">
      <c r="B22" s="138">
        <f>'groep 6'!$C$2</f>
        <v>6</v>
      </c>
      <c r="C22" s="138">
        <f>'groep 6'!$D$2</f>
        <v>0</v>
      </c>
      <c r="D22" s="66">
        <f>'groep 6'!$B$54</f>
        <v>0</v>
      </c>
      <c r="E22" s="362"/>
      <c r="F22" s="144" t="str">
        <f>'groep 6'!G54</f>
        <v/>
      </c>
      <c r="G22" s="144" t="str">
        <f>'groep 6'!H54</f>
        <v/>
      </c>
      <c r="H22" s="144" t="str">
        <f>'groep 6'!I54</f>
        <v/>
      </c>
      <c r="I22" s="144" t="str">
        <f>'groep 6'!J54</f>
        <v/>
      </c>
      <c r="J22" s="144" t="str">
        <f>'groep 6'!K54</f>
        <v/>
      </c>
      <c r="K22" s="144" t="str">
        <f>'groep 6'!L54</f>
        <v/>
      </c>
      <c r="L22" s="98"/>
      <c r="M22" s="120" t="str">
        <f>'groep 6'!$AJ$54</f>
        <v/>
      </c>
      <c r="N22" s="114"/>
      <c r="O22" s="93">
        <f>'groep 6'!$AN$55</f>
        <v>0</v>
      </c>
      <c r="P22" s="40">
        <f>'groep 3'!AO61</f>
        <v>0</v>
      </c>
      <c r="Q22" s="93">
        <f>'groep 6'!$AO$55</f>
        <v>0</v>
      </c>
      <c r="R22" s="81" t="str">
        <f>'groep 6'!$AP$54</f>
        <v/>
      </c>
      <c r="S22" s="59" t="e">
        <f>IF(#REF!="","",IF(#REF!="pro",1,IF(#REF!="lwoo",2,IF(#REF!="vmbo-b",3,IF(#REF!="vmbo-k",4,IF(#REF!="vmbo-g",5,IF(#REF!="vmbo-t",6,IF(#REF!="havo",7))))))))</f>
        <v>#REF!</v>
      </c>
      <c r="T22" s="60" t="e">
        <f>IF(#REF!="","",IF(#REF!="pro",1,IF(#REF!="lwoo",2,IF(#REF!="vmbo-b",3,IF(#REF!="vmbo-k",4,IF(#REF!="vmbo-g",5,IF(#REF!="vmbo-t",6,IF(#REF!="havo",7))))))))</f>
        <v>#REF!</v>
      </c>
      <c r="U22" s="61" t="e">
        <f>IF(T22="",0,IF(T22&lt;#REF!,0,IF(T22&gt;=#REF!,1)))</f>
        <v>#REF!</v>
      </c>
      <c r="W22" s="260" t="e">
        <f>'groep 6'!$AR$55</f>
        <v>#DIV/0!</v>
      </c>
      <c r="X22" s="260" t="e">
        <f>'groep 6'!$AR$56</f>
        <v>#DIV/0!</v>
      </c>
      <c r="Y22" s="260" t="e">
        <f>'groep 6'!$AS$55</f>
        <v>#DIV/0!</v>
      </c>
      <c r="Z22" s="260" t="e">
        <f>'groep 6'!$AS$56</f>
        <v>#DIV/0!</v>
      </c>
      <c r="AA22" s="260" t="e">
        <f>'groep 6'!$AT$55</f>
        <v>#DIV/0!</v>
      </c>
      <c r="AB22" s="260" t="e">
        <f>'groep 6'!$AT$56</f>
        <v>#DIV/0!</v>
      </c>
    </row>
    <row r="23" spans="1:28" ht="15" customHeight="1" x14ac:dyDescent="0.25">
      <c r="B23" s="139"/>
      <c r="C23" s="147"/>
      <c r="D23" s="66"/>
      <c r="E23" s="362"/>
      <c r="F23" s="145"/>
      <c r="G23" s="145"/>
      <c r="H23" s="145"/>
      <c r="I23" s="145"/>
      <c r="J23" s="145"/>
      <c r="K23" s="145"/>
      <c r="L23" s="99"/>
      <c r="M23" s="120"/>
      <c r="N23" s="114"/>
      <c r="O23" s="92"/>
      <c r="P23" s="40" t="s">
        <v>23</v>
      </c>
      <c r="Q23" s="92" t="str">
        <f>IF(E23="","",IF(E23="X",M23))</f>
        <v/>
      </c>
      <c r="R23" s="115"/>
      <c r="S23" s="59" t="e">
        <f>IF(#REF!="","",IF(#REF!="pro",1,IF(#REF!="lwoo",2,IF(#REF!="vmbo-b",3,IF(#REF!="vmbo-k",4,IF(#REF!="vmbo-g",5,IF(#REF!="vmbo-t",6,IF(#REF!="havo",7))))))))</f>
        <v>#REF!</v>
      </c>
      <c r="T23" s="60" t="e">
        <f>IF(#REF!="","",IF(#REF!="pro",1,IF(#REF!="lwoo",2,IF(#REF!="vmbo-b",3,IF(#REF!="vmbo-k",4,IF(#REF!="vmbo-g",5,IF(#REF!="vmbo-t",6,IF(#REF!="havo",7))))))))</f>
        <v>#REF!</v>
      </c>
      <c r="U23" s="61" t="e">
        <f>IF(T23="",0,IF(T23&lt;#REF!,0,IF(T23&gt;=#REF!,1)))</f>
        <v>#REF!</v>
      </c>
      <c r="W23" s="261"/>
      <c r="X23" s="261"/>
      <c r="Y23" s="261"/>
      <c r="Z23" s="261"/>
      <c r="AA23" s="261"/>
      <c r="AB23" s="261"/>
    </row>
    <row r="24" spans="1:28" ht="15" customHeight="1" x14ac:dyDescent="0.25">
      <c r="B24" s="138">
        <f>'groep 7'!$C$2</f>
        <v>7</v>
      </c>
      <c r="C24" s="138">
        <f>'groep 7'!$D$2</f>
        <v>0</v>
      </c>
      <c r="D24" s="66">
        <f>'groep 7'!$B$54</f>
        <v>0</v>
      </c>
      <c r="E24" s="362"/>
      <c r="F24" s="146" t="str">
        <f>'groep 7'!G54</f>
        <v/>
      </c>
      <c r="G24" s="146" t="str">
        <f>'groep 7'!H54</f>
        <v/>
      </c>
      <c r="H24" s="146" t="str">
        <f>'groep 7'!I54</f>
        <v/>
      </c>
      <c r="I24" s="146" t="str">
        <f>'groep 7'!J54</f>
        <v/>
      </c>
      <c r="J24" s="146" t="str">
        <f>'groep 7'!K54</f>
        <v/>
      </c>
      <c r="K24" s="146" t="str">
        <f>'groep 7'!L54</f>
        <v/>
      </c>
      <c r="L24" s="100"/>
      <c r="M24" s="120" t="str">
        <f>'groep 7'!$AJ$54</f>
        <v/>
      </c>
      <c r="N24" s="114"/>
      <c r="O24" s="93">
        <f>'groep 7'!$AN$55</f>
        <v>0</v>
      </c>
      <c r="P24" s="40">
        <f>'groep 3'!AO63</f>
        <v>0</v>
      </c>
      <c r="Q24" s="93">
        <f>'groep 7'!$AO$55</f>
        <v>0</v>
      </c>
      <c r="R24" s="81" t="str">
        <f>'groep 7'!$AP$54</f>
        <v/>
      </c>
      <c r="S24" s="59" t="e">
        <f>IF(#REF!="","",IF(#REF!="pro",1,IF(#REF!="lwoo",2,IF(#REF!="vmbo-b",3,IF(#REF!="vmbo-k",4,IF(#REF!="vmbo-g",5,IF(#REF!="vmbo-t",6,IF(#REF!="havo",7))))))))</f>
        <v>#REF!</v>
      </c>
      <c r="T24" s="60" t="e">
        <f>IF(#REF!="","",IF(#REF!="pro",1,IF(#REF!="lwoo",2,IF(#REF!="vmbo-b",3,IF(#REF!="vmbo-k",4,IF(#REF!="vmbo-g",5,IF(#REF!="vmbo-t",6,IF(#REF!="havo",7))))))))</f>
        <v>#REF!</v>
      </c>
      <c r="U24" s="61" t="e">
        <f>IF(T24="",0,IF(T24&lt;#REF!,0,IF(T24&gt;=#REF!,1)))</f>
        <v>#REF!</v>
      </c>
      <c r="W24" s="260" t="e">
        <f>'groep 7'!$AR$55</f>
        <v>#DIV/0!</v>
      </c>
      <c r="X24" s="260" t="e">
        <f>'groep 7'!$AR$56</f>
        <v>#DIV/0!</v>
      </c>
      <c r="Y24" s="260" t="e">
        <f>'groep 7'!$AS$55</f>
        <v>#DIV/0!</v>
      </c>
      <c r="Z24" s="260" t="e">
        <f>'groep 7'!$AS$56</f>
        <v>#DIV/0!</v>
      </c>
      <c r="AA24" s="260" t="e">
        <f>'groep 7'!$AT$55</f>
        <v>#DIV/0!</v>
      </c>
      <c r="AB24" s="260" t="e">
        <f>'groep 7'!$AT$56</f>
        <v>#DIV/0!</v>
      </c>
    </row>
    <row r="25" spans="1:28" ht="15" customHeight="1" x14ac:dyDescent="0.25">
      <c r="B25" s="139"/>
      <c r="C25" s="147"/>
      <c r="D25" s="66"/>
      <c r="E25" s="362"/>
      <c r="F25" s="145"/>
      <c r="G25" s="145"/>
      <c r="H25" s="145"/>
      <c r="I25" s="145"/>
      <c r="J25" s="145"/>
      <c r="K25" s="145"/>
      <c r="L25" s="99"/>
      <c r="M25" s="120"/>
      <c r="N25" s="114"/>
      <c r="O25" s="92" t="str">
        <f>'groep 3'!AN63</f>
        <v/>
      </c>
      <c r="P25" s="40"/>
      <c r="Q25" s="92" t="str">
        <f>IF(E25="","",IF(E25="X",M25))</f>
        <v/>
      </c>
      <c r="R25" s="115"/>
      <c r="S25" s="59" t="e">
        <f>IF(#REF!="","",IF(#REF!="pro",1,IF(#REF!="lwoo",2,IF(#REF!="vmbo-b",3,IF(#REF!="vmbo-k",4,IF(#REF!="vmbo-g",5,IF(#REF!="vmbo-t",6,IF(#REF!="havo",7))))))))</f>
        <v>#REF!</v>
      </c>
      <c r="T25" s="60" t="e">
        <f>IF(#REF!="","",IF(#REF!="pro",1,IF(#REF!="lwoo",2,IF(#REF!="vmbo-b",3,IF(#REF!="vmbo-k",4,IF(#REF!="vmbo-g",5,IF(#REF!="vmbo-t",6,IF(#REF!="havo",7))))))))</f>
        <v>#REF!</v>
      </c>
      <c r="U25" s="61" t="e">
        <f>IF(T25="",0,IF(T25&lt;#REF!,0,IF(T25&gt;=#REF!,1)))</f>
        <v>#REF!</v>
      </c>
      <c r="W25" s="261"/>
      <c r="X25" s="261"/>
      <c r="Y25" s="261"/>
      <c r="Z25" s="261"/>
      <c r="AA25" s="261"/>
      <c r="AB25" s="261"/>
    </row>
    <row r="26" spans="1:28" ht="15" customHeight="1" x14ac:dyDescent="0.25">
      <c r="B26" s="138">
        <f>'groep 8'!$C$2</f>
        <v>8</v>
      </c>
      <c r="C26" s="138">
        <f>'groep 8'!$D$2</f>
        <v>0</v>
      </c>
      <c r="D26" s="66">
        <f>'groep 8'!$B$54</f>
        <v>0</v>
      </c>
      <c r="E26" s="362"/>
      <c r="F26" s="146" t="str">
        <f>'groep 8'!G54</f>
        <v/>
      </c>
      <c r="G26" s="146" t="str">
        <f>'groep 8'!H54</f>
        <v/>
      </c>
      <c r="H26" s="146" t="str">
        <f>'groep 8'!I54</f>
        <v/>
      </c>
      <c r="I26" s="146" t="str">
        <f>'groep 8'!J54</f>
        <v/>
      </c>
      <c r="J26" s="146" t="str">
        <f>'groep 8'!K54</f>
        <v/>
      </c>
      <c r="K26" s="146" t="str">
        <f>'groep 8'!L54</f>
        <v/>
      </c>
      <c r="L26" s="100"/>
      <c r="M26" s="120" t="str">
        <f>'groep 8'!$AJ$54</f>
        <v/>
      </c>
      <c r="N26" s="114"/>
      <c r="O26" s="93">
        <f>'groep 8'!$AN$55</f>
        <v>0</v>
      </c>
      <c r="P26" s="40">
        <f>'groep 3'!AO65</f>
        <v>0</v>
      </c>
      <c r="Q26" s="93">
        <f>'groep 8'!$AO$55</f>
        <v>0</v>
      </c>
      <c r="R26" s="81" t="str">
        <f>'groep 8'!$AP$54</f>
        <v/>
      </c>
      <c r="S26" s="59" t="e">
        <f>IF(#REF!="","",IF(#REF!="pro",1,IF(#REF!="lwoo",2,IF(#REF!="vmbo-b",3,IF(#REF!="vmbo-k",4,IF(#REF!="vmbo-g",5,IF(#REF!="vmbo-t",6,IF(#REF!="havo",7))))))))</f>
        <v>#REF!</v>
      </c>
      <c r="T26" s="60" t="e">
        <f>IF(#REF!="","",IF(#REF!="pro",1,IF(#REF!="lwoo",2,IF(#REF!="vmbo-b",3,IF(#REF!="vmbo-k",4,IF(#REF!="vmbo-g",5,IF(#REF!="vmbo-t",6,IF(#REF!="havo",7))))))))</f>
        <v>#REF!</v>
      </c>
      <c r="U26" s="61" t="e">
        <f>IF(T26="",0,IF(T26&lt;#REF!,0,IF(T26&gt;=#REF!,1)))</f>
        <v>#REF!</v>
      </c>
      <c r="W26" s="260" t="e">
        <f>'groep 8'!$AR$55</f>
        <v>#DIV/0!</v>
      </c>
      <c r="X26" s="260" t="e">
        <f>'groep 8'!$AR$56</f>
        <v>#DIV/0!</v>
      </c>
      <c r="Y26" s="260" t="e">
        <f>'groep 8'!$AS$55</f>
        <v>#DIV/0!</v>
      </c>
      <c r="Z26" s="260" t="e">
        <f>'groep 8'!$AS$56</f>
        <v>#DIV/0!</v>
      </c>
      <c r="AA26" s="260" t="e">
        <f>'groep 8'!$AT$55</f>
        <v>#DIV/0!</v>
      </c>
      <c r="AB26" s="260" t="e">
        <f>'groep 8'!$AT$56</f>
        <v>#DIV/0!</v>
      </c>
    </row>
    <row r="27" spans="1:28" ht="15" customHeight="1" x14ac:dyDescent="0.25">
      <c r="B27" s="139"/>
      <c r="C27" s="135"/>
      <c r="D27" s="9"/>
      <c r="E27" s="362"/>
      <c r="F27" s="145"/>
      <c r="G27" s="145"/>
      <c r="H27" s="145"/>
      <c r="I27" s="145"/>
      <c r="J27" s="145"/>
      <c r="K27" s="145"/>
      <c r="L27" s="99"/>
      <c r="M27" s="121"/>
      <c r="N27" s="114"/>
      <c r="O27" s="112"/>
      <c r="P27" s="40"/>
      <c r="Q27" s="112" t="str">
        <f>IF(E27="","",IF(E27="X",M27))</f>
        <v/>
      </c>
      <c r="R27" s="115"/>
      <c r="S27" s="105" t="e">
        <f>IF(#REF!="","",IF(#REF!="pro",1,IF(#REF!="lwoo",2,IF(#REF!="vmbo-b",3,IF(#REF!="vmbo-k",4,IF(#REF!="vmbo-g",5,IF(#REF!="vmbo-t",6,IF(#REF!="havo",7))))))))</f>
        <v>#REF!</v>
      </c>
      <c r="T27" s="106" t="e">
        <f>IF(#REF!="","",IF(#REF!="pro",1,IF(#REF!="lwoo",2,IF(#REF!="vmbo-b",3,IF(#REF!="vmbo-k",4,IF(#REF!="vmbo-g",5,IF(#REF!="vmbo-t",6,IF(#REF!="havo",7))))))))</f>
        <v>#REF!</v>
      </c>
      <c r="U27" s="107" t="e">
        <f>IF(T27="",0,IF(T27&lt;#REF!,0,IF(T27&gt;=#REF!,1)))</f>
        <v>#REF!</v>
      </c>
      <c r="W27" s="261"/>
      <c r="X27" s="261"/>
      <c r="Y27" s="261"/>
      <c r="Z27" s="261"/>
      <c r="AA27" s="261"/>
      <c r="AB27" s="261"/>
    </row>
    <row r="28" spans="1:28" ht="15" customHeight="1" thickBot="1" x14ac:dyDescent="0.3">
      <c r="B28" s="197"/>
      <c r="C28" s="197"/>
      <c r="D28" s="197"/>
      <c r="E28" s="197"/>
      <c r="F28" s="198">
        <f t="shared" ref="F28:J28" si="0">COUNT(F16:F27)</f>
        <v>0</v>
      </c>
      <c r="G28" s="198">
        <f t="shared" si="0"/>
        <v>0</v>
      </c>
      <c r="H28" s="198">
        <f t="shared" si="0"/>
        <v>0</v>
      </c>
      <c r="I28" s="198">
        <f t="shared" si="0"/>
        <v>0</v>
      </c>
      <c r="J28" s="198">
        <f t="shared" si="0"/>
        <v>0</v>
      </c>
      <c r="K28" s="198">
        <f>COUNT(K16:K27)</f>
        <v>0</v>
      </c>
      <c r="L28" s="109"/>
      <c r="M28" s="199">
        <f>COUNT(M16:M27)</f>
        <v>0</v>
      </c>
      <c r="N28" s="109"/>
      <c r="O28" s="109"/>
      <c r="P28" s="109"/>
      <c r="Q28" s="109"/>
      <c r="R28" s="109"/>
      <c r="W28" s="202">
        <f>COUNT(W16:W27)</f>
        <v>0</v>
      </c>
      <c r="X28" s="202">
        <f t="shared" ref="X28:AB28" si="1">COUNT(X16:X27)</f>
        <v>0</v>
      </c>
      <c r="Y28" s="202">
        <f t="shared" si="1"/>
        <v>0</v>
      </c>
      <c r="Z28" s="202">
        <f t="shared" si="1"/>
        <v>0</v>
      </c>
      <c r="AA28" s="202">
        <f t="shared" si="1"/>
        <v>0</v>
      </c>
      <c r="AB28" s="202">
        <f t="shared" si="1"/>
        <v>0</v>
      </c>
    </row>
    <row r="29" spans="1:28" s="104" customFormat="1" ht="15" customHeight="1" thickTop="1" x14ac:dyDescent="0.25">
      <c r="A29" s="103" t="s">
        <v>79</v>
      </c>
      <c r="B29" s="349">
        <f>COUNTA(B16:B27)</f>
        <v>6</v>
      </c>
      <c r="C29" s="350"/>
      <c r="D29" s="358">
        <f>SUM(D16:D27)</f>
        <v>0</v>
      </c>
      <c r="E29" s="361">
        <f>COUNTA(E16:E27)</f>
        <v>0</v>
      </c>
      <c r="F29" s="195" t="str">
        <f t="shared" ref="F29:J29" si="2">IF(F28=0,"",IF(F28&gt;0,SUM(F16:F27)/COUNT(F16:F27)))</f>
        <v/>
      </c>
      <c r="G29" s="196" t="str">
        <f t="shared" si="2"/>
        <v/>
      </c>
      <c r="H29" s="196" t="str">
        <f t="shared" si="2"/>
        <v/>
      </c>
      <c r="I29" s="196" t="str">
        <f t="shared" si="2"/>
        <v/>
      </c>
      <c r="J29" s="196" t="str">
        <f t="shared" si="2"/>
        <v/>
      </c>
      <c r="K29" s="125" t="str">
        <f>IF(K28=0,"",IF(K28&gt;0,SUM(K16:K27)/COUNT(K16:K27)))</f>
        <v/>
      </c>
      <c r="L29" s="128"/>
      <c r="M29" s="329" t="str">
        <f>IF(M28=0,"",IF(M28&gt;0,SUM(M16:M27)/COUNT(M16:M27)))</f>
        <v/>
      </c>
      <c r="N29" s="122"/>
      <c r="O29" s="332">
        <f>SUM(O16:O27)</f>
        <v>0</v>
      </c>
      <c r="P29" s="123">
        <f t="shared" ref="P29:Q29" si="3">SUM(P16:P27)</f>
        <v>0</v>
      </c>
      <c r="Q29" s="335">
        <f t="shared" si="3"/>
        <v>0</v>
      </c>
      <c r="R29" s="338">
        <f>SUM(R16:R27)/6</f>
        <v>0</v>
      </c>
      <c r="S29" s="101"/>
      <c r="T29" s="102"/>
      <c r="U29" s="102" t="e">
        <f>SUM(U16:U27)</f>
        <v>#REF!</v>
      </c>
      <c r="W29" s="318" t="str">
        <f>IF(W28=0,"",IF(W28&gt;0,SUM(W16:W27)/COUNT(W16:W27)))</f>
        <v/>
      </c>
      <c r="X29" s="320" t="str">
        <f>IF(X28=0,"",IF(X28&gt;0,SUM(X16:X27)/COUNT(X16:X27)))</f>
        <v/>
      </c>
      <c r="Y29" s="320" t="str">
        <f t="shared" ref="Y29:AB29" si="4">IF(Y28=0,"",IF(Y28&gt;0,SUM(Y16:Y27)/COUNT(Y16:Y27)))</f>
        <v/>
      </c>
      <c r="Z29" s="320" t="str">
        <f t="shared" si="4"/>
        <v/>
      </c>
      <c r="AA29" s="320" t="str">
        <f t="shared" si="4"/>
        <v/>
      </c>
      <c r="AB29" s="312" t="str">
        <f t="shared" si="4"/>
        <v/>
      </c>
    </row>
    <row r="30" spans="1:28" ht="15" customHeight="1" x14ac:dyDescent="0.25">
      <c r="B30" s="351"/>
      <c r="C30" s="352"/>
      <c r="D30" s="359"/>
      <c r="E30" s="361"/>
      <c r="F30" s="367" t="str">
        <f>IF(F28=0,"",IF(G28=0,"",IF(F28+G28&gt;0,(F29+G29)/2)))</f>
        <v/>
      </c>
      <c r="G30" s="341"/>
      <c r="H30" s="341" t="str">
        <f>IF(H28=0,"",IF(I28=0,"",IF(H28+I28&gt;0,(H29+I29)/2)))</f>
        <v/>
      </c>
      <c r="I30" s="341"/>
      <c r="J30" s="341" t="str">
        <f>IF(J28=0,"",IF(K28=0,"",IF(J28+K28&gt;0,(J29+K29)/2)))</f>
        <v/>
      </c>
      <c r="K30" s="342"/>
      <c r="L30" s="129"/>
      <c r="M30" s="330"/>
      <c r="N30" s="126"/>
      <c r="O30" s="333"/>
      <c r="P30" s="11"/>
      <c r="Q30" s="336"/>
      <c r="R30" s="339"/>
      <c r="S30" s="89"/>
      <c r="W30" s="319"/>
      <c r="X30" s="321"/>
      <c r="Y30" s="321"/>
      <c r="Z30" s="321"/>
      <c r="AA30" s="321"/>
      <c r="AB30" s="313"/>
    </row>
    <row r="31" spans="1:28" ht="13.8" thickBot="1" x14ac:dyDescent="0.3">
      <c r="B31" s="353"/>
      <c r="C31" s="354"/>
      <c r="D31" s="360"/>
      <c r="E31" s="361"/>
      <c r="F31" s="314" t="s">
        <v>85</v>
      </c>
      <c r="G31" s="315"/>
      <c r="H31" s="316" t="s">
        <v>31</v>
      </c>
      <c r="I31" s="315"/>
      <c r="J31" s="315" t="s">
        <v>32</v>
      </c>
      <c r="K31" s="317"/>
      <c r="M31" s="331"/>
      <c r="N31" s="127"/>
      <c r="O31" s="334"/>
      <c r="P31" s="124">
        <f>P29*B29</f>
        <v>0</v>
      </c>
      <c r="Q31" s="337"/>
      <c r="R31" s="340"/>
      <c r="S31" s="3"/>
      <c r="T31" s="3"/>
      <c r="U31" s="3"/>
      <c r="V31" s="3"/>
      <c r="W31" s="314" t="s">
        <v>85</v>
      </c>
      <c r="X31" s="315"/>
      <c r="Y31" s="316" t="s">
        <v>31</v>
      </c>
      <c r="Z31" s="315"/>
      <c r="AA31" s="315" t="s">
        <v>32</v>
      </c>
      <c r="AB31" s="317"/>
    </row>
    <row r="32" spans="1:28" ht="13.8" thickTop="1" x14ac:dyDescent="0.25"/>
  </sheetData>
  <sheetProtection sheet="1" objects="1" scenarios="1"/>
  <mergeCells count="46">
    <mergeCell ref="B2:AB2"/>
    <mergeCell ref="C9:C11"/>
    <mergeCell ref="B29:C31"/>
    <mergeCell ref="K5:K6"/>
    <mergeCell ref="E8:E11"/>
    <mergeCell ref="D29:D31"/>
    <mergeCell ref="E29:E31"/>
    <mergeCell ref="E16:E27"/>
    <mergeCell ref="J31:K31"/>
    <mergeCell ref="F8:G8"/>
    <mergeCell ref="H8:I8"/>
    <mergeCell ref="H30:I30"/>
    <mergeCell ref="E5:F5"/>
    <mergeCell ref="E6:F6"/>
    <mergeCell ref="F30:G30"/>
    <mergeCell ref="F31:G31"/>
    <mergeCell ref="B5:D5"/>
    <mergeCell ref="B6:D6"/>
    <mergeCell ref="J8:K8"/>
    <mergeCell ref="B8:D8"/>
    <mergeCell ref="J30:K30"/>
    <mergeCell ref="W10:X10"/>
    <mergeCell ref="Y10:Z10"/>
    <mergeCell ref="AA10:AB10"/>
    <mergeCell ref="O8:R8"/>
    <mergeCell ref="H31:I31"/>
    <mergeCell ref="M29:M31"/>
    <mergeCell ref="O29:O31"/>
    <mergeCell ref="Q29:Q31"/>
    <mergeCell ref="R29:R31"/>
    <mergeCell ref="AB5:AB6"/>
    <mergeCell ref="W5:AA6"/>
    <mergeCell ref="G5:J6"/>
    <mergeCell ref="AB29:AB30"/>
    <mergeCell ref="W31:X31"/>
    <mergeCell ref="Y31:Z31"/>
    <mergeCell ref="AA31:AB31"/>
    <mergeCell ref="W29:W30"/>
    <mergeCell ref="X29:X30"/>
    <mergeCell ref="Y29:Y30"/>
    <mergeCell ref="Z29:Z30"/>
    <mergeCell ref="AA29:AA30"/>
    <mergeCell ref="W8:AB8"/>
    <mergeCell ref="W9:X9"/>
    <mergeCell ref="Y9:Z9"/>
    <mergeCell ref="AA9:AB9"/>
  </mergeCells>
  <conditionalFormatting sqref="C16:C27">
    <cfRule type="cellIs" dxfId="34" priority="23" operator="equal">
      <formula>0</formula>
    </cfRule>
  </conditionalFormatting>
  <conditionalFormatting sqref="E5:E6 D7">
    <cfRule type="cellIs" dxfId="33" priority="76" stopIfTrue="1" operator="equal">
      <formula>"nee"</formula>
    </cfRule>
    <cfRule type="cellIs" dxfId="32" priority="75" stopIfTrue="1" operator="equal">
      <formula>"ja"</formula>
    </cfRule>
  </conditionalFormatting>
  <conditionalFormatting sqref="E16">
    <cfRule type="cellIs" dxfId="31" priority="92" stopIfTrue="1" operator="equal">
      <formula>"x"</formula>
    </cfRule>
  </conditionalFormatting>
  <conditionalFormatting sqref="F16:K27">
    <cfRule type="cellIs" dxfId="30" priority="24" operator="equal">
      <formula>""</formula>
    </cfRule>
    <cfRule type="cellIs" dxfId="29" priority="26" operator="greaterThanOrEqual">
      <formula>$K$5</formula>
    </cfRule>
    <cfRule type="cellIs" dxfId="28" priority="25" operator="lessThan">
      <formula>$K$5</formula>
    </cfRule>
  </conditionalFormatting>
  <conditionalFormatting sqref="F29:K30 M29:M31">
    <cfRule type="cellIs" dxfId="27" priority="22" operator="greaterThanOrEqual">
      <formula>$K$5</formula>
    </cfRule>
    <cfRule type="cellIs" dxfId="26" priority="20" operator="equal">
      <formula>0</formula>
    </cfRule>
    <cfRule type="cellIs" dxfId="25" priority="21" operator="lessThan">
      <formula>$K$5</formula>
    </cfRule>
  </conditionalFormatting>
  <conditionalFormatting sqref="M16 M18 M20 M22 M24 M26">
    <cfRule type="cellIs" dxfId="24" priority="32" operator="greaterThanOrEqual">
      <formula>$K$5</formula>
    </cfRule>
    <cfRule type="cellIs" dxfId="23" priority="31" operator="lessThan">
      <formula>$K$5</formula>
    </cfRule>
    <cfRule type="cellIs" dxfId="22" priority="30" operator="equal">
      <formula>""</formula>
    </cfRule>
  </conditionalFormatting>
  <conditionalFormatting sqref="O16 O18 O20 O22 O24 O26">
    <cfRule type="cellIs" dxfId="21" priority="101" stopIfTrue="1" operator="equal">
      <formula>""</formula>
    </cfRule>
    <cfRule type="cellIs" dxfId="20" priority="100" stopIfTrue="1" operator="greaterThanOrEqual">
      <formula>1</formula>
    </cfRule>
  </conditionalFormatting>
  <conditionalFormatting sqref="R16 R18 R20 R22 R24 R26 R29:R31">
    <cfRule type="cellIs" dxfId="19" priority="27" operator="equal">
      <formula>""</formula>
    </cfRule>
    <cfRule type="cellIs" dxfId="18" priority="28" operator="lessThan">
      <formula>$K$5</formula>
    </cfRule>
    <cfRule type="cellIs" dxfId="17" priority="29" operator="greaterThanOrEqual">
      <formula>$K$5</formula>
    </cfRule>
  </conditionalFormatting>
  <conditionalFormatting sqref="S16:S30">
    <cfRule type="expression" dxfId="16" priority="77" stopIfTrue="1">
      <formula>#REF!="ja"</formula>
    </cfRule>
  </conditionalFormatting>
  <conditionalFormatting sqref="T16:U28">
    <cfRule type="expression" dxfId="15" priority="80" stopIfTrue="1">
      <formula>#REF!="ja"</formula>
    </cfRule>
  </conditionalFormatting>
  <conditionalFormatting sqref="U29:V30">
    <cfRule type="expression" dxfId="14" priority="19" stopIfTrue="1">
      <formula>#REF!="ja"</formula>
    </cfRule>
  </conditionalFormatting>
  <conditionalFormatting sqref="W16:W27 Y16:Y27 AA16:AA27">
    <cfRule type="cellIs" dxfId="13" priority="18" operator="lessThan">
      <formula>0.85</formula>
    </cfRule>
    <cfRule type="cellIs" dxfId="12" priority="17" operator="greaterThanOrEqual">
      <formula>0.85</formula>
    </cfRule>
  </conditionalFormatting>
  <conditionalFormatting sqref="W29:W30 Y29:Y30 AA29:AA30">
    <cfRule type="cellIs" dxfId="11" priority="9" operator="greaterThan">
      <formula>0</formula>
    </cfRule>
    <cfRule type="cellIs" dxfId="10" priority="8" operator="greaterThanOrEqual">
      <formula>0.85</formula>
    </cfRule>
  </conditionalFormatting>
  <conditionalFormatting sqref="W16:AB27">
    <cfRule type="cellIs" dxfId="9" priority="10" operator="equal">
      <formula>""</formula>
    </cfRule>
  </conditionalFormatting>
  <conditionalFormatting sqref="W29:AB30">
    <cfRule type="cellIs" dxfId="8" priority="1" operator="equal">
      <formula>""</formula>
    </cfRule>
  </conditionalFormatting>
  <conditionalFormatting sqref="X16:X27 Z16:Z27">
    <cfRule type="cellIs" dxfId="7" priority="15" operator="greaterThan">
      <formula>0</formula>
    </cfRule>
    <cfRule type="cellIs" dxfId="6" priority="14" operator="greaterThanOrEqual">
      <formula>0.65</formula>
    </cfRule>
  </conditionalFormatting>
  <conditionalFormatting sqref="X29:X30 Z29:Z30">
    <cfRule type="cellIs" dxfId="5" priority="5" operator="greaterThanOrEqual">
      <formula>0.65</formula>
    </cfRule>
    <cfRule type="cellIs" dxfId="4" priority="6" operator="greaterThan">
      <formula>0</formula>
    </cfRule>
  </conditionalFormatting>
  <conditionalFormatting sqref="AB16:AB27">
    <cfRule type="cellIs" dxfId="3" priority="12" operator="greaterThan">
      <formula>0</formula>
    </cfRule>
    <cfRule type="cellIs" dxfId="2" priority="11" operator="greaterThan">
      <formula>0.45</formula>
    </cfRule>
  </conditionalFormatting>
  <conditionalFormatting sqref="AB29:AB30">
    <cfRule type="cellIs" dxfId="1" priority="2" operator="greaterThanOrEqual">
      <formula>0.45</formula>
    </cfRule>
    <cfRule type="cellIs" dxfId="0" priority="3" operator="greaterThan">
      <formula>0</formula>
    </cfRule>
  </conditionalFormatting>
  <dataValidations count="3">
    <dataValidation type="list" allowBlank="1" showInputMessage="1" showErrorMessage="1" sqref="E5" xr:uid="{60A203CF-8C6F-4A2B-A026-3DC051F4CC5C}">
      <formula1>"ja,nee,"</formula1>
    </dataValidation>
    <dataValidation allowBlank="1" showInputMessage="1" showErrorMessage="1" promptTitle="in te vullen niveau" prompt="vul in: A-B-C-D-E_x000a_     of: 1-2-3-4-5" sqref="L16:L27" xr:uid="{CE46E315-E4E7-4CFE-B98E-DC891C1479C2}"/>
    <dataValidation allowBlank="1" showInputMessage="1" showErrorMessage="1" promptTitle="specifieke onderwijsbehoefte" prompt="zet een x voor een leerling met_x000a_een specifieke onderwijsbehoefte" sqref="E16" xr:uid="{86B2845A-7BF0-43E5-B72A-C97D2320E543}"/>
  </dataValidations>
  <pageMargins left="0.9055118110236221" right="0.27559055118110237" top="0.59055118110236227" bottom="0.23622047244094491" header="0.11811023622047245" footer="0.15748031496062992"/>
  <pageSetup paperSize="9" scale="70" orientation="landscape" r:id="rId1"/>
  <headerFooter alignWithMargins="0">
    <oddFooter>&amp;L&amp;8© Meesterwerk</oddFooter>
  </headerFooter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38A6A-3643-41D6-BE8D-04D13627A423}">
  <sheetPr codeName="Blad23">
    <tabColor rgb="FFFF0000"/>
  </sheetPr>
  <dimension ref="B2:I40"/>
  <sheetViews>
    <sheetView showGridLines="0" showRowColHeaders="0" zoomScale="80" zoomScaleNormal="80" zoomScaleSheetLayoutView="50" workbookViewId="0">
      <selection activeCell="M15" sqref="M15"/>
    </sheetView>
  </sheetViews>
  <sheetFormatPr defaultColWidth="9.21875" defaultRowHeight="13.2" x14ac:dyDescent="0.25"/>
  <cols>
    <col min="1" max="1" width="5.77734375" style="206" customWidth="1"/>
    <col min="2" max="2" width="4.77734375" style="206" customWidth="1"/>
    <col min="3" max="3" width="60.77734375" style="206" customWidth="1"/>
    <col min="4" max="4" width="5.77734375" style="206" customWidth="1"/>
    <col min="5" max="5" width="4.77734375" style="206" customWidth="1"/>
    <col min="6" max="6" width="60.77734375" style="206" customWidth="1"/>
    <col min="7" max="7" width="5.77734375" style="206" customWidth="1"/>
    <col min="8" max="8" width="4.77734375" style="206" customWidth="1"/>
    <col min="9" max="9" width="60.77734375" style="206" customWidth="1"/>
    <col min="10" max="16384" width="9.21875" style="206"/>
  </cols>
  <sheetData>
    <row r="2" spans="2:9" ht="17.55" customHeight="1" x14ac:dyDescent="0.3">
      <c r="C2" s="257" t="s">
        <v>144</v>
      </c>
    </row>
    <row r="3" spans="2:9" ht="17.55" customHeight="1" x14ac:dyDescent="0.3">
      <c r="C3" s="257"/>
    </row>
    <row r="4" spans="2:9" ht="17.55" customHeight="1" x14ac:dyDescent="0.3">
      <c r="C4" s="257"/>
    </row>
    <row r="5" spans="2:9" ht="17.55" customHeight="1" x14ac:dyDescent="0.3">
      <c r="B5" s="373" t="s">
        <v>162</v>
      </c>
      <c r="C5" s="373"/>
      <c r="D5" s="373"/>
      <c r="E5" s="373"/>
      <c r="F5" s="373"/>
      <c r="G5" s="373"/>
      <c r="H5" s="373"/>
      <c r="I5" s="373"/>
    </row>
    <row r="6" spans="2:9" ht="13.8" thickBot="1" x14ac:dyDescent="0.3"/>
    <row r="7" spans="2:9" ht="16.8" thickBot="1" x14ac:dyDescent="0.45">
      <c r="B7" s="370" t="s">
        <v>123</v>
      </c>
      <c r="C7" s="371"/>
      <c r="D7" s="207"/>
      <c r="E7" s="370" t="s">
        <v>124</v>
      </c>
      <c r="F7" s="371"/>
      <c r="G7" s="207"/>
      <c r="H7" s="370" t="s">
        <v>145</v>
      </c>
      <c r="I7" s="371"/>
    </row>
    <row r="8" spans="2:9" ht="13.8" thickBot="1" x14ac:dyDescent="0.3"/>
    <row r="9" spans="2:9" ht="19.5" customHeight="1" thickBot="1" x14ac:dyDescent="0.3">
      <c r="B9" s="372" t="s">
        <v>121</v>
      </c>
      <c r="C9" s="368"/>
      <c r="E9" s="372" t="s">
        <v>121</v>
      </c>
      <c r="F9" s="368"/>
      <c r="H9" s="372" t="s">
        <v>121</v>
      </c>
      <c r="I9" s="368"/>
    </row>
    <row r="10" spans="2:9" ht="19.5" customHeight="1" thickBot="1" x14ac:dyDescent="0.3">
      <c r="B10" s="372"/>
      <c r="C10" s="368"/>
      <c r="E10" s="372"/>
      <c r="F10" s="368"/>
      <c r="H10" s="372"/>
      <c r="I10" s="368"/>
    </row>
    <row r="11" spans="2:9" ht="19.5" customHeight="1" thickBot="1" x14ac:dyDescent="0.3">
      <c r="B11" s="372"/>
      <c r="C11" s="368"/>
      <c r="E11" s="372"/>
      <c r="F11" s="368"/>
      <c r="H11" s="372"/>
      <c r="I11" s="368"/>
    </row>
    <row r="12" spans="2:9" ht="19.5" customHeight="1" thickBot="1" x14ac:dyDescent="0.3">
      <c r="B12" s="372" t="s">
        <v>146</v>
      </c>
      <c r="C12" s="368"/>
      <c r="E12" s="372" t="s">
        <v>146</v>
      </c>
      <c r="F12" s="368"/>
      <c r="H12" s="372" t="s">
        <v>146</v>
      </c>
      <c r="I12" s="368"/>
    </row>
    <row r="13" spans="2:9" ht="19.5" customHeight="1" thickBot="1" x14ac:dyDescent="0.3">
      <c r="B13" s="372"/>
      <c r="C13" s="368"/>
      <c r="E13" s="372"/>
      <c r="F13" s="368"/>
      <c r="H13" s="372"/>
      <c r="I13" s="368"/>
    </row>
    <row r="14" spans="2:9" ht="19.5" customHeight="1" thickBot="1" x14ac:dyDescent="0.3">
      <c r="B14" s="372"/>
      <c r="C14" s="368"/>
      <c r="E14" s="372"/>
      <c r="F14" s="368"/>
      <c r="H14" s="372"/>
      <c r="I14" s="368"/>
    </row>
    <row r="15" spans="2:9" ht="19.5" customHeight="1" thickBot="1" x14ac:dyDescent="0.3">
      <c r="B15" s="372"/>
      <c r="C15" s="368"/>
      <c r="E15" s="372"/>
      <c r="F15" s="368"/>
      <c r="H15" s="372"/>
      <c r="I15" s="368"/>
    </row>
    <row r="16" spans="2:9" ht="19.5" customHeight="1" thickBot="1" x14ac:dyDescent="0.3">
      <c r="B16" s="372"/>
      <c r="C16" s="368"/>
      <c r="E16" s="372"/>
      <c r="F16" s="368"/>
      <c r="H16" s="372"/>
      <c r="I16" s="368"/>
    </row>
    <row r="17" spans="2:9" ht="19.5" customHeight="1" thickBot="1" x14ac:dyDescent="0.3">
      <c r="B17" s="372"/>
      <c r="C17" s="368"/>
      <c r="E17" s="372"/>
      <c r="F17" s="368"/>
      <c r="H17" s="372"/>
      <c r="I17" s="368"/>
    </row>
    <row r="18" spans="2:9" ht="19.5" customHeight="1" thickBot="1" x14ac:dyDescent="0.3">
      <c r="B18" s="372"/>
      <c r="C18" s="368"/>
      <c r="E18" s="372"/>
      <c r="F18" s="368"/>
      <c r="H18" s="372"/>
      <c r="I18" s="368"/>
    </row>
    <row r="19" spans="2:9" ht="19.5" customHeight="1" thickBot="1" x14ac:dyDescent="0.3">
      <c r="B19" s="372"/>
      <c r="C19" s="369"/>
      <c r="E19" s="372"/>
      <c r="F19" s="369"/>
      <c r="H19" s="372"/>
      <c r="I19" s="369"/>
    </row>
    <row r="20" spans="2:9" ht="19.5" customHeight="1" thickBot="1" x14ac:dyDescent="0.3">
      <c r="B20" s="372"/>
      <c r="C20" s="369"/>
      <c r="E20" s="372"/>
      <c r="F20" s="369"/>
      <c r="H20" s="372"/>
      <c r="I20" s="369"/>
    </row>
    <row r="21" spans="2:9" ht="19.5" customHeight="1" thickBot="1" x14ac:dyDescent="0.3">
      <c r="B21" s="372"/>
      <c r="C21" s="369"/>
      <c r="E21" s="372"/>
      <c r="F21" s="369"/>
      <c r="H21" s="372"/>
      <c r="I21" s="369"/>
    </row>
    <row r="22" spans="2:9" ht="19.5" customHeight="1" thickBot="1" x14ac:dyDescent="0.3">
      <c r="B22" s="372"/>
      <c r="C22" s="369"/>
      <c r="E22" s="372"/>
      <c r="F22" s="369"/>
      <c r="H22" s="372"/>
      <c r="I22" s="369"/>
    </row>
    <row r="24" spans="2:9" ht="13.8" thickBot="1" x14ac:dyDescent="0.3"/>
    <row r="25" spans="2:9" ht="16.8" thickBot="1" x14ac:dyDescent="0.45">
      <c r="B25" s="370" t="s">
        <v>147</v>
      </c>
      <c r="C25" s="371"/>
      <c r="D25" s="207"/>
      <c r="E25" s="370" t="s">
        <v>125</v>
      </c>
      <c r="F25" s="371"/>
      <c r="G25" s="207"/>
      <c r="H25" s="370" t="s">
        <v>148</v>
      </c>
      <c r="I25" s="371"/>
    </row>
    <row r="26" spans="2:9" ht="13.8" thickBot="1" x14ac:dyDescent="0.3"/>
    <row r="27" spans="2:9" ht="19.5" customHeight="1" thickBot="1" x14ac:dyDescent="0.3">
      <c r="B27" s="372" t="s">
        <v>121</v>
      </c>
      <c r="C27" s="368"/>
      <c r="E27" s="372" t="s">
        <v>121</v>
      </c>
      <c r="F27" s="368"/>
      <c r="H27" s="372" t="s">
        <v>121</v>
      </c>
      <c r="I27" s="368"/>
    </row>
    <row r="28" spans="2:9" ht="19.5" customHeight="1" thickBot="1" x14ac:dyDescent="0.3">
      <c r="B28" s="372"/>
      <c r="C28" s="368"/>
      <c r="E28" s="372"/>
      <c r="F28" s="368"/>
      <c r="H28" s="372"/>
      <c r="I28" s="368"/>
    </row>
    <row r="29" spans="2:9" ht="19.5" customHeight="1" thickBot="1" x14ac:dyDescent="0.3">
      <c r="B29" s="372"/>
      <c r="C29" s="368"/>
      <c r="E29" s="372"/>
      <c r="F29" s="368"/>
      <c r="H29" s="372"/>
      <c r="I29" s="368"/>
    </row>
    <row r="30" spans="2:9" ht="19.5" customHeight="1" thickBot="1" x14ac:dyDescent="0.3">
      <c r="B30" s="372" t="s">
        <v>146</v>
      </c>
      <c r="C30" s="368"/>
      <c r="E30" s="372" t="s">
        <v>146</v>
      </c>
      <c r="F30" s="368"/>
      <c r="H30" s="372" t="s">
        <v>146</v>
      </c>
      <c r="I30" s="368"/>
    </row>
    <row r="31" spans="2:9" ht="19.5" customHeight="1" thickBot="1" x14ac:dyDescent="0.3">
      <c r="B31" s="372"/>
      <c r="C31" s="368"/>
      <c r="E31" s="372"/>
      <c r="F31" s="368"/>
      <c r="H31" s="372"/>
      <c r="I31" s="368"/>
    </row>
    <row r="32" spans="2:9" ht="19.5" customHeight="1" thickBot="1" x14ac:dyDescent="0.3">
      <c r="B32" s="372"/>
      <c r="C32" s="368"/>
      <c r="E32" s="372"/>
      <c r="F32" s="368"/>
      <c r="H32" s="372"/>
      <c r="I32" s="368"/>
    </row>
    <row r="33" spans="2:9" ht="19.5" customHeight="1" thickBot="1" x14ac:dyDescent="0.3">
      <c r="B33" s="372"/>
      <c r="C33" s="368"/>
      <c r="E33" s="372"/>
      <c r="F33" s="368"/>
      <c r="H33" s="372"/>
      <c r="I33" s="368"/>
    </row>
    <row r="34" spans="2:9" ht="19.5" customHeight="1" thickBot="1" x14ac:dyDescent="0.3">
      <c r="B34" s="372"/>
      <c r="C34" s="368"/>
      <c r="E34" s="372"/>
      <c r="F34" s="368"/>
      <c r="H34" s="372"/>
      <c r="I34" s="368"/>
    </row>
    <row r="35" spans="2:9" ht="19.5" customHeight="1" thickBot="1" x14ac:dyDescent="0.3">
      <c r="B35" s="372"/>
      <c r="C35" s="368"/>
      <c r="E35" s="372"/>
      <c r="F35" s="368"/>
      <c r="H35" s="372"/>
      <c r="I35" s="368"/>
    </row>
    <row r="36" spans="2:9" ht="19.5" customHeight="1" thickBot="1" x14ac:dyDescent="0.3">
      <c r="B36" s="372"/>
      <c r="C36" s="368"/>
      <c r="E36" s="372"/>
      <c r="F36" s="368"/>
      <c r="H36" s="372"/>
      <c r="I36" s="368"/>
    </row>
    <row r="37" spans="2:9" ht="19.5" customHeight="1" thickBot="1" x14ac:dyDescent="0.3">
      <c r="B37" s="372"/>
      <c r="C37" s="369"/>
      <c r="E37" s="372"/>
      <c r="F37" s="369"/>
      <c r="H37" s="372"/>
      <c r="I37" s="369"/>
    </row>
    <row r="38" spans="2:9" ht="19.5" customHeight="1" thickBot="1" x14ac:dyDescent="0.3">
      <c r="B38" s="372"/>
      <c r="C38" s="369"/>
      <c r="E38" s="372"/>
      <c r="F38" s="369"/>
      <c r="H38" s="372"/>
      <c r="I38" s="369"/>
    </row>
    <row r="39" spans="2:9" ht="19.5" customHeight="1" thickBot="1" x14ac:dyDescent="0.3">
      <c r="B39" s="372"/>
      <c r="C39" s="369"/>
      <c r="E39" s="372"/>
      <c r="F39" s="369"/>
      <c r="H39" s="372"/>
      <c r="I39" s="369"/>
    </row>
    <row r="40" spans="2:9" ht="19.5" customHeight="1" thickBot="1" x14ac:dyDescent="0.3">
      <c r="B40" s="372"/>
      <c r="C40" s="369"/>
      <c r="E40" s="372"/>
      <c r="F40" s="369"/>
      <c r="H40" s="372"/>
      <c r="I40" s="369"/>
    </row>
  </sheetData>
  <sheetProtection sheet="1" objects="1" scenarios="1"/>
  <mergeCells count="31"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431B9-FB15-4D78-B77A-2C018054BD08}">
  <sheetPr codeName="Blad24">
    <tabColor rgb="FFCCCCFF"/>
  </sheetPr>
  <dimension ref="B2:I40"/>
  <sheetViews>
    <sheetView showGridLines="0" showRowColHeaders="0" zoomScale="80" zoomScaleNormal="80" zoomScaleSheetLayoutView="50" workbookViewId="0">
      <selection activeCell="E3" sqref="E3"/>
    </sheetView>
  </sheetViews>
  <sheetFormatPr defaultColWidth="9.21875" defaultRowHeight="13.2" x14ac:dyDescent="0.25"/>
  <cols>
    <col min="1" max="1" width="5.77734375" style="206" customWidth="1"/>
    <col min="2" max="2" width="4.77734375" style="206" customWidth="1"/>
    <col min="3" max="3" width="60.77734375" style="206" customWidth="1"/>
    <col min="4" max="4" width="5.77734375" style="206" customWidth="1"/>
    <col min="5" max="5" width="4.77734375" style="206" customWidth="1"/>
    <col min="6" max="6" width="60.77734375" style="206" customWidth="1"/>
    <col min="7" max="7" width="5.77734375" style="206" customWidth="1"/>
    <col min="8" max="8" width="4.77734375" style="206" customWidth="1"/>
    <col min="9" max="9" width="60.77734375" style="206" customWidth="1"/>
    <col min="10" max="16384" width="9.21875" style="206"/>
  </cols>
  <sheetData>
    <row r="2" spans="2:9" ht="17.55" customHeight="1" x14ac:dyDescent="0.3">
      <c r="C2" s="257" t="s">
        <v>143</v>
      </c>
    </row>
    <row r="3" spans="2:9" ht="17.55" customHeight="1" x14ac:dyDescent="0.3">
      <c r="C3" s="257"/>
    </row>
    <row r="4" spans="2:9" ht="17.55" customHeight="1" x14ac:dyDescent="0.3">
      <c r="C4" s="257" t="s">
        <v>144</v>
      </c>
    </row>
    <row r="5" spans="2:9" ht="17.55" customHeight="1" x14ac:dyDescent="0.3">
      <c r="B5" s="373" t="s">
        <v>122</v>
      </c>
      <c r="C5" s="373"/>
      <c r="D5" s="373"/>
      <c r="E5" s="373"/>
      <c r="F5" s="373"/>
      <c r="G5" s="373"/>
      <c r="H5" s="373"/>
      <c r="I5" s="373"/>
    </row>
    <row r="6" spans="2:9" ht="13.8" thickBot="1" x14ac:dyDescent="0.3"/>
    <row r="7" spans="2:9" ht="16.8" thickBot="1" x14ac:dyDescent="0.45">
      <c r="B7" s="370" t="s">
        <v>123</v>
      </c>
      <c r="C7" s="371"/>
      <c r="D7" s="207"/>
      <c r="E7" s="370" t="s">
        <v>124</v>
      </c>
      <c r="F7" s="371"/>
      <c r="G7" s="207"/>
      <c r="H7" s="370" t="s">
        <v>145</v>
      </c>
      <c r="I7" s="371"/>
    </row>
    <row r="8" spans="2:9" ht="13.8" thickBot="1" x14ac:dyDescent="0.3"/>
    <row r="9" spans="2:9" ht="19.5" customHeight="1" thickBot="1" x14ac:dyDescent="0.3">
      <c r="B9" s="372" t="s">
        <v>121</v>
      </c>
      <c r="C9" s="368"/>
      <c r="E9" s="372" t="s">
        <v>121</v>
      </c>
      <c r="F9" s="368"/>
      <c r="H9" s="372" t="s">
        <v>121</v>
      </c>
      <c r="I9" s="368"/>
    </row>
    <row r="10" spans="2:9" ht="19.5" customHeight="1" thickBot="1" x14ac:dyDescent="0.3">
      <c r="B10" s="372"/>
      <c r="C10" s="368"/>
      <c r="E10" s="372"/>
      <c r="F10" s="368"/>
      <c r="H10" s="372"/>
      <c r="I10" s="368"/>
    </row>
    <row r="11" spans="2:9" ht="19.5" customHeight="1" thickBot="1" x14ac:dyDescent="0.3">
      <c r="B11" s="372"/>
      <c r="C11" s="368"/>
      <c r="E11" s="372"/>
      <c r="F11" s="368"/>
      <c r="H11" s="372"/>
      <c r="I11" s="368"/>
    </row>
    <row r="12" spans="2:9" ht="19.5" customHeight="1" thickBot="1" x14ac:dyDescent="0.3">
      <c r="B12" s="372" t="s">
        <v>146</v>
      </c>
      <c r="C12" s="368"/>
      <c r="E12" s="372" t="s">
        <v>146</v>
      </c>
      <c r="F12" s="368"/>
      <c r="H12" s="372" t="s">
        <v>146</v>
      </c>
      <c r="I12" s="368"/>
    </row>
    <row r="13" spans="2:9" ht="19.5" customHeight="1" thickBot="1" x14ac:dyDescent="0.3">
      <c r="B13" s="372"/>
      <c r="C13" s="368"/>
      <c r="E13" s="372"/>
      <c r="F13" s="368"/>
      <c r="H13" s="372"/>
      <c r="I13" s="368"/>
    </row>
    <row r="14" spans="2:9" ht="19.5" customHeight="1" thickBot="1" x14ac:dyDescent="0.3">
      <c r="B14" s="372"/>
      <c r="C14" s="368"/>
      <c r="E14" s="372"/>
      <c r="F14" s="368"/>
      <c r="H14" s="372"/>
      <c r="I14" s="368"/>
    </row>
    <row r="15" spans="2:9" ht="19.5" customHeight="1" thickBot="1" x14ac:dyDescent="0.3">
      <c r="B15" s="372"/>
      <c r="C15" s="368"/>
      <c r="E15" s="372"/>
      <c r="F15" s="368"/>
      <c r="H15" s="372"/>
      <c r="I15" s="368"/>
    </row>
    <row r="16" spans="2:9" ht="19.5" customHeight="1" thickBot="1" x14ac:dyDescent="0.3">
      <c r="B16" s="372"/>
      <c r="C16" s="368"/>
      <c r="E16" s="372"/>
      <c r="F16" s="368"/>
      <c r="H16" s="372"/>
      <c r="I16" s="368"/>
    </row>
    <row r="17" spans="2:9" ht="19.5" customHeight="1" thickBot="1" x14ac:dyDescent="0.3">
      <c r="B17" s="372"/>
      <c r="C17" s="368"/>
      <c r="E17" s="372"/>
      <c r="F17" s="368"/>
      <c r="H17" s="372"/>
      <c r="I17" s="368"/>
    </row>
    <row r="18" spans="2:9" ht="19.5" customHeight="1" thickBot="1" x14ac:dyDescent="0.3">
      <c r="B18" s="372"/>
      <c r="C18" s="368"/>
      <c r="E18" s="372"/>
      <c r="F18" s="368"/>
      <c r="H18" s="372"/>
      <c r="I18" s="368"/>
    </row>
    <row r="19" spans="2:9" ht="19.5" customHeight="1" thickBot="1" x14ac:dyDescent="0.3">
      <c r="B19" s="372"/>
      <c r="C19" s="369"/>
      <c r="E19" s="372"/>
      <c r="F19" s="369"/>
      <c r="H19" s="372"/>
      <c r="I19" s="369"/>
    </row>
    <row r="20" spans="2:9" ht="19.5" customHeight="1" thickBot="1" x14ac:dyDescent="0.3">
      <c r="B20" s="372"/>
      <c r="C20" s="369"/>
      <c r="E20" s="372"/>
      <c r="F20" s="369"/>
      <c r="H20" s="372"/>
      <c r="I20" s="369"/>
    </row>
    <row r="21" spans="2:9" ht="19.5" customHeight="1" thickBot="1" x14ac:dyDescent="0.3">
      <c r="B21" s="372"/>
      <c r="C21" s="369"/>
      <c r="E21" s="372"/>
      <c r="F21" s="369"/>
      <c r="H21" s="372"/>
      <c r="I21" s="369"/>
    </row>
    <row r="22" spans="2:9" ht="19.5" customHeight="1" thickBot="1" x14ac:dyDescent="0.3">
      <c r="B22" s="372"/>
      <c r="C22" s="369"/>
      <c r="E22" s="372"/>
      <c r="F22" s="369"/>
      <c r="H22" s="372"/>
      <c r="I22" s="369"/>
    </row>
    <row r="24" spans="2:9" ht="13.8" thickBot="1" x14ac:dyDescent="0.3"/>
    <row r="25" spans="2:9" ht="16.8" thickBot="1" x14ac:dyDescent="0.45">
      <c r="B25" s="370" t="s">
        <v>147</v>
      </c>
      <c r="C25" s="371"/>
      <c r="D25" s="207"/>
      <c r="E25" s="370" t="s">
        <v>125</v>
      </c>
      <c r="F25" s="371"/>
      <c r="G25" s="207"/>
      <c r="H25" s="370" t="s">
        <v>148</v>
      </c>
      <c r="I25" s="371"/>
    </row>
    <row r="26" spans="2:9" ht="13.8" thickBot="1" x14ac:dyDescent="0.3"/>
    <row r="27" spans="2:9" ht="19.5" customHeight="1" thickBot="1" x14ac:dyDescent="0.3">
      <c r="B27" s="372" t="s">
        <v>121</v>
      </c>
      <c r="C27" s="368"/>
      <c r="E27" s="372" t="s">
        <v>121</v>
      </c>
      <c r="F27" s="368"/>
      <c r="H27" s="372" t="s">
        <v>121</v>
      </c>
      <c r="I27" s="368"/>
    </row>
    <row r="28" spans="2:9" ht="19.5" customHeight="1" thickBot="1" x14ac:dyDescent="0.3">
      <c r="B28" s="372"/>
      <c r="C28" s="368"/>
      <c r="E28" s="372"/>
      <c r="F28" s="368"/>
      <c r="H28" s="372"/>
      <c r="I28" s="368"/>
    </row>
    <row r="29" spans="2:9" ht="19.5" customHeight="1" thickBot="1" x14ac:dyDescent="0.3">
      <c r="B29" s="372"/>
      <c r="C29" s="368"/>
      <c r="E29" s="372"/>
      <c r="F29" s="368"/>
      <c r="H29" s="372"/>
      <c r="I29" s="368"/>
    </row>
    <row r="30" spans="2:9" ht="19.5" customHeight="1" thickBot="1" x14ac:dyDescent="0.3">
      <c r="B30" s="372" t="s">
        <v>146</v>
      </c>
      <c r="C30" s="368"/>
      <c r="E30" s="372" t="s">
        <v>146</v>
      </c>
      <c r="F30" s="368"/>
      <c r="H30" s="372" t="s">
        <v>146</v>
      </c>
      <c r="I30" s="368"/>
    </row>
    <row r="31" spans="2:9" ht="19.5" customHeight="1" thickBot="1" x14ac:dyDescent="0.3">
      <c r="B31" s="372"/>
      <c r="C31" s="368"/>
      <c r="E31" s="372"/>
      <c r="F31" s="368"/>
      <c r="H31" s="372"/>
      <c r="I31" s="368"/>
    </row>
    <row r="32" spans="2:9" ht="19.5" customHeight="1" thickBot="1" x14ac:dyDescent="0.3">
      <c r="B32" s="372"/>
      <c r="C32" s="368"/>
      <c r="E32" s="372"/>
      <c r="F32" s="368"/>
      <c r="H32" s="372"/>
      <c r="I32" s="368"/>
    </row>
    <row r="33" spans="2:9" ht="19.5" customHeight="1" thickBot="1" x14ac:dyDescent="0.3">
      <c r="B33" s="372"/>
      <c r="C33" s="368"/>
      <c r="E33" s="372"/>
      <c r="F33" s="368"/>
      <c r="H33" s="372"/>
      <c r="I33" s="368"/>
    </row>
    <row r="34" spans="2:9" ht="19.5" customHeight="1" thickBot="1" x14ac:dyDescent="0.3">
      <c r="B34" s="372"/>
      <c r="C34" s="368"/>
      <c r="E34" s="372"/>
      <c r="F34" s="368"/>
      <c r="H34" s="372"/>
      <c r="I34" s="368"/>
    </row>
    <row r="35" spans="2:9" ht="19.5" customHeight="1" thickBot="1" x14ac:dyDescent="0.3">
      <c r="B35" s="372"/>
      <c r="C35" s="368"/>
      <c r="E35" s="372"/>
      <c r="F35" s="368"/>
      <c r="H35" s="372"/>
      <c r="I35" s="368"/>
    </row>
    <row r="36" spans="2:9" ht="19.5" customHeight="1" thickBot="1" x14ac:dyDescent="0.3">
      <c r="B36" s="372"/>
      <c r="C36" s="368"/>
      <c r="E36" s="372"/>
      <c r="F36" s="368"/>
      <c r="H36" s="372"/>
      <c r="I36" s="368"/>
    </row>
    <row r="37" spans="2:9" ht="19.5" customHeight="1" thickBot="1" x14ac:dyDescent="0.3">
      <c r="B37" s="372"/>
      <c r="C37" s="369"/>
      <c r="E37" s="372"/>
      <c r="F37" s="369"/>
      <c r="H37" s="372"/>
      <c r="I37" s="369"/>
    </row>
    <row r="38" spans="2:9" ht="19.5" customHeight="1" thickBot="1" x14ac:dyDescent="0.3">
      <c r="B38" s="372"/>
      <c r="C38" s="369"/>
      <c r="E38" s="372"/>
      <c r="F38" s="369"/>
      <c r="H38" s="372"/>
      <c r="I38" s="369"/>
    </row>
    <row r="39" spans="2:9" ht="19.5" customHeight="1" thickBot="1" x14ac:dyDescent="0.3">
      <c r="B39" s="372"/>
      <c r="C39" s="369"/>
      <c r="E39" s="372"/>
      <c r="F39" s="369"/>
      <c r="H39" s="372"/>
      <c r="I39" s="369"/>
    </row>
    <row r="40" spans="2:9" ht="19.5" customHeight="1" thickBot="1" x14ac:dyDescent="0.3">
      <c r="B40" s="372"/>
      <c r="C40" s="369"/>
      <c r="E40" s="372"/>
      <c r="F40" s="369"/>
      <c r="H40" s="372"/>
      <c r="I40" s="369"/>
    </row>
  </sheetData>
  <sheetProtection sheet="1" objects="1" scenarios="1"/>
  <mergeCells count="31"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9BF8-676B-43C7-842D-711609972646}">
  <sheetPr codeName="Blad25">
    <tabColor rgb="FFCCCCFF"/>
  </sheetPr>
  <dimension ref="B2:I40"/>
  <sheetViews>
    <sheetView showGridLines="0" showRowColHeaders="0" topLeftCell="A3" zoomScale="80" zoomScaleNormal="80" zoomScaleSheetLayoutView="50" workbookViewId="0">
      <selection activeCell="E3" sqref="E3"/>
    </sheetView>
  </sheetViews>
  <sheetFormatPr defaultColWidth="9.21875" defaultRowHeight="13.2" x14ac:dyDescent="0.25"/>
  <cols>
    <col min="1" max="1" width="5.77734375" style="206" customWidth="1"/>
    <col min="2" max="2" width="4.77734375" style="206" customWidth="1"/>
    <col min="3" max="3" width="60.77734375" style="206" customWidth="1"/>
    <col min="4" max="4" width="5.77734375" style="206" customWidth="1"/>
    <col min="5" max="5" width="4.77734375" style="206" customWidth="1"/>
    <col min="6" max="6" width="60.77734375" style="206" customWidth="1"/>
    <col min="7" max="7" width="5.77734375" style="206" customWidth="1"/>
    <col min="8" max="8" width="4.77734375" style="206" customWidth="1"/>
    <col min="9" max="9" width="60.77734375" style="206" customWidth="1"/>
    <col min="10" max="16384" width="9.21875" style="206"/>
  </cols>
  <sheetData>
    <row r="2" spans="2:9" ht="19.95" customHeight="1" x14ac:dyDescent="0.3">
      <c r="C2" s="257" t="s">
        <v>143</v>
      </c>
    </row>
    <row r="3" spans="2:9" ht="19.95" customHeight="1" x14ac:dyDescent="0.3">
      <c r="C3" s="257"/>
    </row>
    <row r="4" spans="2:9" ht="19.95" customHeight="1" x14ac:dyDescent="0.3">
      <c r="C4" s="257" t="s">
        <v>144</v>
      </c>
    </row>
    <row r="5" spans="2:9" ht="19.95" customHeight="1" x14ac:dyDescent="0.3">
      <c r="B5" s="373" t="s">
        <v>149</v>
      </c>
      <c r="C5" s="373"/>
      <c r="D5" s="373"/>
      <c r="E5" s="373"/>
      <c r="F5" s="373"/>
      <c r="G5" s="373"/>
      <c r="H5" s="373"/>
      <c r="I5" s="373"/>
    </row>
    <row r="6" spans="2:9" ht="19.95" customHeight="1" thickBot="1" x14ac:dyDescent="0.3"/>
    <row r="7" spans="2:9" ht="19.95" customHeight="1" thickBot="1" x14ac:dyDescent="0.45">
      <c r="B7" s="370" t="s">
        <v>123</v>
      </c>
      <c r="C7" s="371"/>
      <c r="D7" s="207"/>
      <c r="E7" s="370" t="s">
        <v>124</v>
      </c>
      <c r="F7" s="371"/>
      <c r="G7" s="207"/>
      <c r="H7" s="370" t="s">
        <v>145</v>
      </c>
      <c r="I7" s="371"/>
    </row>
    <row r="8" spans="2:9" ht="13.8" thickBot="1" x14ac:dyDescent="0.3"/>
    <row r="9" spans="2:9" ht="19.5" customHeight="1" thickBot="1" x14ac:dyDescent="0.3">
      <c r="B9" s="372" t="s">
        <v>121</v>
      </c>
      <c r="C9" s="368"/>
      <c r="E9" s="372" t="s">
        <v>121</v>
      </c>
      <c r="F9" s="368"/>
      <c r="H9" s="372" t="s">
        <v>121</v>
      </c>
      <c r="I9" s="368"/>
    </row>
    <row r="10" spans="2:9" ht="19.5" customHeight="1" thickBot="1" x14ac:dyDescent="0.3">
      <c r="B10" s="372"/>
      <c r="C10" s="368"/>
      <c r="E10" s="372"/>
      <c r="F10" s="368"/>
      <c r="H10" s="372"/>
      <c r="I10" s="368"/>
    </row>
    <row r="11" spans="2:9" ht="19.5" customHeight="1" thickBot="1" x14ac:dyDescent="0.3">
      <c r="B11" s="372"/>
      <c r="C11" s="368"/>
      <c r="E11" s="372"/>
      <c r="F11" s="368"/>
      <c r="H11" s="372"/>
      <c r="I11" s="368"/>
    </row>
    <row r="12" spans="2:9" ht="19.5" customHeight="1" thickBot="1" x14ac:dyDescent="0.3">
      <c r="B12" s="372" t="s">
        <v>150</v>
      </c>
      <c r="C12" s="374"/>
      <c r="E12" s="372" t="s">
        <v>150</v>
      </c>
      <c r="F12" s="374"/>
      <c r="H12" s="372" t="s">
        <v>150</v>
      </c>
      <c r="I12" s="374"/>
    </row>
    <row r="13" spans="2:9" ht="19.5" customHeight="1" thickBot="1" x14ac:dyDescent="0.3">
      <c r="B13" s="372"/>
      <c r="C13" s="374"/>
      <c r="E13" s="372"/>
      <c r="F13" s="374"/>
      <c r="H13" s="372"/>
      <c r="I13" s="374"/>
    </row>
    <row r="14" spans="2:9" ht="19.5" customHeight="1" thickBot="1" x14ac:dyDescent="0.3">
      <c r="B14" s="372"/>
      <c r="C14" s="374"/>
      <c r="E14" s="372"/>
      <c r="F14" s="374"/>
      <c r="H14" s="372"/>
      <c r="I14" s="374"/>
    </row>
    <row r="15" spans="2:9" ht="19.5" customHeight="1" thickBot="1" x14ac:dyDescent="0.3">
      <c r="B15" s="372" t="s">
        <v>146</v>
      </c>
      <c r="C15" s="374"/>
      <c r="E15" s="372" t="s">
        <v>146</v>
      </c>
      <c r="F15" s="374"/>
      <c r="H15" s="372" t="s">
        <v>146</v>
      </c>
      <c r="I15" s="374"/>
    </row>
    <row r="16" spans="2:9" ht="19.5" customHeight="1" thickBot="1" x14ac:dyDescent="0.3">
      <c r="B16" s="372"/>
      <c r="C16" s="374"/>
      <c r="E16" s="372"/>
      <c r="F16" s="374"/>
      <c r="H16" s="372"/>
      <c r="I16" s="374"/>
    </row>
    <row r="17" spans="2:9" ht="19.5" customHeight="1" thickBot="1" x14ac:dyDescent="0.3">
      <c r="B17" s="372"/>
      <c r="C17" s="374"/>
      <c r="E17" s="372"/>
      <c r="F17" s="374"/>
      <c r="H17" s="372"/>
      <c r="I17" s="374"/>
    </row>
    <row r="18" spans="2:9" ht="19.5" customHeight="1" thickBot="1" x14ac:dyDescent="0.3">
      <c r="B18" s="372"/>
      <c r="C18" s="374"/>
      <c r="E18" s="372"/>
      <c r="F18" s="374"/>
      <c r="H18" s="372"/>
      <c r="I18" s="374"/>
    </row>
    <row r="19" spans="2:9" ht="19.5" customHeight="1" thickBot="1" x14ac:dyDescent="0.3">
      <c r="B19" s="372"/>
      <c r="C19" s="374"/>
      <c r="E19" s="372"/>
      <c r="F19" s="374"/>
      <c r="H19" s="372"/>
      <c r="I19" s="374"/>
    </row>
    <row r="20" spans="2:9" ht="19.5" customHeight="1" thickBot="1" x14ac:dyDescent="0.3">
      <c r="B20" s="372"/>
      <c r="C20" s="374"/>
      <c r="E20" s="372"/>
      <c r="F20" s="374"/>
      <c r="H20" s="372"/>
      <c r="I20" s="374"/>
    </row>
    <row r="21" spans="2:9" ht="19.5" customHeight="1" thickBot="1" x14ac:dyDescent="0.3">
      <c r="B21" s="372"/>
      <c r="C21" s="374"/>
      <c r="E21" s="372"/>
      <c r="F21" s="374"/>
      <c r="H21" s="372"/>
      <c r="I21" s="374"/>
    </row>
    <row r="22" spans="2:9" ht="19.5" customHeight="1" thickBot="1" x14ac:dyDescent="0.3">
      <c r="B22" s="372"/>
      <c r="C22" s="374"/>
      <c r="E22" s="372"/>
      <c r="F22" s="374"/>
      <c r="H22" s="372"/>
      <c r="I22" s="374"/>
    </row>
    <row r="24" spans="2:9" ht="13.8" thickBot="1" x14ac:dyDescent="0.3"/>
    <row r="25" spans="2:9" ht="16.8" thickBot="1" x14ac:dyDescent="0.45">
      <c r="B25" s="370" t="s">
        <v>147</v>
      </c>
      <c r="C25" s="371"/>
      <c r="D25" s="207"/>
      <c r="E25" s="370" t="s">
        <v>125</v>
      </c>
      <c r="F25" s="371"/>
      <c r="G25" s="207"/>
      <c r="H25" s="370" t="s">
        <v>148</v>
      </c>
      <c r="I25" s="371"/>
    </row>
    <row r="26" spans="2:9" ht="13.8" thickBot="1" x14ac:dyDescent="0.3"/>
    <row r="27" spans="2:9" ht="19.5" customHeight="1" thickBot="1" x14ac:dyDescent="0.3">
      <c r="B27" s="372" t="s">
        <v>121</v>
      </c>
      <c r="C27" s="368"/>
      <c r="E27" s="372" t="s">
        <v>121</v>
      </c>
      <c r="F27" s="368"/>
      <c r="H27" s="372" t="s">
        <v>121</v>
      </c>
      <c r="I27" s="368"/>
    </row>
    <row r="28" spans="2:9" ht="19.5" customHeight="1" thickBot="1" x14ac:dyDescent="0.3">
      <c r="B28" s="372"/>
      <c r="C28" s="368"/>
      <c r="E28" s="372"/>
      <c r="F28" s="368"/>
      <c r="H28" s="372"/>
      <c r="I28" s="368"/>
    </row>
    <row r="29" spans="2:9" ht="19.5" customHeight="1" thickBot="1" x14ac:dyDescent="0.3">
      <c r="B29" s="372"/>
      <c r="C29" s="368"/>
      <c r="E29" s="372"/>
      <c r="F29" s="368"/>
      <c r="H29" s="372"/>
      <c r="I29" s="368"/>
    </row>
    <row r="30" spans="2:9" ht="19.5" customHeight="1" thickBot="1" x14ac:dyDescent="0.3">
      <c r="B30" s="372" t="s">
        <v>150</v>
      </c>
      <c r="C30" s="374"/>
      <c r="E30" s="372" t="s">
        <v>150</v>
      </c>
      <c r="F30" s="374"/>
      <c r="H30" s="372" t="s">
        <v>150</v>
      </c>
      <c r="I30" s="374"/>
    </row>
    <row r="31" spans="2:9" ht="19.5" customHeight="1" thickBot="1" x14ac:dyDescent="0.3">
      <c r="B31" s="372"/>
      <c r="C31" s="374"/>
      <c r="E31" s="372"/>
      <c r="F31" s="374"/>
      <c r="H31" s="372"/>
      <c r="I31" s="374"/>
    </row>
    <row r="32" spans="2:9" ht="19.5" customHeight="1" thickBot="1" x14ac:dyDescent="0.3">
      <c r="B32" s="372"/>
      <c r="C32" s="374"/>
      <c r="E32" s="372"/>
      <c r="F32" s="374"/>
      <c r="H32" s="372"/>
      <c r="I32" s="374"/>
    </row>
    <row r="33" spans="2:9" ht="19.5" customHeight="1" thickBot="1" x14ac:dyDescent="0.3">
      <c r="B33" s="372" t="s">
        <v>146</v>
      </c>
      <c r="C33" s="374"/>
      <c r="E33" s="372" t="s">
        <v>146</v>
      </c>
      <c r="F33" s="374"/>
      <c r="H33" s="372" t="s">
        <v>146</v>
      </c>
      <c r="I33" s="374"/>
    </row>
    <row r="34" spans="2:9" ht="19.5" customHeight="1" thickBot="1" x14ac:dyDescent="0.3">
      <c r="B34" s="372"/>
      <c r="C34" s="374"/>
      <c r="E34" s="372"/>
      <c r="F34" s="374"/>
      <c r="H34" s="372"/>
      <c r="I34" s="374"/>
    </row>
    <row r="35" spans="2:9" ht="19.5" customHeight="1" thickBot="1" x14ac:dyDescent="0.3">
      <c r="B35" s="372"/>
      <c r="C35" s="374"/>
      <c r="E35" s="372"/>
      <c r="F35" s="374"/>
      <c r="H35" s="372"/>
      <c r="I35" s="374"/>
    </row>
    <row r="36" spans="2:9" ht="19.5" customHeight="1" thickBot="1" x14ac:dyDescent="0.3">
      <c r="B36" s="372"/>
      <c r="C36" s="374"/>
      <c r="E36" s="372"/>
      <c r="F36" s="374"/>
      <c r="H36" s="372"/>
      <c r="I36" s="374"/>
    </row>
    <row r="37" spans="2:9" ht="19.5" customHeight="1" thickBot="1" x14ac:dyDescent="0.3">
      <c r="B37" s="372"/>
      <c r="C37" s="374"/>
      <c r="E37" s="372"/>
      <c r="F37" s="374"/>
      <c r="H37" s="372"/>
      <c r="I37" s="374"/>
    </row>
    <row r="38" spans="2:9" ht="19.5" customHeight="1" thickBot="1" x14ac:dyDescent="0.3">
      <c r="B38" s="372"/>
      <c r="C38" s="374"/>
      <c r="E38" s="372"/>
      <c r="F38" s="374"/>
      <c r="H38" s="372"/>
      <c r="I38" s="374"/>
    </row>
    <row r="39" spans="2:9" ht="19.5" customHeight="1" thickBot="1" x14ac:dyDescent="0.3">
      <c r="B39" s="372"/>
      <c r="C39" s="374"/>
      <c r="E39" s="372"/>
      <c r="F39" s="374"/>
      <c r="H39" s="372"/>
      <c r="I39" s="374"/>
    </row>
    <row r="40" spans="2:9" ht="19.5" customHeight="1" thickBot="1" x14ac:dyDescent="0.3">
      <c r="B40" s="372"/>
      <c r="C40" s="374"/>
      <c r="E40" s="372"/>
      <c r="F40" s="374"/>
      <c r="H40" s="372"/>
      <c r="I40" s="374"/>
    </row>
  </sheetData>
  <sheetProtection sheet="1" objects="1" scenarios="1"/>
  <mergeCells count="43"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8FDB9-4D09-405E-A0DC-AFEA3D66137B}">
  <sheetPr codeName="Blad26">
    <tabColor rgb="FFCCCCFF"/>
  </sheetPr>
  <dimension ref="B2:I40"/>
  <sheetViews>
    <sheetView showGridLines="0" showRowColHeaders="0" topLeftCell="A3" zoomScale="80" zoomScaleNormal="80" zoomScaleSheetLayoutView="50" workbookViewId="0">
      <selection activeCell="E3" sqref="E3"/>
    </sheetView>
  </sheetViews>
  <sheetFormatPr defaultColWidth="9.21875" defaultRowHeight="13.2" x14ac:dyDescent="0.25"/>
  <cols>
    <col min="1" max="1" width="5.77734375" style="206" customWidth="1"/>
    <col min="2" max="2" width="4.77734375" style="206" customWidth="1"/>
    <col min="3" max="3" width="60.77734375" style="206" customWidth="1"/>
    <col min="4" max="4" width="5.77734375" style="206" customWidth="1"/>
    <col min="5" max="5" width="4.77734375" style="206" customWidth="1"/>
    <col min="6" max="6" width="60.77734375" style="206" customWidth="1"/>
    <col min="7" max="7" width="5.77734375" style="206" customWidth="1"/>
    <col min="8" max="8" width="4.77734375" style="206" customWidth="1"/>
    <col min="9" max="9" width="60.77734375" style="206" customWidth="1"/>
    <col min="10" max="16384" width="9.21875" style="206"/>
  </cols>
  <sheetData>
    <row r="2" spans="2:9" ht="19.95" customHeight="1" x14ac:dyDescent="0.3">
      <c r="C2" s="257" t="s">
        <v>143</v>
      </c>
    </row>
    <row r="3" spans="2:9" ht="19.95" customHeight="1" x14ac:dyDescent="0.3">
      <c r="C3" s="257"/>
    </row>
    <row r="4" spans="2:9" ht="19.95" customHeight="1" x14ac:dyDescent="0.3">
      <c r="C4" s="257" t="s">
        <v>144</v>
      </c>
    </row>
    <row r="5" spans="2:9" ht="19.95" customHeight="1" x14ac:dyDescent="0.3">
      <c r="B5" s="373" t="s">
        <v>151</v>
      </c>
      <c r="C5" s="373"/>
      <c r="D5" s="373"/>
      <c r="E5" s="373"/>
      <c r="F5" s="373"/>
      <c r="G5" s="373"/>
      <c r="H5" s="373"/>
      <c r="I5" s="373"/>
    </row>
    <row r="6" spans="2:9" ht="19.95" customHeight="1" thickBot="1" x14ac:dyDescent="0.3"/>
    <row r="7" spans="2:9" ht="19.95" customHeight="1" thickBot="1" x14ac:dyDescent="0.45">
      <c r="B7" s="370" t="s">
        <v>123</v>
      </c>
      <c r="C7" s="371"/>
      <c r="D7" s="207"/>
      <c r="E7" s="370" t="s">
        <v>124</v>
      </c>
      <c r="F7" s="371"/>
      <c r="G7" s="207"/>
      <c r="H7" s="370" t="s">
        <v>145</v>
      </c>
      <c r="I7" s="371"/>
    </row>
    <row r="8" spans="2:9" ht="13.8" thickBot="1" x14ac:dyDescent="0.3"/>
    <row r="9" spans="2:9" ht="19.5" customHeight="1" thickBot="1" x14ac:dyDescent="0.3">
      <c r="B9" s="372" t="s">
        <v>121</v>
      </c>
      <c r="C9" s="368"/>
      <c r="E9" s="372" t="s">
        <v>121</v>
      </c>
      <c r="F9" s="368"/>
      <c r="H9" s="372" t="s">
        <v>121</v>
      </c>
      <c r="I9" s="368"/>
    </row>
    <row r="10" spans="2:9" ht="19.5" customHeight="1" thickBot="1" x14ac:dyDescent="0.3">
      <c r="B10" s="372"/>
      <c r="C10" s="368"/>
      <c r="E10" s="372"/>
      <c r="F10" s="368"/>
      <c r="H10" s="372"/>
      <c r="I10" s="368"/>
    </row>
    <row r="11" spans="2:9" ht="19.5" customHeight="1" thickBot="1" x14ac:dyDescent="0.3">
      <c r="B11" s="372"/>
      <c r="C11" s="368"/>
      <c r="E11" s="372"/>
      <c r="F11" s="368"/>
      <c r="H11" s="372"/>
      <c r="I11" s="368"/>
    </row>
    <row r="12" spans="2:9" ht="19.5" customHeight="1" thickBot="1" x14ac:dyDescent="0.3">
      <c r="B12" s="372" t="s">
        <v>150</v>
      </c>
      <c r="C12" s="374"/>
      <c r="E12" s="372" t="s">
        <v>150</v>
      </c>
      <c r="F12" s="374"/>
      <c r="H12" s="372" t="s">
        <v>150</v>
      </c>
      <c r="I12" s="374"/>
    </row>
    <row r="13" spans="2:9" ht="19.5" customHeight="1" thickBot="1" x14ac:dyDescent="0.3">
      <c r="B13" s="372"/>
      <c r="C13" s="374"/>
      <c r="E13" s="372"/>
      <c r="F13" s="374"/>
      <c r="H13" s="372"/>
      <c r="I13" s="374"/>
    </row>
    <row r="14" spans="2:9" ht="19.5" customHeight="1" thickBot="1" x14ac:dyDescent="0.3">
      <c r="B14" s="372"/>
      <c r="C14" s="374"/>
      <c r="E14" s="372"/>
      <c r="F14" s="374"/>
      <c r="H14" s="372"/>
      <c r="I14" s="374"/>
    </row>
    <row r="15" spans="2:9" ht="19.5" customHeight="1" thickBot="1" x14ac:dyDescent="0.3">
      <c r="B15" s="372" t="s">
        <v>146</v>
      </c>
      <c r="C15" s="374"/>
      <c r="E15" s="372" t="s">
        <v>146</v>
      </c>
      <c r="F15" s="374"/>
      <c r="H15" s="372" t="s">
        <v>146</v>
      </c>
      <c r="I15" s="374"/>
    </row>
    <row r="16" spans="2:9" ht="19.5" customHeight="1" thickBot="1" x14ac:dyDescent="0.3">
      <c r="B16" s="372"/>
      <c r="C16" s="374"/>
      <c r="E16" s="372"/>
      <c r="F16" s="374"/>
      <c r="H16" s="372"/>
      <c r="I16" s="374"/>
    </row>
    <row r="17" spans="2:9" ht="19.5" customHeight="1" thickBot="1" x14ac:dyDescent="0.3">
      <c r="B17" s="372"/>
      <c r="C17" s="374"/>
      <c r="E17" s="372"/>
      <c r="F17" s="374"/>
      <c r="H17" s="372"/>
      <c r="I17" s="374"/>
    </row>
    <row r="18" spans="2:9" ht="19.5" customHeight="1" thickBot="1" x14ac:dyDescent="0.3">
      <c r="B18" s="372"/>
      <c r="C18" s="374"/>
      <c r="E18" s="372"/>
      <c r="F18" s="374"/>
      <c r="H18" s="372"/>
      <c r="I18" s="374"/>
    </row>
    <row r="19" spans="2:9" ht="19.5" customHeight="1" thickBot="1" x14ac:dyDescent="0.3">
      <c r="B19" s="372"/>
      <c r="C19" s="374"/>
      <c r="E19" s="372"/>
      <c r="F19" s="374"/>
      <c r="H19" s="372"/>
      <c r="I19" s="374"/>
    </row>
    <row r="20" spans="2:9" ht="19.5" customHeight="1" thickBot="1" x14ac:dyDescent="0.3">
      <c r="B20" s="372"/>
      <c r="C20" s="374"/>
      <c r="E20" s="372"/>
      <c r="F20" s="374"/>
      <c r="H20" s="372"/>
      <c r="I20" s="374"/>
    </row>
    <row r="21" spans="2:9" ht="19.5" customHeight="1" thickBot="1" x14ac:dyDescent="0.3">
      <c r="B21" s="372"/>
      <c r="C21" s="374"/>
      <c r="E21" s="372"/>
      <c r="F21" s="374"/>
      <c r="H21" s="372"/>
      <c r="I21" s="374"/>
    </row>
    <row r="22" spans="2:9" ht="19.5" customHeight="1" thickBot="1" x14ac:dyDescent="0.3">
      <c r="B22" s="372"/>
      <c r="C22" s="374"/>
      <c r="E22" s="372"/>
      <c r="F22" s="374"/>
      <c r="H22" s="372"/>
      <c r="I22" s="374"/>
    </row>
    <row r="24" spans="2:9" ht="13.8" thickBot="1" x14ac:dyDescent="0.3"/>
    <row r="25" spans="2:9" ht="16.8" thickBot="1" x14ac:dyDescent="0.45">
      <c r="B25" s="370" t="s">
        <v>147</v>
      </c>
      <c r="C25" s="371"/>
      <c r="D25" s="207"/>
      <c r="E25" s="370" t="s">
        <v>125</v>
      </c>
      <c r="F25" s="371"/>
      <c r="G25" s="207"/>
      <c r="H25" s="370" t="s">
        <v>148</v>
      </c>
      <c r="I25" s="371"/>
    </row>
    <row r="26" spans="2:9" ht="13.8" thickBot="1" x14ac:dyDescent="0.3"/>
    <row r="27" spans="2:9" ht="19.5" customHeight="1" thickBot="1" x14ac:dyDescent="0.3">
      <c r="B27" s="372" t="s">
        <v>121</v>
      </c>
      <c r="C27" s="368"/>
      <c r="E27" s="372" t="s">
        <v>121</v>
      </c>
      <c r="F27" s="368"/>
      <c r="H27" s="372" t="s">
        <v>121</v>
      </c>
      <c r="I27" s="368"/>
    </row>
    <row r="28" spans="2:9" ht="19.5" customHeight="1" thickBot="1" x14ac:dyDescent="0.3">
      <c r="B28" s="372"/>
      <c r="C28" s="368"/>
      <c r="E28" s="372"/>
      <c r="F28" s="368"/>
      <c r="H28" s="372"/>
      <c r="I28" s="368"/>
    </row>
    <row r="29" spans="2:9" ht="19.5" customHeight="1" thickBot="1" x14ac:dyDescent="0.3">
      <c r="B29" s="372"/>
      <c r="C29" s="368"/>
      <c r="E29" s="372"/>
      <c r="F29" s="368"/>
      <c r="H29" s="372"/>
      <c r="I29" s="368"/>
    </row>
    <row r="30" spans="2:9" ht="19.5" customHeight="1" thickBot="1" x14ac:dyDescent="0.3">
      <c r="B30" s="372" t="s">
        <v>150</v>
      </c>
      <c r="C30" s="374"/>
      <c r="E30" s="372" t="s">
        <v>150</v>
      </c>
      <c r="F30" s="374"/>
      <c r="H30" s="372" t="s">
        <v>150</v>
      </c>
      <c r="I30" s="374"/>
    </row>
    <row r="31" spans="2:9" ht="19.5" customHeight="1" thickBot="1" x14ac:dyDescent="0.3">
      <c r="B31" s="372"/>
      <c r="C31" s="374"/>
      <c r="E31" s="372"/>
      <c r="F31" s="374"/>
      <c r="H31" s="372"/>
      <c r="I31" s="374"/>
    </row>
    <row r="32" spans="2:9" ht="19.5" customHeight="1" thickBot="1" x14ac:dyDescent="0.3">
      <c r="B32" s="372"/>
      <c r="C32" s="374"/>
      <c r="E32" s="372"/>
      <c r="F32" s="374"/>
      <c r="H32" s="372"/>
      <c r="I32" s="374"/>
    </row>
    <row r="33" spans="2:9" ht="19.5" customHeight="1" thickBot="1" x14ac:dyDescent="0.3">
      <c r="B33" s="372" t="s">
        <v>146</v>
      </c>
      <c r="C33" s="374"/>
      <c r="E33" s="372" t="s">
        <v>146</v>
      </c>
      <c r="F33" s="374"/>
      <c r="H33" s="372" t="s">
        <v>146</v>
      </c>
      <c r="I33" s="374"/>
    </row>
    <row r="34" spans="2:9" ht="19.5" customHeight="1" thickBot="1" x14ac:dyDescent="0.3">
      <c r="B34" s="372"/>
      <c r="C34" s="374"/>
      <c r="E34" s="372"/>
      <c r="F34" s="374"/>
      <c r="H34" s="372"/>
      <c r="I34" s="374"/>
    </row>
    <row r="35" spans="2:9" ht="19.5" customHeight="1" thickBot="1" x14ac:dyDescent="0.3">
      <c r="B35" s="372"/>
      <c r="C35" s="374"/>
      <c r="E35" s="372"/>
      <c r="F35" s="374"/>
      <c r="H35" s="372"/>
      <c r="I35" s="374"/>
    </row>
    <row r="36" spans="2:9" ht="19.5" customHeight="1" thickBot="1" x14ac:dyDescent="0.3">
      <c r="B36" s="372"/>
      <c r="C36" s="374"/>
      <c r="E36" s="372"/>
      <c r="F36" s="374"/>
      <c r="H36" s="372"/>
      <c r="I36" s="374"/>
    </row>
    <row r="37" spans="2:9" ht="19.5" customHeight="1" thickBot="1" x14ac:dyDescent="0.3">
      <c r="B37" s="372"/>
      <c r="C37" s="374"/>
      <c r="E37" s="372"/>
      <c r="F37" s="374"/>
      <c r="H37" s="372"/>
      <c r="I37" s="374"/>
    </row>
    <row r="38" spans="2:9" ht="19.5" customHeight="1" thickBot="1" x14ac:dyDescent="0.3">
      <c r="B38" s="372"/>
      <c r="C38" s="374"/>
      <c r="E38" s="372"/>
      <c r="F38" s="374"/>
      <c r="H38" s="372"/>
      <c r="I38" s="374"/>
    </row>
    <row r="39" spans="2:9" ht="19.5" customHeight="1" thickBot="1" x14ac:dyDescent="0.3">
      <c r="B39" s="372"/>
      <c r="C39" s="374"/>
      <c r="E39" s="372"/>
      <c r="F39" s="374"/>
      <c r="H39" s="372"/>
      <c r="I39" s="374"/>
    </row>
    <row r="40" spans="2:9" ht="19.5" customHeight="1" thickBot="1" x14ac:dyDescent="0.3">
      <c r="B40" s="372"/>
      <c r="C40" s="374"/>
      <c r="E40" s="372"/>
      <c r="F40" s="374"/>
      <c r="H40" s="372"/>
      <c r="I40" s="374"/>
    </row>
  </sheetData>
  <sheetProtection sheet="1" objects="1" scenarios="1"/>
  <mergeCells count="43"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9EBD2-3B86-40B1-9D7D-69A41674342D}">
  <sheetPr codeName="Blad10">
    <tabColor rgb="FFCCCCFF"/>
  </sheetPr>
  <dimension ref="A1:E202"/>
  <sheetViews>
    <sheetView showGridLines="0" showRowColHeaders="0" topLeftCell="A85" zoomScaleNormal="100" workbookViewId="0">
      <selection activeCell="B97" sqref="B97"/>
    </sheetView>
  </sheetViews>
  <sheetFormatPr defaultColWidth="9.21875" defaultRowHeight="14.4" x14ac:dyDescent="0.3"/>
  <cols>
    <col min="1" max="1" width="13.44140625" style="238" bestFit="1" customWidth="1"/>
    <col min="2" max="2" width="18.5546875" style="239" bestFit="1" customWidth="1"/>
    <col min="3" max="3" width="8.44140625" style="239" bestFit="1" customWidth="1"/>
    <col min="4" max="1025" width="8.5546875" style="239" customWidth="1"/>
    <col min="1026" max="16384" width="9.21875" style="239"/>
  </cols>
  <sheetData>
    <row r="1" spans="1:5" x14ac:dyDescent="0.3">
      <c r="A1" s="238" t="s">
        <v>136</v>
      </c>
      <c r="B1" s="239" t="s">
        <v>137</v>
      </c>
      <c r="C1" s="239" t="s">
        <v>138</v>
      </c>
      <c r="E1" s="239" t="s">
        <v>139</v>
      </c>
    </row>
    <row r="2" spans="1:5" x14ac:dyDescent="0.3">
      <c r="A2" s="240">
        <v>20</v>
      </c>
      <c r="B2" s="241">
        <v>0.68300000000000005</v>
      </c>
      <c r="C2" s="241">
        <v>0.77900000000000003</v>
      </c>
      <c r="D2" s="242"/>
      <c r="E2" s="243">
        <v>0.98699999999999999</v>
      </c>
    </row>
    <row r="3" spans="1:5" x14ac:dyDescent="0.3">
      <c r="A3" s="240">
        <f t="shared" ref="A3:A37" si="0">A2+0.1</f>
        <v>20.100000000000001</v>
      </c>
      <c r="B3" s="244">
        <v>0.68300000000000005</v>
      </c>
      <c r="C3" s="241">
        <v>0.77900000000000003</v>
      </c>
      <c r="E3" s="245">
        <v>0.98699999999999999</v>
      </c>
    </row>
    <row r="4" spans="1:5" x14ac:dyDescent="0.3">
      <c r="A4" s="240">
        <f t="shared" si="0"/>
        <v>20.200000000000003</v>
      </c>
      <c r="B4" s="244">
        <v>0.68300000000000005</v>
      </c>
      <c r="C4" s="241">
        <v>0.77900000000000003</v>
      </c>
      <c r="E4" s="245">
        <v>0.98699999999999999</v>
      </c>
    </row>
    <row r="5" spans="1:5" x14ac:dyDescent="0.3">
      <c r="A5" s="240">
        <f t="shared" si="0"/>
        <v>20.300000000000004</v>
      </c>
      <c r="B5" s="244">
        <v>0.68300000000000005</v>
      </c>
      <c r="C5" s="241">
        <v>0.77900000000000003</v>
      </c>
      <c r="E5" s="245">
        <v>0.98699999999999999</v>
      </c>
    </row>
    <row r="6" spans="1:5" x14ac:dyDescent="0.3">
      <c r="A6" s="240">
        <f t="shared" si="0"/>
        <v>20.400000000000006</v>
      </c>
      <c r="B6" s="244">
        <v>0.68300000000000005</v>
      </c>
      <c r="C6" s="241">
        <v>0.77900000000000003</v>
      </c>
      <c r="E6" s="245">
        <v>0.98699999999999999</v>
      </c>
    </row>
    <row r="7" spans="1:5" x14ac:dyDescent="0.3">
      <c r="A7" s="240">
        <f t="shared" si="0"/>
        <v>20.500000000000007</v>
      </c>
      <c r="B7" s="244">
        <v>0.68300000000000005</v>
      </c>
      <c r="C7" s="241">
        <v>0.77900000000000003</v>
      </c>
      <c r="E7" s="245">
        <v>0.98699999999999999</v>
      </c>
    </row>
    <row r="8" spans="1:5" x14ac:dyDescent="0.3">
      <c r="A8" s="240">
        <f t="shared" si="0"/>
        <v>20.600000000000009</v>
      </c>
      <c r="B8" s="244">
        <v>0.68300000000000005</v>
      </c>
      <c r="C8" s="241">
        <v>0.77900000000000003</v>
      </c>
      <c r="E8" s="245">
        <v>0.98699999999999999</v>
      </c>
    </row>
    <row r="9" spans="1:5" x14ac:dyDescent="0.3">
      <c r="A9" s="240">
        <f t="shared" si="0"/>
        <v>20.70000000000001</v>
      </c>
      <c r="B9" s="244">
        <v>0.68300000000000005</v>
      </c>
      <c r="C9" s="241">
        <v>0.77900000000000003</v>
      </c>
      <c r="E9" s="245">
        <v>0.98699999999999999</v>
      </c>
    </row>
    <row r="10" spans="1:5" x14ac:dyDescent="0.3">
      <c r="A10" s="240">
        <f t="shared" si="0"/>
        <v>20.800000000000011</v>
      </c>
      <c r="B10" s="244">
        <v>0.68300000000000005</v>
      </c>
      <c r="C10" s="241">
        <v>0.77900000000000003</v>
      </c>
      <c r="E10" s="245">
        <v>0.98699999999999999</v>
      </c>
    </row>
    <row r="11" spans="1:5" x14ac:dyDescent="0.3">
      <c r="A11" s="240">
        <f t="shared" si="0"/>
        <v>20.900000000000013</v>
      </c>
      <c r="B11" s="244">
        <v>0.68300000000000005</v>
      </c>
      <c r="C11" s="241">
        <v>0.77900000000000003</v>
      </c>
      <c r="E11" s="245">
        <v>0.98699999999999999</v>
      </c>
    </row>
    <row r="12" spans="1:5" x14ac:dyDescent="0.3">
      <c r="A12" s="240">
        <f t="shared" si="0"/>
        <v>21.000000000000014</v>
      </c>
      <c r="B12" s="241">
        <v>0.65</v>
      </c>
      <c r="C12" s="241">
        <v>0.72899999999999998</v>
      </c>
      <c r="D12" s="242"/>
      <c r="E12" s="246">
        <v>0.98</v>
      </c>
    </row>
    <row r="13" spans="1:5" x14ac:dyDescent="0.3">
      <c r="A13" s="240">
        <f t="shared" si="0"/>
        <v>21.100000000000016</v>
      </c>
      <c r="B13" s="244">
        <v>0.65</v>
      </c>
      <c r="C13" s="241">
        <v>0.72899999999999998</v>
      </c>
      <c r="E13" s="247">
        <v>0.98</v>
      </c>
    </row>
    <row r="14" spans="1:5" x14ac:dyDescent="0.3">
      <c r="A14" s="240">
        <f t="shared" si="0"/>
        <v>21.200000000000017</v>
      </c>
      <c r="B14" s="244">
        <v>0.65</v>
      </c>
      <c r="C14" s="241">
        <v>0.72899999999999998</v>
      </c>
      <c r="E14" s="247">
        <v>0.98</v>
      </c>
    </row>
    <row r="15" spans="1:5" x14ac:dyDescent="0.3">
      <c r="A15" s="240">
        <f t="shared" si="0"/>
        <v>21.300000000000018</v>
      </c>
      <c r="B15" s="244">
        <v>0.65</v>
      </c>
      <c r="C15" s="241">
        <v>0.72899999999999998</v>
      </c>
      <c r="E15" s="247">
        <v>0.98</v>
      </c>
    </row>
    <row r="16" spans="1:5" x14ac:dyDescent="0.3">
      <c r="A16" s="240">
        <f t="shared" si="0"/>
        <v>21.40000000000002</v>
      </c>
      <c r="B16" s="244">
        <v>0.65</v>
      </c>
      <c r="C16" s="241">
        <v>0.72899999999999998</v>
      </c>
      <c r="E16" s="247">
        <v>0.98</v>
      </c>
    </row>
    <row r="17" spans="1:5" x14ac:dyDescent="0.3">
      <c r="A17" s="240">
        <f t="shared" si="0"/>
        <v>21.500000000000021</v>
      </c>
      <c r="B17" s="244">
        <v>0.65</v>
      </c>
      <c r="C17" s="241">
        <v>0.72899999999999998</v>
      </c>
      <c r="E17" s="247">
        <v>0.98</v>
      </c>
    </row>
    <row r="18" spans="1:5" x14ac:dyDescent="0.3">
      <c r="A18" s="240">
        <f t="shared" si="0"/>
        <v>21.600000000000023</v>
      </c>
      <c r="B18" s="244">
        <v>0.65</v>
      </c>
      <c r="C18" s="241">
        <v>0.72899999999999998</v>
      </c>
      <c r="E18" s="247">
        <v>0.98</v>
      </c>
    </row>
    <row r="19" spans="1:5" x14ac:dyDescent="0.3">
      <c r="A19" s="240">
        <f t="shared" si="0"/>
        <v>21.700000000000024</v>
      </c>
      <c r="B19" s="244">
        <v>0.65</v>
      </c>
      <c r="C19" s="241">
        <v>0.72899999999999998</v>
      </c>
      <c r="E19" s="247">
        <v>0.98</v>
      </c>
    </row>
    <row r="20" spans="1:5" x14ac:dyDescent="0.3">
      <c r="A20" s="240">
        <f t="shared" si="0"/>
        <v>21.800000000000026</v>
      </c>
      <c r="B20" s="244">
        <v>0.65</v>
      </c>
      <c r="C20" s="241">
        <v>0.72899999999999998</v>
      </c>
      <c r="E20" s="247">
        <v>0.98</v>
      </c>
    </row>
    <row r="21" spans="1:5" x14ac:dyDescent="0.3">
      <c r="A21" s="240">
        <f t="shared" si="0"/>
        <v>21.900000000000027</v>
      </c>
      <c r="B21" s="244">
        <v>0.65</v>
      </c>
      <c r="C21" s="241">
        <v>0.72899999999999998</v>
      </c>
      <c r="E21" s="247">
        <v>0.98</v>
      </c>
    </row>
    <row r="22" spans="1:5" x14ac:dyDescent="0.3">
      <c r="A22" s="240">
        <f t="shared" si="0"/>
        <v>22.000000000000028</v>
      </c>
      <c r="B22" s="241">
        <v>0.61899999999999999</v>
      </c>
      <c r="C22" s="241">
        <v>0.71</v>
      </c>
      <c r="D22" s="242"/>
      <c r="E22" s="243">
        <v>0.97799999999999998</v>
      </c>
    </row>
    <row r="23" spans="1:5" x14ac:dyDescent="0.3">
      <c r="A23" s="240">
        <f t="shared" si="0"/>
        <v>22.10000000000003</v>
      </c>
      <c r="B23" s="248">
        <v>0.61899999999999999</v>
      </c>
      <c r="C23" s="241">
        <v>0.71</v>
      </c>
      <c r="E23" s="245">
        <v>0.97799999999999998</v>
      </c>
    </row>
    <row r="24" spans="1:5" x14ac:dyDescent="0.3">
      <c r="A24" s="240">
        <f t="shared" si="0"/>
        <v>22.200000000000031</v>
      </c>
      <c r="B24" s="248">
        <v>0.61899999999999999</v>
      </c>
      <c r="C24" s="241">
        <v>0.71</v>
      </c>
      <c r="E24" s="245">
        <v>0.97799999999999998</v>
      </c>
    </row>
    <row r="25" spans="1:5" x14ac:dyDescent="0.3">
      <c r="A25" s="240">
        <f t="shared" si="0"/>
        <v>22.300000000000033</v>
      </c>
      <c r="B25" s="248">
        <v>0.61899999999999999</v>
      </c>
      <c r="C25" s="241">
        <v>0.71</v>
      </c>
      <c r="E25" s="245">
        <v>0.97799999999999998</v>
      </c>
    </row>
    <row r="26" spans="1:5" x14ac:dyDescent="0.3">
      <c r="A26" s="240">
        <f t="shared" si="0"/>
        <v>22.400000000000034</v>
      </c>
      <c r="B26" s="248">
        <v>0.61899999999999999</v>
      </c>
      <c r="C26" s="241">
        <v>0.71</v>
      </c>
      <c r="E26" s="245">
        <v>0.97799999999999998</v>
      </c>
    </row>
    <row r="27" spans="1:5" x14ac:dyDescent="0.3">
      <c r="A27" s="240">
        <f t="shared" si="0"/>
        <v>22.500000000000036</v>
      </c>
      <c r="B27" s="248">
        <v>0.61899999999999999</v>
      </c>
      <c r="C27" s="241">
        <v>0.71</v>
      </c>
      <c r="E27" s="245">
        <v>0.97799999999999998</v>
      </c>
    </row>
    <row r="28" spans="1:5" x14ac:dyDescent="0.3">
      <c r="A28" s="240">
        <f t="shared" si="0"/>
        <v>22.600000000000037</v>
      </c>
      <c r="B28" s="248">
        <v>0.61899999999999999</v>
      </c>
      <c r="C28" s="241">
        <v>0.71</v>
      </c>
      <c r="E28" s="245">
        <v>0.97799999999999998</v>
      </c>
    </row>
    <row r="29" spans="1:5" x14ac:dyDescent="0.3">
      <c r="A29" s="240">
        <f t="shared" si="0"/>
        <v>22.700000000000038</v>
      </c>
      <c r="B29" s="248">
        <v>0.61899999999999999</v>
      </c>
      <c r="C29" s="241">
        <v>0.71</v>
      </c>
      <c r="E29" s="245">
        <v>0.97799999999999998</v>
      </c>
    </row>
    <row r="30" spans="1:5" x14ac:dyDescent="0.3">
      <c r="A30" s="240">
        <f t="shared" si="0"/>
        <v>22.80000000000004</v>
      </c>
      <c r="B30" s="248">
        <v>0.61899999999999999</v>
      </c>
      <c r="C30" s="241">
        <v>0.71</v>
      </c>
      <c r="E30" s="245">
        <v>0.97799999999999998</v>
      </c>
    </row>
    <row r="31" spans="1:5" x14ac:dyDescent="0.3">
      <c r="A31" s="240">
        <f t="shared" si="0"/>
        <v>22.900000000000041</v>
      </c>
      <c r="B31" s="248">
        <v>0.61899999999999999</v>
      </c>
      <c r="C31" s="241">
        <v>0.71</v>
      </c>
      <c r="E31" s="245">
        <v>0.97799999999999998</v>
      </c>
    </row>
    <row r="32" spans="1:5" x14ac:dyDescent="0.3">
      <c r="A32" s="240">
        <f t="shared" si="0"/>
        <v>23.000000000000043</v>
      </c>
      <c r="B32" s="241">
        <v>0.58899999999999997</v>
      </c>
      <c r="C32" s="241">
        <v>0.68200000000000005</v>
      </c>
      <c r="D32" s="242"/>
      <c r="E32" s="243">
        <v>0.97299999999999998</v>
      </c>
    </row>
    <row r="33" spans="1:5" x14ac:dyDescent="0.3">
      <c r="A33" s="240">
        <f t="shared" si="0"/>
        <v>23.100000000000044</v>
      </c>
      <c r="B33" s="248">
        <v>0.58899999999999997</v>
      </c>
      <c r="C33" s="241">
        <v>0.68200000000000005</v>
      </c>
      <c r="E33" s="245">
        <v>0.97299999999999998</v>
      </c>
    </row>
    <row r="34" spans="1:5" x14ac:dyDescent="0.3">
      <c r="A34" s="240">
        <f t="shared" si="0"/>
        <v>23.200000000000045</v>
      </c>
      <c r="B34" s="248">
        <v>0.58899999999999997</v>
      </c>
      <c r="C34" s="241">
        <v>0.68200000000000005</v>
      </c>
      <c r="E34" s="245">
        <v>0.97299999999999998</v>
      </c>
    </row>
    <row r="35" spans="1:5" x14ac:dyDescent="0.3">
      <c r="A35" s="240">
        <f t="shared" si="0"/>
        <v>23.300000000000047</v>
      </c>
      <c r="B35" s="248">
        <v>0.58899999999999997</v>
      </c>
      <c r="C35" s="241">
        <v>0.68200000000000005</v>
      </c>
      <c r="E35" s="245">
        <v>0.97299999999999998</v>
      </c>
    </row>
    <row r="36" spans="1:5" x14ac:dyDescent="0.3">
      <c r="A36" s="240">
        <f t="shared" si="0"/>
        <v>23.400000000000048</v>
      </c>
      <c r="B36" s="248">
        <v>0.58899999999999997</v>
      </c>
      <c r="C36" s="241">
        <v>0.68200000000000005</v>
      </c>
      <c r="E36" s="245">
        <v>0.97299999999999998</v>
      </c>
    </row>
    <row r="37" spans="1:5" x14ac:dyDescent="0.3">
      <c r="A37" s="240">
        <f t="shared" si="0"/>
        <v>23.50000000000005</v>
      </c>
      <c r="B37" s="248">
        <v>0.58899999999999997</v>
      </c>
      <c r="C37" s="241">
        <v>0.68200000000000005</v>
      </c>
      <c r="E37" s="245">
        <v>0.97299999999999998</v>
      </c>
    </row>
    <row r="38" spans="1:5" x14ac:dyDescent="0.3">
      <c r="A38" s="240">
        <v>23.6</v>
      </c>
      <c r="B38" s="248">
        <v>0.58899999999999997</v>
      </c>
      <c r="C38" s="241">
        <v>0.68200000000000005</v>
      </c>
      <c r="E38" s="245">
        <v>0.97299999999999998</v>
      </c>
    </row>
    <row r="39" spans="1:5" x14ac:dyDescent="0.3">
      <c r="A39" s="240">
        <v>23.7</v>
      </c>
      <c r="B39" s="248">
        <v>0.58899999999999997</v>
      </c>
      <c r="C39" s="241">
        <v>0.68200000000000005</v>
      </c>
      <c r="E39" s="245">
        <v>0.97299999999999998</v>
      </c>
    </row>
    <row r="40" spans="1:5" x14ac:dyDescent="0.3">
      <c r="A40" s="240">
        <v>23.8</v>
      </c>
      <c r="B40" s="248">
        <v>0.58899999999999997</v>
      </c>
      <c r="C40" s="241">
        <v>0.68200000000000005</v>
      </c>
      <c r="E40" s="245">
        <v>0.97299999999999998</v>
      </c>
    </row>
    <row r="41" spans="1:5" x14ac:dyDescent="0.3">
      <c r="A41" s="240">
        <v>23.9</v>
      </c>
      <c r="B41" s="248">
        <v>0.58899999999999997</v>
      </c>
      <c r="C41" s="241">
        <v>0.68200000000000005</v>
      </c>
      <c r="E41" s="245">
        <v>0.97299999999999998</v>
      </c>
    </row>
    <row r="42" spans="1:5" x14ac:dyDescent="0.3">
      <c r="A42" s="240">
        <v>24</v>
      </c>
      <c r="B42" s="241">
        <v>0.56200000000000006</v>
      </c>
      <c r="C42" s="241">
        <v>0.66600000000000004</v>
      </c>
      <c r="D42" s="242"/>
      <c r="E42" s="249">
        <v>0.97899999999999998</v>
      </c>
    </row>
    <row r="43" spans="1:5" x14ac:dyDescent="0.3">
      <c r="A43" s="240">
        <v>24.1</v>
      </c>
      <c r="B43" s="248">
        <v>0.56200000000000006</v>
      </c>
      <c r="C43" s="241">
        <v>0.66600000000000004</v>
      </c>
      <c r="E43" s="250">
        <v>0.97899999999999998</v>
      </c>
    </row>
    <row r="44" spans="1:5" x14ac:dyDescent="0.3">
      <c r="A44" s="240">
        <v>24.2</v>
      </c>
      <c r="B44" s="248">
        <v>0.56200000000000006</v>
      </c>
      <c r="C44" s="241">
        <v>0.66600000000000004</v>
      </c>
      <c r="E44" s="250">
        <v>0.97899999999999998</v>
      </c>
    </row>
    <row r="45" spans="1:5" x14ac:dyDescent="0.3">
      <c r="A45" s="240">
        <v>24.3</v>
      </c>
      <c r="B45" s="248">
        <v>0.56200000000000006</v>
      </c>
      <c r="C45" s="241">
        <v>0.66600000000000004</v>
      </c>
      <c r="E45" s="250">
        <v>0.97899999999999998</v>
      </c>
    </row>
    <row r="46" spans="1:5" x14ac:dyDescent="0.3">
      <c r="A46" s="240">
        <v>24.4</v>
      </c>
      <c r="B46" s="248">
        <v>0.56200000000000006</v>
      </c>
      <c r="C46" s="241">
        <v>0.66600000000000004</v>
      </c>
      <c r="E46" s="250">
        <v>0.97899999999999998</v>
      </c>
    </row>
    <row r="47" spans="1:5" x14ac:dyDescent="0.3">
      <c r="A47" s="240">
        <v>24.5</v>
      </c>
      <c r="B47" s="248">
        <v>0.56200000000000006</v>
      </c>
      <c r="C47" s="241">
        <v>0.66600000000000004</v>
      </c>
      <c r="E47" s="250">
        <v>0.97899999999999998</v>
      </c>
    </row>
    <row r="48" spans="1:5" x14ac:dyDescent="0.3">
      <c r="A48" s="240">
        <v>24.6</v>
      </c>
      <c r="B48" s="248">
        <v>0.56200000000000006</v>
      </c>
      <c r="C48" s="241">
        <v>0.66600000000000004</v>
      </c>
      <c r="E48" s="250">
        <v>0.97899999999999998</v>
      </c>
    </row>
    <row r="49" spans="1:5" x14ac:dyDescent="0.3">
      <c r="A49" s="240">
        <v>24.7</v>
      </c>
      <c r="B49" s="248">
        <v>0.56200000000000006</v>
      </c>
      <c r="C49" s="241">
        <v>0.66600000000000004</v>
      </c>
      <c r="E49" s="250">
        <v>0.97899999999999998</v>
      </c>
    </row>
    <row r="50" spans="1:5" x14ac:dyDescent="0.3">
      <c r="A50" s="240">
        <v>24.8</v>
      </c>
      <c r="B50" s="248">
        <v>0.56200000000000006</v>
      </c>
      <c r="C50" s="241">
        <v>0.66600000000000004</v>
      </c>
      <c r="E50" s="250">
        <v>0.97899999999999998</v>
      </c>
    </row>
    <row r="51" spans="1:5" x14ac:dyDescent="0.3">
      <c r="A51" s="240">
        <v>24.9</v>
      </c>
      <c r="B51" s="248">
        <v>0.56200000000000006</v>
      </c>
      <c r="C51" s="241">
        <v>0.66600000000000004</v>
      </c>
      <c r="E51" s="250">
        <v>0.97899999999999998</v>
      </c>
    </row>
    <row r="52" spans="1:5" x14ac:dyDescent="0.3">
      <c r="A52" s="240">
        <v>25</v>
      </c>
      <c r="B52" s="241">
        <v>0.53800000000000003</v>
      </c>
      <c r="C52" s="241">
        <v>0.64100000000000001</v>
      </c>
      <c r="D52" s="242"/>
      <c r="E52" s="249">
        <v>0.96499999999999997</v>
      </c>
    </row>
    <row r="53" spans="1:5" x14ac:dyDescent="0.3">
      <c r="A53" s="240">
        <v>25.1</v>
      </c>
      <c r="B53" s="248">
        <v>0.53800000000000003</v>
      </c>
      <c r="C53" s="241">
        <v>0.64100000000000001</v>
      </c>
      <c r="E53" s="250">
        <v>0.96499999999999997</v>
      </c>
    </row>
    <row r="54" spans="1:5" x14ac:dyDescent="0.3">
      <c r="A54" s="240">
        <v>25.2</v>
      </c>
      <c r="B54" s="248">
        <v>0.53800000000000003</v>
      </c>
      <c r="C54" s="241">
        <v>0.64100000000000001</v>
      </c>
      <c r="E54" s="250">
        <v>0.96499999999999997</v>
      </c>
    </row>
    <row r="55" spans="1:5" x14ac:dyDescent="0.3">
      <c r="A55" s="240">
        <v>25.3</v>
      </c>
      <c r="B55" s="248">
        <v>0.53800000000000003</v>
      </c>
      <c r="C55" s="241">
        <v>0.64100000000000001</v>
      </c>
      <c r="E55" s="250">
        <v>0.96499999999999997</v>
      </c>
    </row>
    <row r="56" spans="1:5" x14ac:dyDescent="0.3">
      <c r="A56" s="240">
        <v>25.4</v>
      </c>
      <c r="B56" s="248">
        <v>0.53800000000000003</v>
      </c>
      <c r="C56" s="241">
        <v>0.64100000000000001</v>
      </c>
      <c r="E56" s="250">
        <v>0.96499999999999997</v>
      </c>
    </row>
    <row r="57" spans="1:5" x14ac:dyDescent="0.3">
      <c r="A57" s="240">
        <v>25.5</v>
      </c>
      <c r="B57" s="248">
        <v>0.53800000000000003</v>
      </c>
      <c r="C57" s="241">
        <v>0.64100000000000001</v>
      </c>
      <c r="E57" s="250">
        <v>0.96499999999999997</v>
      </c>
    </row>
    <row r="58" spans="1:5" x14ac:dyDescent="0.3">
      <c r="A58" s="240">
        <v>25.6</v>
      </c>
      <c r="B58" s="248">
        <v>0.53800000000000003</v>
      </c>
      <c r="C58" s="241">
        <v>0.64100000000000001</v>
      </c>
      <c r="E58" s="250">
        <v>0.96499999999999997</v>
      </c>
    </row>
    <row r="59" spans="1:5" x14ac:dyDescent="0.3">
      <c r="A59" s="240">
        <v>25.7</v>
      </c>
      <c r="B59" s="248">
        <v>0.53800000000000003</v>
      </c>
      <c r="C59" s="241">
        <v>0.64100000000000001</v>
      </c>
      <c r="E59" s="250">
        <v>0.96499999999999997</v>
      </c>
    </row>
    <row r="60" spans="1:5" x14ac:dyDescent="0.3">
      <c r="A60" s="240">
        <v>25.8</v>
      </c>
      <c r="B60" s="248">
        <v>0.53800000000000003</v>
      </c>
      <c r="C60" s="241">
        <v>0.64100000000000001</v>
      </c>
      <c r="E60" s="250">
        <v>0.96499999999999997</v>
      </c>
    </row>
    <row r="61" spans="1:5" x14ac:dyDescent="0.3">
      <c r="A61" s="240">
        <v>25.9</v>
      </c>
      <c r="B61" s="248">
        <v>0.53800000000000003</v>
      </c>
      <c r="C61" s="241">
        <v>0.64100000000000001</v>
      </c>
      <c r="E61" s="250">
        <v>0.96499999999999997</v>
      </c>
    </row>
    <row r="62" spans="1:5" x14ac:dyDescent="0.3">
      <c r="A62" s="240">
        <v>26</v>
      </c>
      <c r="B62" s="241">
        <v>0.51800000000000002</v>
      </c>
      <c r="C62" s="241">
        <v>0.63300000000000001</v>
      </c>
      <c r="D62" s="242"/>
      <c r="E62" s="249">
        <v>0.96299999999999997</v>
      </c>
    </row>
    <row r="63" spans="1:5" x14ac:dyDescent="0.3">
      <c r="A63" s="240">
        <v>26.1</v>
      </c>
      <c r="B63" s="248">
        <v>0.51800000000000002</v>
      </c>
      <c r="C63" s="241">
        <v>0.63300000000000001</v>
      </c>
      <c r="E63" s="250">
        <v>0.96299999999999997</v>
      </c>
    </row>
    <row r="64" spans="1:5" x14ac:dyDescent="0.3">
      <c r="A64" s="240">
        <v>26.2</v>
      </c>
      <c r="B64" s="248">
        <v>0.51800000000000002</v>
      </c>
      <c r="C64" s="241">
        <v>0.63300000000000001</v>
      </c>
      <c r="E64" s="250">
        <v>0.96299999999999997</v>
      </c>
    </row>
    <row r="65" spans="1:5" x14ac:dyDescent="0.3">
      <c r="A65" s="240">
        <v>26.3</v>
      </c>
      <c r="B65" s="248">
        <v>0.51800000000000002</v>
      </c>
      <c r="C65" s="241">
        <v>0.63300000000000001</v>
      </c>
      <c r="E65" s="250">
        <v>0.96299999999999997</v>
      </c>
    </row>
    <row r="66" spans="1:5" x14ac:dyDescent="0.3">
      <c r="A66" s="240">
        <v>26.4</v>
      </c>
      <c r="B66" s="248">
        <v>0.51800000000000002</v>
      </c>
      <c r="C66" s="241">
        <v>0.63300000000000001</v>
      </c>
      <c r="E66" s="250">
        <v>0.96299999999999997</v>
      </c>
    </row>
    <row r="67" spans="1:5" x14ac:dyDescent="0.3">
      <c r="A67" s="240">
        <v>26.5</v>
      </c>
      <c r="B67" s="248">
        <v>0.51800000000000002</v>
      </c>
      <c r="C67" s="241">
        <v>0.63300000000000001</v>
      </c>
      <c r="E67" s="250">
        <v>0.96299999999999997</v>
      </c>
    </row>
    <row r="68" spans="1:5" x14ac:dyDescent="0.3">
      <c r="A68" s="240">
        <v>26.6</v>
      </c>
      <c r="B68" s="248">
        <v>0.51800000000000002</v>
      </c>
      <c r="C68" s="241">
        <v>0.63300000000000001</v>
      </c>
      <c r="E68" s="250">
        <v>0.96299999999999997</v>
      </c>
    </row>
    <row r="69" spans="1:5" x14ac:dyDescent="0.3">
      <c r="A69" s="240">
        <v>26.7</v>
      </c>
      <c r="B69" s="248">
        <v>0.51800000000000002</v>
      </c>
      <c r="C69" s="241">
        <v>0.63300000000000001</v>
      </c>
      <c r="E69" s="250">
        <v>0.96299999999999997</v>
      </c>
    </row>
    <row r="70" spans="1:5" x14ac:dyDescent="0.3">
      <c r="A70" s="240">
        <v>26.8</v>
      </c>
      <c r="B70" s="248">
        <v>0.51800000000000002</v>
      </c>
      <c r="C70" s="241">
        <v>0.63300000000000001</v>
      </c>
      <c r="E70" s="250">
        <v>0.96299999999999997</v>
      </c>
    </row>
    <row r="71" spans="1:5" x14ac:dyDescent="0.3">
      <c r="A71" s="240">
        <v>26.9</v>
      </c>
      <c r="B71" s="248">
        <v>0.51800000000000002</v>
      </c>
      <c r="C71" s="241">
        <v>0.63300000000000001</v>
      </c>
      <c r="E71" s="250">
        <v>0.96299999999999997</v>
      </c>
    </row>
    <row r="72" spans="1:5" x14ac:dyDescent="0.3">
      <c r="A72" s="240">
        <v>27</v>
      </c>
      <c r="B72" s="241">
        <v>0.501</v>
      </c>
      <c r="C72" s="241">
        <v>0.61799999999999999</v>
      </c>
      <c r="D72" s="242"/>
      <c r="E72" s="249">
        <v>0.96399999999999997</v>
      </c>
    </row>
    <row r="73" spans="1:5" x14ac:dyDescent="0.3">
      <c r="A73" s="240">
        <v>27.1</v>
      </c>
      <c r="B73" s="248">
        <v>0.501</v>
      </c>
      <c r="C73" s="241">
        <v>0.61799999999999999</v>
      </c>
      <c r="E73" s="250">
        <v>0.96399999999999997</v>
      </c>
    </row>
    <row r="74" spans="1:5" x14ac:dyDescent="0.3">
      <c r="A74" s="240">
        <v>27.2</v>
      </c>
      <c r="B74" s="248">
        <v>0.501</v>
      </c>
      <c r="C74" s="241">
        <v>0.61799999999999999</v>
      </c>
      <c r="E74" s="250">
        <v>0.96399999999999997</v>
      </c>
    </row>
    <row r="75" spans="1:5" x14ac:dyDescent="0.3">
      <c r="A75" s="240">
        <v>27.3</v>
      </c>
      <c r="B75" s="248">
        <v>0.501</v>
      </c>
      <c r="C75" s="241">
        <v>0.61799999999999999</v>
      </c>
      <c r="E75" s="250">
        <v>0.96399999999999997</v>
      </c>
    </row>
    <row r="76" spans="1:5" x14ac:dyDescent="0.3">
      <c r="A76" s="240">
        <v>27.4</v>
      </c>
      <c r="B76" s="248">
        <v>0.501</v>
      </c>
      <c r="C76" s="241">
        <v>0.61799999999999999</v>
      </c>
      <c r="E76" s="250">
        <v>0.96399999999999997</v>
      </c>
    </row>
    <row r="77" spans="1:5" x14ac:dyDescent="0.3">
      <c r="A77" s="240">
        <v>27.5</v>
      </c>
      <c r="B77" s="248">
        <v>0.501</v>
      </c>
      <c r="C77" s="241">
        <v>0.61799999999999999</v>
      </c>
      <c r="E77" s="250">
        <v>0.96399999999999997</v>
      </c>
    </row>
    <row r="78" spans="1:5" x14ac:dyDescent="0.3">
      <c r="A78" s="240">
        <v>27.6</v>
      </c>
      <c r="B78" s="248">
        <v>0.501</v>
      </c>
      <c r="C78" s="241">
        <v>0.61799999999999999</v>
      </c>
      <c r="E78" s="250">
        <v>0.96399999999999997</v>
      </c>
    </row>
    <row r="79" spans="1:5" x14ac:dyDescent="0.3">
      <c r="A79" s="240">
        <v>27.7</v>
      </c>
      <c r="B79" s="248">
        <v>0.501</v>
      </c>
      <c r="C79" s="241">
        <v>0.61799999999999999</v>
      </c>
      <c r="E79" s="250">
        <v>0.96399999999999997</v>
      </c>
    </row>
    <row r="80" spans="1:5" x14ac:dyDescent="0.3">
      <c r="A80" s="240">
        <v>27.8</v>
      </c>
      <c r="B80" s="248">
        <v>0.501</v>
      </c>
      <c r="C80" s="241">
        <v>0.61799999999999999</v>
      </c>
      <c r="E80" s="250">
        <v>0.96399999999999997</v>
      </c>
    </row>
    <row r="81" spans="1:5" x14ac:dyDescent="0.3">
      <c r="A81" s="240">
        <v>27.9</v>
      </c>
      <c r="B81" s="248">
        <v>0.501</v>
      </c>
      <c r="C81" s="241">
        <v>0.61799999999999999</v>
      </c>
      <c r="E81" s="250">
        <v>0.96399999999999997</v>
      </c>
    </row>
    <row r="82" spans="1:5" x14ac:dyDescent="0.3">
      <c r="A82" s="240">
        <v>28</v>
      </c>
      <c r="B82" s="241">
        <v>0.48599999999999999</v>
      </c>
      <c r="C82" s="241">
        <v>0.60899999999999999</v>
      </c>
      <c r="D82" s="242"/>
      <c r="E82" s="249">
        <v>0.96099999999999997</v>
      </c>
    </row>
    <row r="83" spans="1:5" x14ac:dyDescent="0.3">
      <c r="A83" s="240">
        <v>28.1</v>
      </c>
      <c r="B83" s="248">
        <v>0.48599999999999999</v>
      </c>
      <c r="C83" s="241">
        <v>0.60899999999999999</v>
      </c>
      <c r="E83" s="250">
        <v>0.96099999999999997</v>
      </c>
    </row>
    <row r="84" spans="1:5" x14ac:dyDescent="0.3">
      <c r="A84" s="240">
        <v>28.2</v>
      </c>
      <c r="B84" s="248">
        <v>0.48599999999999999</v>
      </c>
      <c r="C84" s="241">
        <v>0.60899999999999999</v>
      </c>
      <c r="E84" s="250">
        <v>0.96099999999999997</v>
      </c>
    </row>
    <row r="85" spans="1:5" x14ac:dyDescent="0.3">
      <c r="A85" s="240">
        <v>28.3</v>
      </c>
      <c r="B85" s="248">
        <v>0.48599999999999999</v>
      </c>
      <c r="C85" s="241">
        <v>0.60899999999999999</v>
      </c>
      <c r="E85" s="250">
        <v>0.96099999999999997</v>
      </c>
    </row>
    <row r="86" spans="1:5" x14ac:dyDescent="0.3">
      <c r="A86" s="240">
        <v>28.4</v>
      </c>
      <c r="B86" s="248">
        <v>0.48599999999999999</v>
      </c>
      <c r="C86" s="241">
        <v>0.60899999999999999</v>
      </c>
      <c r="E86" s="250">
        <v>0.96099999999999997</v>
      </c>
    </row>
    <row r="87" spans="1:5" x14ac:dyDescent="0.3">
      <c r="A87" s="240">
        <v>28.5</v>
      </c>
      <c r="B87" s="248">
        <v>0.48599999999999999</v>
      </c>
      <c r="C87" s="241">
        <v>0.60899999999999999</v>
      </c>
      <c r="E87" s="250">
        <v>0.96099999999999997</v>
      </c>
    </row>
    <row r="88" spans="1:5" x14ac:dyDescent="0.3">
      <c r="A88" s="240">
        <v>28.6</v>
      </c>
      <c r="B88" s="248">
        <v>0.48599999999999999</v>
      </c>
      <c r="C88" s="241">
        <v>0.60899999999999999</v>
      </c>
      <c r="E88" s="250">
        <v>0.96099999999999997</v>
      </c>
    </row>
    <row r="89" spans="1:5" x14ac:dyDescent="0.3">
      <c r="A89" s="240">
        <v>28.7</v>
      </c>
      <c r="B89" s="248">
        <v>0.48599999999999999</v>
      </c>
      <c r="C89" s="241">
        <v>0.60899999999999999</v>
      </c>
      <c r="E89" s="250">
        <v>0.96099999999999997</v>
      </c>
    </row>
    <row r="90" spans="1:5" x14ac:dyDescent="0.3">
      <c r="A90" s="240">
        <v>28.8</v>
      </c>
      <c r="B90" s="248">
        <v>0.48599999999999999</v>
      </c>
      <c r="C90" s="241">
        <v>0.60899999999999999</v>
      </c>
      <c r="E90" s="250">
        <v>0.96099999999999997</v>
      </c>
    </row>
    <row r="91" spans="1:5" x14ac:dyDescent="0.3">
      <c r="A91" s="240">
        <v>28.9</v>
      </c>
      <c r="B91" s="248">
        <v>0.48599999999999999</v>
      </c>
      <c r="C91" s="241">
        <v>0.60899999999999999</v>
      </c>
      <c r="E91" s="250">
        <v>0.96099999999999997</v>
      </c>
    </row>
    <row r="92" spans="1:5" x14ac:dyDescent="0.3">
      <c r="A92" s="240">
        <v>29</v>
      </c>
      <c r="B92" s="241">
        <v>0.47099999999999997</v>
      </c>
      <c r="C92" s="241">
        <v>0.58799999999999997</v>
      </c>
      <c r="D92" s="242"/>
      <c r="E92" s="249">
        <v>0.95399999999999996</v>
      </c>
    </row>
    <row r="93" spans="1:5" x14ac:dyDescent="0.3">
      <c r="A93" s="240">
        <v>29.1</v>
      </c>
      <c r="B93" s="248">
        <v>0.47099999999999997</v>
      </c>
      <c r="C93" s="241">
        <v>0.58799999999999997</v>
      </c>
      <c r="E93" s="250">
        <v>0.95399999999999996</v>
      </c>
    </row>
    <row r="94" spans="1:5" x14ac:dyDescent="0.3">
      <c r="A94" s="240">
        <v>29.2</v>
      </c>
      <c r="B94" s="248">
        <v>0.47099999999999997</v>
      </c>
      <c r="C94" s="241">
        <v>0.58799999999999997</v>
      </c>
      <c r="E94" s="250">
        <v>0.95399999999999996</v>
      </c>
    </row>
    <row r="95" spans="1:5" x14ac:dyDescent="0.3">
      <c r="A95" s="240">
        <v>29.3</v>
      </c>
      <c r="B95" s="248">
        <v>0.47099999999999997</v>
      </c>
      <c r="C95" s="241">
        <v>0.58799999999999997</v>
      </c>
      <c r="E95" s="250">
        <v>0.95399999999999996</v>
      </c>
    </row>
    <row r="96" spans="1:5" x14ac:dyDescent="0.3">
      <c r="A96" s="240">
        <v>29.4</v>
      </c>
      <c r="B96" s="248">
        <v>0.47099999999999997</v>
      </c>
      <c r="C96" s="241">
        <v>0.58799999999999997</v>
      </c>
      <c r="E96" s="250">
        <v>0.95399999999999996</v>
      </c>
    </row>
    <row r="97" spans="1:5" x14ac:dyDescent="0.3">
      <c r="A97" s="240">
        <v>29.5</v>
      </c>
      <c r="B97" s="248">
        <v>0.47099999999999997</v>
      </c>
      <c r="C97" s="241">
        <v>0.58799999999999997</v>
      </c>
      <c r="E97" s="250">
        <v>0.95399999999999996</v>
      </c>
    </row>
    <row r="98" spans="1:5" x14ac:dyDescent="0.3">
      <c r="A98" s="240">
        <v>29.6</v>
      </c>
      <c r="B98" s="248">
        <v>0.47099999999999997</v>
      </c>
      <c r="C98" s="241">
        <v>0.58799999999999997</v>
      </c>
      <c r="E98" s="250">
        <v>0.95399999999999996</v>
      </c>
    </row>
    <row r="99" spans="1:5" x14ac:dyDescent="0.3">
      <c r="A99" s="240">
        <v>29.7</v>
      </c>
      <c r="B99" s="248">
        <v>0.47099999999999997</v>
      </c>
      <c r="C99" s="241">
        <v>0.58799999999999997</v>
      </c>
      <c r="E99" s="250">
        <v>0.95399999999999996</v>
      </c>
    </row>
    <row r="100" spans="1:5" x14ac:dyDescent="0.3">
      <c r="A100" s="240">
        <v>29.8</v>
      </c>
      <c r="B100" s="248">
        <v>0.47099999999999997</v>
      </c>
      <c r="C100" s="241">
        <v>0.58799999999999997</v>
      </c>
      <c r="E100" s="250">
        <v>0.95399999999999996</v>
      </c>
    </row>
    <row r="101" spans="1:5" x14ac:dyDescent="0.3">
      <c r="A101" s="240">
        <v>29.9</v>
      </c>
      <c r="B101" s="248">
        <v>0.47099999999999997</v>
      </c>
      <c r="C101" s="241">
        <v>0.58799999999999997</v>
      </c>
      <c r="E101" s="250">
        <v>0.95399999999999996</v>
      </c>
    </row>
    <row r="102" spans="1:5" x14ac:dyDescent="0.3">
      <c r="A102" s="240">
        <v>30</v>
      </c>
      <c r="B102" s="241">
        <v>0.45500000000000002</v>
      </c>
      <c r="C102" s="241">
        <v>0.57899999999999996</v>
      </c>
      <c r="D102" s="242"/>
      <c r="E102" s="249">
        <v>0.95299999999999996</v>
      </c>
    </row>
    <row r="103" spans="1:5" x14ac:dyDescent="0.3">
      <c r="A103" s="240">
        <v>30.1</v>
      </c>
      <c r="B103" s="248">
        <v>0.45500000000000002</v>
      </c>
      <c r="C103" s="241">
        <v>0.57899999999999996</v>
      </c>
      <c r="E103" s="250">
        <v>0.95299999999999996</v>
      </c>
    </row>
    <row r="104" spans="1:5" x14ac:dyDescent="0.3">
      <c r="A104" s="240">
        <v>30.2</v>
      </c>
      <c r="B104" s="248">
        <v>0.45500000000000002</v>
      </c>
      <c r="C104" s="241">
        <v>0.57899999999999996</v>
      </c>
      <c r="E104" s="250">
        <v>0.95299999999999996</v>
      </c>
    </row>
    <row r="105" spans="1:5" x14ac:dyDescent="0.3">
      <c r="A105" s="240">
        <v>30.3</v>
      </c>
      <c r="B105" s="248">
        <v>0.45500000000000002</v>
      </c>
      <c r="C105" s="241">
        <v>0.57899999999999996</v>
      </c>
      <c r="E105" s="250">
        <v>0.95299999999999996</v>
      </c>
    </row>
    <row r="106" spans="1:5" x14ac:dyDescent="0.3">
      <c r="A106" s="240">
        <v>30.4</v>
      </c>
      <c r="B106" s="248">
        <v>0.45500000000000002</v>
      </c>
      <c r="C106" s="241">
        <v>0.57899999999999996</v>
      </c>
      <c r="E106" s="250">
        <v>0.95299999999999996</v>
      </c>
    </row>
    <row r="107" spans="1:5" x14ac:dyDescent="0.3">
      <c r="A107" s="240">
        <v>30.5</v>
      </c>
      <c r="B107" s="248">
        <v>0.45500000000000002</v>
      </c>
      <c r="C107" s="241">
        <v>0.57899999999999996</v>
      </c>
      <c r="E107" s="250">
        <v>0.95299999999999996</v>
      </c>
    </row>
    <row r="108" spans="1:5" x14ac:dyDescent="0.3">
      <c r="A108" s="240">
        <v>30.6</v>
      </c>
      <c r="B108" s="248">
        <v>0.45500000000000002</v>
      </c>
      <c r="C108" s="241">
        <v>0.57899999999999996</v>
      </c>
      <c r="E108" s="250">
        <v>0.95299999999999996</v>
      </c>
    </row>
    <row r="109" spans="1:5" x14ac:dyDescent="0.3">
      <c r="A109" s="240">
        <v>30.7</v>
      </c>
      <c r="B109" s="248">
        <v>0.45500000000000002</v>
      </c>
      <c r="C109" s="241">
        <v>0.57899999999999996</v>
      </c>
      <c r="E109" s="250">
        <v>0.95299999999999996</v>
      </c>
    </row>
    <row r="110" spans="1:5" x14ac:dyDescent="0.3">
      <c r="A110" s="240">
        <v>30.8</v>
      </c>
      <c r="B110" s="248">
        <v>0.45500000000000002</v>
      </c>
      <c r="C110" s="241">
        <v>0.57899999999999996</v>
      </c>
      <c r="E110" s="250">
        <v>0.95299999999999996</v>
      </c>
    </row>
    <row r="111" spans="1:5" x14ac:dyDescent="0.3">
      <c r="A111" s="240">
        <v>30.9</v>
      </c>
      <c r="B111" s="248">
        <v>0.45500000000000002</v>
      </c>
      <c r="C111" s="241">
        <v>0.57899999999999996</v>
      </c>
      <c r="E111" s="250">
        <v>0.95299999999999996</v>
      </c>
    </row>
    <row r="112" spans="1:5" x14ac:dyDescent="0.3">
      <c r="A112" s="240">
        <v>31</v>
      </c>
      <c r="B112" s="241">
        <v>0.435</v>
      </c>
      <c r="C112" s="241">
        <v>0.55700000000000005</v>
      </c>
      <c r="D112" s="242"/>
      <c r="E112" s="249">
        <v>0.94499999999999995</v>
      </c>
    </row>
    <row r="113" spans="1:5" x14ac:dyDescent="0.3">
      <c r="A113" s="240">
        <v>31.1</v>
      </c>
      <c r="B113" s="248">
        <v>0.435</v>
      </c>
      <c r="C113" s="241">
        <v>0.55700000000000005</v>
      </c>
      <c r="E113" s="250">
        <v>0.94499999999999995</v>
      </c>
    </row>
    <row r="114" spans="1:5" x14ac:dyDescent="0.3">
      <c r="A114" s="240">
        <v>31.2</v>
      </c>
      <c r="B114" s="248">
        <v>0.435</v>
      </c>
      <c r="C114" s="241">
        <v>0.55700000000000005</v>
      </c>
      <c r="E114" s="250">
        <v>0.94499999999999995</v>
      </c>
    </row>
    <row r="115" spans="1:5" x14ac:dyDescent="0.3">
      <c r="A115" s="240">
        <v>31.3</v>
      </c>
      <c r="B115" s="248">
        <v>0.435</v>
      </c>
      <c r="C115" s="241">
        <v>0.55700000000000005</v>
      </c>
      <c r="E115" s="250">
        <v>0.94499999999999995</v>
      </c>
    </row>
    <row r="116" spans="1:5" x14ac:dyDescent="0.3">
      <c r="A116" s="240">
        <v>31.4</v>
      </c>
      <c r="B116" s="248">
        <v>0.435</v>
      </c>
      <c r="C116" s="241">
        <v>0.55700000000000005</v>
      </c>
      <c r="E116" s="250">
        <v>0.94499999999999995</v>
      </c>
    </row>
    <row r="117" spans="1:5" x14ac:dyDescent="0.3">
      <c r="A117" s="240">
        <v>31.5</v>
      </c>
      <c r="B117" s="248">
        <v>0.435</v>
      </c>
      <c r="C117" s="241">
        <v>0.55700000000000005</v>
      </c>
      <c r="E117" s="250">
        <v>0.94499999999999995</v>
      </c>
    </row>
    <row r="118" spans="1:5" x14ac:dyDescent="0.3">
      <c r="A118" s="240">
        <v>31.6</v>
      </c>
      <c r="B118" s="248">
        <v>0.435</v>
      </c>
      <c r="C118" s="241">
        <v>0.55700000000000005</v>
      </c>
      <c r="E118" s="250">
        <v>0.94499999999999995</v>
      </c>
    </row>
    <row r="119" spans="1:5" x14ac:dyDescent="0.3">
      <c r="A119" s="240">
        <v>31.7</v>
      </c>
      <c r="B119" s="248">
        <v>0.435</v>
      </c>
      <c r="C119" s="241">
        <v>0.55700000000000005</v>
      </c>
      <c r="E119" s="250">
        <v>0.94499999999999995</v>
      </c>
    </row>
    <row r="120" spans="1:5" x14ac:dyDescent="0.3">
      <c r="A120" s="240">
        <v>31.8</v>
      </c>
      <c r="B120" s="248">
        <v>0.435</v>
      </c>
      <c r="C120" s="241">
        <v>0.55700000000000005</v>
      </c>
      <c r="E120" s="250">
        <v>0.94499999999999995</v>
      </c>
    </row>
    <row r="121" spans="1:5" x14ac:dyDescent="0.3">
      <c r="A121" s="240">
        <v>31.9</v>
      </c>
      <c r="B121" s="248">
        <v>0.435</v>
      </c>
      <c r="C121" s="241">
        <v>0.55700000000000005</v>
      </c>
      <c r="E121" s="250">
        <v>0.94499999999999995</v>
      </c>
    </row>
    <row r="122" spans="1:5" x14ac:dyDescent="0.3">
      <c r="A122" s="240">
        <v>32</v>
      </c>
      <c r="B122" s="241">
        <v>0.41199999999999998</v>
      </c>
      <c r="C122" s="241">
        <v>0.54600000000000004</v>
      </c>
      <c r="D122" s="242"/>
      <c r="E122" s="249">
        <v>0.94199999999999995</v>
      </c>
    </row>
    <row r="123" spans="1:5" x14ac:dyDescent="0.3">
      <c r="A123" s="240">
        <v>32.1</v>
      </c>
      <c r="B123" s="248">
        <v>0.41199999999999998</v>
      </c>
      <c r="C123" s="241">
        <v>0.54600000000000004</v>
      </c>
      <c r="E123" s="250">
        <v>0.94199999999999995</v>
      </c>
    </row>
    <row r="124" spans="1:5" x14ac:dyDescent="0.3">
      <c r="A124" s="240">
        <v>32.200000000000003</v>
      </c>
      <c r="B124" s="248">
        <v>0.41199999999999998</v>
      </c>
      <c r="C124" s="241">
        <v>0.54600000000000004</v>
      </c>
      <c r="E124" s="250">
        <v>0.94199999999999995</v>
      </c>
    </row>
    <row r="125" spans="1:5" x14ac:dyDescent="0.3">
      <c r="A125" s="240">
        <v>32.299999999999997</v>
      </c>
      <c r="B125" s="248">
        <v>0.41199999999999998</v>
      </c>
      <c r="C125" s="241">
        <v>0.54600000000000004</v>
      </c>
      <c r="E125" s="250">
        <v>0.94199999999999995</v>
      </c>
    </row>
    <row r="126" spans="1:5" x14ac:dyDescent="0.3">
      <c r="A126" s="240">
        <v>32.4</v>
      </c>
      <c r="B126" s="248">
        <v>0.41199999999999998</v>
      </c>
      <c r="C126" s="241">
        <v>0.54600000000000004</v>
      </c>
      <c r="E126" s="250">
        <v>0.94199999999999995</v>
      </c>
    </row>
    <row r="127" spans="1:5" x14ac:dyDescent="0.3">
      <c r="A127" s="240">
        <v>32.5</v>
      </c>
      <c r="B127" s="248">
        <v>0.41199999999999998</v>
      </c>
      <c r="C127" s="241">
        <v>0.54600000000000004</v>
      </c>
      <c r="E127" s="250">
        <v>0.94199999999999995</v>
      </c>
    </row>
    <row r="128" spans="1:5" x14ac:dyDescent="0.3">
      <c r="A128" s="240">
        <v>32.6</v>
      </c>
      <c r="B128" s="248">
        <v>0.41199999999999998</v>
      </c>
      <c r="C128" s="241">
        <v>0.54600000000000004</v>
      </c>
      <c r="E128" s="250">
        <v>0.94199999999999995</v>
      </c>
    </row>
    <row r="129" spans="1:5" x14ac:dyDescent="0.3">
      <c r="A129" s="240">
        <v>32.700000000000003</v>
      </c>
      <c r="B129" s="248">
        <v>0.41199999999999998</v>
      </c>
      <c r="C129" s="241">
        <v>0.54600000000000004</v>
      </c>
      <c r="E129" s="250">
        <v>0.94199999999999995</v>
      </c>
    </row>
    <row r="130" spans="1:5" x14ac:dyDescent="0.3">
      <c r="A130" s="240">
        <v>32.799999999999997</v>
      </c>
      <c r="B130" s="248">
        <v>0.41199999999999998</v>
      </c>
      <c r="C130" s="241">
        <v>0.54600000000000004</v>
      </c>
      <c r="E130" s="250">
        <v>0.94199999999999995</v>
      </c>
    </row>
    <row r="131" spans="1:5" x14ac:dyDescent="0.3">
      <c r="A131" s="240">
        <v>32.9</v>
      </c>
      <c r="B131" s="248">
        <v>0.41199999999999998</v>
      </c>
      <c r="C131" s="241">
        <v>0.54600000000000004</v>
      </c>
      <c r="E131" s="250">
        <v>0.94199999999999995</v>
      </c>
    </row>
    <row r="132" spans="1:5" x14ac:dyDescent="0.3">
      <c r="A132" s="240">
        <v>33</v>
      </c>
      <c r="B132" s="241">
        <v>0.38700000000000001</v>
      </c>
      <c r="C132" s="241">
        <v>0.51500000000000001</v>
      </c>
      <c r="D132" s="242"/>
      <c r="E132" s="249">
        <v>0.94199999999999995</v>
      </c>
    </row>
    <row r="133" spans="1:5" x14ac:dyDescent="0.3">
      <c r="A133" s="240">
        <v>33.1</v>
      </c>
      <c r="B133" s="248">
        <v>0.38700000000000001</v>
      </c>
      <c r="C133" s="241">
        <v>0.51500000000000001</v>
      </c>
      <c r="E133" s="250">
        <v>0.94199999999999995</v>
      </c>
    </row>
    <row r="134" spans="1:5" x14ac:dyDescent="0.3">
      <c r="A134" s="240">
        <v>33.200000000000003</v>
      </c>
      <c r="B134" s="248">
        <v>0.38700000000000001</v>
      </c>
      <c r="C134" s="241">
        <v>0.51500000000000001</v>
      </c>
      <c r="E134" s="250">
        <v>0.94199999999999995</v>
      </c>
    </row>
    <row r="135" spans="1:5" x14ac:dyDescent="0.3">
      <c r="A135" s="240">
        <v>33.299999999999997</v>
      </c>
      <c r="B135" s="248">
        <v>0.38700000000000001</v>
      </c>
      <c r="C135" s="241">
        <v>0.51500000000000001</v>
      </c>
      <c r="E135" s="250">
        <v>0.94199999999999995</v>
      </c>
    </row>
    <row r="136" spans="1:5" x14ac:dyDescent="0.3">
      <c r="A136" s="240">
        <v>33.4</v>
      </c>
      <c r="B136" s="248">
        <v>0.38700000000000001</v>
      </c>
      <c r="C136" s="241">
        <v>0.51500000000000001</v>
      </c>
      <c r="E136" s="250">
        <v>0.94199999999999995</v>
      </c>
    </row>
    <row r="137" spans="1:5" x14ac:dyDescent="0.3">
      <c r="A137" s="240">
        <v>33.5</v>
      </c>
      <c r="B137" s="248">
        <v>0.38700000000000001</v>
      </c>
      <c r="C137" s="241">
        <v>0.51500000000000001</v>
      </c>
      <c r="E137" s="250">
        <v>0.94199999999999995</v>
      </c>
    </row>
    <row r="138" spans="1:5" x14ac:dyDescent="0.3">
      <c r="A138" s="240">
        <v>33.6</v>
      </c>
      <c r="B138" s="248">
        <v>0.38700000000000001</v>
      </c>
      <c r="C138" s="241">
        <v>0.51500000000000001</v>
      </c>
      <c r="E138" s="250">
        <v>0.94199999999999995</v>
      </c>
    </row>
    <row r="139" spans="1:5" x14ac:dyDescent="0.3">
      <c r="A139" s="240">
        <v>33.700000000000003</v>
      </c>
      <c r="B139" s="248">
        <v>0.38700000000000001</v>
      </c>
      <c r="C139" s="241">
        <v>0.51500000000000001</v>
      </c>
      <c r="E139" s="250">
        <v>0.94199999999999995</v>
      </c>
    </row>
    <row r="140" spans="1:5" x14ac:dyDescent="0.3">
      <c r="A140" s="240">
        <v>33.799999999999997</v>
      </c>
      <c r="B140" s="248">
        <v>0.38700000000000001</v>
      </c>
      <c r="C140" s="241">
        <v>0.51500000000000001</v>
      </c>
      <c r="E140" s="250">
        <v>0.94199999999999995</v>
      </c>
    </row>
    <row r="141" spans="1:5" x14ac:dyDescent="0.3">
      <c r="A141" s="240">
        <v>33.9</v>
      </c>
      <c r="B141" s="248">
        <v>0.38700000000000001</v>
      </c>
      <c r="C141" s="241">
        <v>0.51500000000000001</v>
      </c>
      <c r="E141" s="250">
        <v>0.94199999999999995</v>
      </c>
    </row>
    <row r="142" spans="1:5" x14ac:dyDescent="0.3">
      <c r="A142" s="240">
        <v>34</v>
      </c>
      <c r="B142" s="241">
        <v>0.36299999999999999</v>
      </c>
      <c r="C142" s="241">
        <v>0.505</v>
      </c>
      <c r="D142" s="242"/>
      <c r="E142" s="249">
        <v>0.92900000000000005</v>
      </c>
    </row>
    <row r="143" spans="1:5" x14ac:dyDescent="0.3">
      <c r="A143" s="240">
        <v>34.1</v>
      </c>
      <c r="B143" s="248">
        <v>0.36299999999999999</v>
      </c>
      <c r="C143" s="241">
        <v>0.505</v>
      </c>
      <c r="E143" s="250">
        <v>0.92900000000000005</v>
      </c>
    </row>
    <row r="144" spans="1:5" x14ac:dyDescent="0.3">
      <c r="A144" s="240">
        <v>34.200000000000003</v>
      </c>
      <c r="B144" s="248">
        <v>0.36299999999999999</v>
      </c>
      <c r="C144" s="241">
        <v>0.505</v>
      </c>
      <c r="E144" s="250">
        <v>0.92900000000000005</v>
      </c>
    </row>
    <row r="145" spans="1:5" x14ac:dyDescent="0.3">
      <c r="A145" s="240">
        <v>34.299999999999997</v>
      </c>
      <c r="B145" s="248">
        <v>0.36299999999999999</v>
      </c>
      <c r="C145" s="241">
        <v>0.505</v>
      </c>
      <c r="E145" s="250">
        <v>0.92900000000000005</v>
      </c>
    </row>
    <row r="146" spans="1:5" x14ac:dyDescent="0.3">
      <c r="A146" s="240">
        <v>34.4</v>
      </c>
      <c r="B146" s="248">
        <v>0.36299999999999999</v>
      </c>
      <c r="C146" s="241">
        <v>0.505</v>
      </c>
      <c r="E146" s="250">
        <v>0.92900000000000005</v>
      </c>
    </row>
    <row r="147" spans="1:5" x14ac:dyDescent="0.3">
      <c r="A147" s="240">
        <v>34.5</v>
      </c>
      <c r="B147" s="248">
        <v>0.36299999999999999</v>
      </c>
      <c r="C147" s="241">
        <v>0.505</v>
      </c>
      <c r="E147" s="250">
        <v>0.92900000000000005</v>
      </c>
    </row>
    <row r="148" spans="1:5" x14ac:dyDescent="0.3">
      <c r="A148" s="240">
        <v>34.6</v>
      </c>
      <c r="B148" s="248">
        <v>0.36299999999999999</v>
      </c>
      <c r="C148" s="241">
        <v>0.505</v>
      </c>
      <c r="E148" s="250">
        <v>0.92900000000000005</v>
      </c>
    </row>
    <row r="149" spans="1:5" x14ac:dyDescent="0.3">
      <c r="A149" s="240">
        <v>34.700000000000003</v>
      </c>
      <c r="B149" s="248">
        <v>0.36299999999999999</v>
      </c>
      <c r="C149" s="241">
        <v>0.505</v>
      </c>
      <c r="E149" s="250">
        <v>0.92900000000000005</v>
      </c>
    </row>
    <row r="150" spans="1:5" x14ac:dyDescent="0.3">
      <c r="A150" s="240">
        <v>34.799999999999997</v>
      </c>
      <c r="B150" s="248">
        <v>0.36299999999999999</v>
      </c>
      <c r="C150" s="241">
        <v>0.505</v>
      </c>
      <c r="E150" s="250">
        <v>0.92900000000000005</v>
      </c>
    </row>
    <row r="151" spans="1:5" x14ac:dyDescent="0.3">
      <c r="A151" s="240">
        <v>34.9</v>
      </c>
      <c r="B151" s="248">
        <v>0.36299999999999999</v>
      </c>
      <c r="C151" s="241">
        <v>0.505</v>
      </c>
      <c r="E151" s="250">
        <v>0.92900000000000005</v>
      </c>
    </row>
    <row r="152" spans="1:5" x14ac:dyDescent="0.3">
      <c r="A152" s="240">
        <v>35</v>
      </c>
      <c r="B152" s="241">
        <v>0.34300000000000003</v>
      </c>
      <c r="C152" s="241">
        <v>0.49</v>
      </c>
      <c r="D152" s="242"/>
      <c r="E152" s="249">
        <v>0.92400000000000004</v>
      </c>
    </row>
    <row r="153" spans="1:5" x14ac:dyDescent="0.3">
      <c r="A153" s="240">
        <v>35.1</v>
      </c>
      <c r="B153" s="248">
        <v>0.34300000000000003</v>
      </c>
      <c r="C153" s="241">
        <v>0.49</v>
      </c>
      <c r="E153" s="250">
        <v>0.92400000000000004</v>
      </c>
    </row>
    <row r="154" spans="1:5" x14ac:dyDescent="0.3">
      <c r="A154" s="240">
        <v>35.200000000000003</v>
      </c>
      <c r="B154" s="248">
        <v>0.34300000000000003</v>
      </c>
      <c r="C154" s="241">
        <v>0.49</v>
      </c>
      <c r="E154" s="250">
        <v>0.92400000000000004</v>
      </c>
    </row>
    <row r="155" spans="1:5" x14ac:dyDescent="0.3">
      <c r="A155" s="240">
        <v>35.299999999999997</v>
      </c>
      <c r="B155" s="248">
        <v>0.34300000000000003</v>
      </c>
      <c r="C155" s="241">
        <v>0.49</v>
      </c>
      <c r="E155" s="250">
        <v>0.92400000000000004</v>
      </c>
    </row>
    <row r="156" spans="1:5" x14ac:dyDescent="0.3">
      <c r="A156" s="240">
        <v>35.4</v>
      </c>
      <c r="B156" s="248">
        <v>0.34300000000000003</v>
      </c>
      <c r="C156" s="241">
        <v>0.49</v>
      </c>
      <c r="E156" s="250">
        <v>0.92400000000000004</v>
      </c>
    </row>
    <row r="157" spans="1:5" x14ac:dyDescent="0.3">
      <c r="A157" s="240">
        <v>35.5</v>
      </c>
      <c r="B157" s="248">
        <v>0.34300000000000003</v>
      </c>
      <c r="C157" s="241">
        <v>0.49</v>
      </c>
      <c r="E157" s="250">
        <v>0.92400000000000004</v>
      </c>
    </row>
    <row r="158" spans="1:5" x14ac:dyDescent="0.3">
      <c r="A158" s="240">
        <v>35.6</v>
      </c>
      <c r="B158" s="248">
        <v>0.34300000000000003</v>
      </c>
      <c r="C158" s="241">
        <v>0.49</v>
      </c>
      <c r="E158" s="250">
        <v>0.92400000000000004</v>
      </c>
    </row>
    <row r="159" spans="1:5" x14ac:dyDescent="0.3">
      <c r="A159" s="240">
        <v>35.700000000000003</v>
      </c>
      <c r="B159" s="248">
        <v>0.34300000000000003</v>
      </c>
      <c r="C159" s="241">
        <v>0.49</v>
      </c>
      <c r="E159" s="250">
        <v>0.92400000000000004</v>
      </c>
    </row>
    <row r="160" spans="1:5" x14ac:dyDescent="0.3">
      <c r="A160" s="240">
        <v>35.799999999999997</v>
      </c>
      <c r="B160" s="248">
        <v>0.34300000000000003</v>
      </c>
      <c r="C160" s="241">
        <v>0.49</v>
      </c>
      <c r="E160" s="250">
        <v>0.92400000000000004</v>
      </c>
    </row>
    <row r="161" spans="1:5" x14ac:dyDescent="0.3">
      <c r="A161" s="240">
        <v>35.9</v>
      </c>
      <c r="B161" s="248">
        <v>0.34300000000000003</v>
      </c>
      <c r="C161" s="241">
        <v>0.49</v>
      </c>
      <c r="E161" s="250">
        <v>0.92400000000000004</v>
      </c>
    </row>
    <row r="162" spans="1:5" x14ac:dyDescent="0.3">
      <c r="A162" s="240">
        <v>36</v>
      </c>
      <c r="B162" s="241">
        <v>0.32800000000000001</v>
      </c>
      <c r="C162" s="241">
        <v>0.47799999999999998</v>
      </c>
      <c r="D162" s="242"/>
      <c r="E162" s="249">
        <v>0.91900000000000004</v>
      </c>
    </row>
    <row r="163" spans="1:5" x14ac:dyDescent="0.3">
      <c r="A163" s="240">
        <v>36.1</v>
      </c>
      <c r="B163" s="248">
        <v>0.32800000000000001</v>
      </c>
      <c r="C163" s="241">
        <v>0.47799999999999998</v>
      </c>
      <c r="E163" s="250">
        <v>0.91900000000000004</v>
      </c>
    </row>
    <row r="164" spans="1:5" x14ac:dyDescent="0.3">
      <c r="A164" s="240">
        <v>36.200000000000003</v>
      </c>
      <c r="B164" s="248">
        <v>0.32800000000000001</v>
      </c>
      <c r="C164" s="241">
        <v>0.47799999999999998</v>
      </c>
      <c r="E164" s="250">
        <v>0.91900000000000004</v>
      </c>
    </row>
    <row r="165" spans="1:5" x14ac:dyDescent="0.3">
      <c r="A165" s="240">
        <v>36.299999999999997</v>
      </c>
      <c r="B165" s="248">
        <v>0.32800000000000001</v>
      </c>
      <c r="C165" s="241">
        <v>0.47799999999999998</v>
      </c>
      <c r="E165" s="250">
        <v>0.91900000000000004</v>
      </c>
    </row>
    <row r="166" spans="1:5" x14ac:dyDescent="0.3">
      <c r="A166" s="240">
        <v>36.4</v>
      </c>
      <c r="B166" s="248">
        <v>0.32800000000000001</v>
      </c>
      <c r="C166" s="241">
        <v>0.47799999999999998</v>
      </c>
      <c r="E166" s="250">
        <v>0.91900000000000004</v>
      </c>
    </row>
    <row r="167" spans="1:5" x14ac:dyDescent="0.3">
      <c r="A167" s="240">
        <v>36.5</v>
      </c>
      <c r="B167" s="248">
        <v>0.32800000000000001</v>
      </c>
      <c r="C167" s="241">
        <v>0.47799999999999998</v>
      </c>
      <c r="E167" s="250">
        <v>0.91900000000000004</v>
      </c>
    </row>
    <row r="168" spans="1:5" x14ac:dyDescent="0.3">
      <c r="A168" s="240">
        <v>36.6</v>
      </c>
      <c r="B168" s="248">
        <v>0.32800000000000001</v>
      </c>
      <c r="C168" s="241">
        <v>0.47799999999999998</v>
      </c>
      <c r="E168" s="250">
        <v>0.91900000000000004</v>
      </c>
    </row>
    <row r="169" spans="1:5" x14ac:dyDescent="0.3">
      <c r="A169" s="240">
        <v>36.700000000000003</v>
      </c>
      <c r="B169" s="248">
        <v>0.32800000000000001</v>
      </c>
      <c r="C169" s="241">
        <v>0.47799999999999998</v>
      </c>
      <c r="E169" s="250">
        <v>0.91900000000000004</v>
      </c>
    </row>
    <row r="170" spans="1:5" x14ac:dyDescent="0.3">
      <c r="A170" s="240">
        <v>36.799999999999997</v>
      </c>
      <c r="B170" s="248">
        <v>0.32800000000000001</v>
      </c>
      <c r="C170" s="241">
        <v>0.47799999999999998</v>
      </c>
      <c r="E170" s="250">
        <v>0.91900000000000004</v>
      </c>
    </row>
    <row r="171" spans="1:5" x14ac:dyDescent="0.3">
      <c r="A171" s="240">
        <v>36.9</v>
      </c>
      <c r="B171" s="248">
        <v>0.32800000000000001</v>
      </c>
      <c r="C171" s="241">
        <v>0.47799999999999998</v>
      </c>
      <c r="E171" s="250">
        <v>0.91900000000000004</v>
      </c>
    </row>
    <row r="172" spans="1:5" x14ac:dyDescent="0.3">
      <c r="A172" s="240">
        <v>37</v>
      </c>
      <c r="B172" s="241">
        <v>0.32</v>
      </c>
      <c r="C172" s="241">
        <v>0.45600000000000002</v>
      </c>
      <c r="D172" s="242"/>
      <c r="E172" s="249">
        <v>0.90900000000000003</v>
      </c>
    </row>
    <row r="173" spans="1:5" x14ac:dyDescent="0.3">
      <c r="A173" s="240">
        <v>37.1</v>
      </c>
      <c r="B173" s="248">
        <v>0.32</v>
      </c>
      <c r="C173" s="241">
        <v>0.45600000000000002</v>
      </c>
      <c r="E173" s="250">
        <v>0.90900000000000003</v>
      </c>
    </row>
    <row r="174" spans="1:5" x14ac:dyDescent="0.3">
      <c r="A174" s="240">
        <v>37.200000000000003</v>
      </c>
      <c r="B174" s="248">
        <v>0.32</v>
      </c>
      <c r="C174" s="241">
        <v>0.45600000000000002</v>
      </c>
      <c r="E174" s="250">
        <v>0.90900000000000003</v>
      </c>
    </row>
    <row r="175" spans="1:5" x14ac:dyDescent="0.3">
      <c r="A175" s="240">
        <v>37.299999999999997</v>
      </c>
      <c r="B175" s="248">
        <v>0.32</v>
      </c>
      <c r="C175" s="241">
        <v>0.45600000000000002</v>
      </c>
      <c r="E175" s="250">
        <v>0.90900000000000003</v>
      </c>
    </row>
    <row r="176" spans="1:5" x14ac:dyDescent="0.3">
      <c r="A176" s="240">
        <v>37.4</v>
      </c>
      <c r="B176" s="248">
        <v>0.32</v>
      </c>
      <c r="C176" s="241">
        <v>0.45600000000000002</v>
      </c>
      <c r="E176" s="250">
        <v>0.90900000000000003</v>
      </c>
    </row>
    <row r="177" spans="1:5" x14ac:dyDescent="0.3">
      <c r="A177" s="240">
        <v>37.5</v>
      </c>
      <c r="B177" s="248">
        <v>0.32</v>
      </c>
      <c r="C177" s="241">
        <v>0.45600000000000002</v>
      </c>
      <c r="E177" s="250">
        <v>0.90900000000000003</v>
      </c>
    </row>
    <row r="178" spans="1:5" x14ac:dyDescent="0.3">
      <c r="A178" s="240">
        <v>37.6</v>
      </c>
      <c r="B178" s="248">
        <v>0.32</v>
      </c>
      <c r="C178" s="241">
        <v>0.45600000000000002</v>
      </c>
      <c r="E178" s="250">
        <v>0.90900000000000003</v>
      </c>
    </row>
    <row r="179" spans="1:5" x14ac:dyDescent="0.3">
      <c r="A179" s="240">
        <v>37.700000000000003</v>
      </c>
      <c r="B179" s="248">
        <v>0.32</v>
      </c>
      <c r="C179" s="241">
        <v>0.45600000000000002</v>
      </c>
      <c r="E179" s="250">
        <v>0.90900000000000003</v>
      </c>
    </row>
    <row r="180" spans="1:5" x14ac:dyDescent="0.3">
      <c r="A180" s="240">
        <v>37.799999999999997</v>
      </c>
      <c r="B180" s="248">
        <v>0.32</v>
      </c>
      <c r="C180" s="241">
        <v>0.45600000000000002</v>
      </c>
      <c r="E180" s="250">
        <v>0.90900000000000003</v>
      </c>
    </row>
    <row r="181" spans="1:5" x14ac:dyDescent="0.3">
      <c r="A181" s="240">
        <v>37.9</v>
      </c>
      <c r="B181" s="248">
        <v>0.32</v>
      </c>
      <c r="C181" s="241">
        <v>0.45600000000000002</v>
      </c>
      <c r="E181" s="250">
        <v>0.90900000000000003</v>
      </c>
    </row>
    <row r="182" spans="1:5" x14ac:dyDescent="0.3">
      <c r="A182" s="240">
        <v>38</v>
      </c>
      <c r="B182" s="241">
        <v>0.317</v>
      </c>
      <c r="C182" s="241">
        <v>0.44800000000000001</v>
      </c>
      <c r="D182" s="242"/>
      <c r="E182" s="249">
        <v>0.90900000000000003</v>
      </c>
    </row>
    <row r="183" spans="1:5" x14ac:dyDescent="0.3">
      <c r="A183" s="240">
        <v>38.1</v>
      </c>
      <c r="B183" s="248">
        <v>0.317</v>
      </c>
      <c r="C183" s="241">
        <v>0.44800000000000001</v>
      </c>
      <c r="E183" s="250">
        <v>0.90900000000000003</v>
      </c>
    </row>
    <row r="184" spans="1:5" x14ac:dyDescent="0.3">
      <c r="A184" s="240">
        <v>38.200000000000003</v>
      </c>
      <c r="B184" s="248">
        <v>0.317</v>
      </c>
      <c r="C184" s="241">
        <v>0.44800000000000001</v>
      </c>
      <c r="E184" s="250">
        <v>0.90900000000000003</v>
      </c>
    </row>
    <row r="185" spans="1:5" x14ac:dyDescent="0.3">
      <c r="A185" s="240">
        <v>38.299999999999997</v>
      </c>
      <c r="B185" s="248">
        <v>0.317</v>
      </c>
      <c r="C185" s="241">
        <v>0.44800000000000001</v>
      </c>
      <c r="E185" s="250">
        <v>0.90900000000000003</v>
      </c>
    </row>
    <row r="186" spans="1:5" x14ac:dyDescent="0.3">
      <c r="A186" s="240">
        <v>38.4</v>
      </c>
      <c r="B186" s="248">
        <v>0.317</v>
      </c>
      <c r="C186" s="241">
        <v>0.44800000000000001</v>
      </c>
      <c r="E186" s="250">
        <v>0.90900000000000003</v>
      </c>
    </row>
    <row r="187" spans="1:5" x14ac:dyDescent="0.3">
      <c r="A187" s="240">
        <v>38.5</v>
      </c>
      <c r="B187" s="248">
        <v>0.317</v>
      </c>
      <c r="C187" s="241">
        <v>0.44800000000000001</v>
      </c>
      <c r="E187" s="250">
        <v>0.90900000000000003</v>
      </c>
    </row>
    <row r="188" spans="1:5" x14ac:dyDescent="0.3">
      <c r="A188" s="240">
        <v>38.6</v>
      </c>
      <c r="B188" s="248">
        <v>0.317</v>
      </c>
      <c r="C188" s="241">
        <v>0.44800000000000001</v>
      </c>
      <c r="E188" s="250">
        <v>0.90900000000000003</v>
      </c>
    </row>
    <row r="189" spans="1:5" x14ac:dyDescent="0.3">
      <c r="A189" s="240">
        <v>38.700000000000003</v>
      </c>
      <c r="B189" s="248">
        <v>0.317</v>
      </c>
      <c r="C189" s="241">
        <v>0.44800000000000001</v>
      </c>
      <c r="E189" s="250">
        <v>0.90900000000000003</v>
      </c>
    </row>
    <row r="190" spans="1:5" x14ac:dyDescent="0.3">
      <c r="A190" s="240">
        <v>38.799999999999997</v>
      </c>
      <c r="B190" s="248">
        <v>0.317</v>
      </c>
      <c r="C190" s="241">
        <v>0.44800000000000001</v>
      </c>
      <c r="E190" s="250">
        <v>0.90900000000000003</v>
      </c>
    </row>
    <row r="191" spans="1:5" x14ac:dyDescent="0.3">
      <c r="A191" s="240">
        <v>38.9</v>
      </c>
      <c r="B191" s="248">
        <v>0.317</v>
      </c>
      <c r="C191" s="241">
        <v>0.44800000000000001</v>
      </c>
      <c r="E191" s="250">
        <v>0.90900000000000003</v>
      </c>
    </row>
    <row r="192" spans="1:5" x14ac:dyDescent="0.3">
      <c r="A192" s="240">
        <v>39</v>
      </c>
      <c r="B192" s="241">
        <v>0.30299999999999999</v>
      </c>
      <c r="C192" s="241">
        <v>0.433</v>
      </c>
      <c r="D192" s="242"/>
      <c r="E192" s="249">
        <v>0.9</v>
      </c>
    </row>
    <row r="193" spans="1:5" x14ac:dyDescent="0.3">
      <c r="A193" s="240">
        <v>39.1</v>
      </c>
      <c r="B193" s="248">
        <v>0.30299999999999999</v>
      </c>
      <c r="C193" s="241">
        <v>0.433</v>
      </c>
      <c r="E193" s="250">
        <v>0.9</v>
      </c>
    </row>
    <row r="194" spans="1:5" x14ac:dyDescent="0.3">
      <c r="A194" s="240">
        <v>39.200000000000003</v>
      </c>
      <c r="B194" s="248">
        <v>0.30299999999999999</v>
      </c>
      <c r="C194" s="241">
        <v>0.433</v>
      </c>
      <c r="E194" s="250">
        <v>0.9</v>
      </c>
    </row>
    <row r="195" spans="1:5" x14ac:dyDescent="0.3">
      <c r="A195" s="240">
        <v>39.299999999999997</v>
      </c>
      <c r="B195" s="248">
        <v>0.30299999999999999</v>
      </c>
      <c r="C195" s="241">
        <v>0.433</v>
      </c>
      <c r="E195" s="250">
        <v>0.9</v>
      </c>
    </row>
    <row r="196" spans="1:5" x14ac:dyDescent="0.3">
      <c r="A196" s="240">
        <v>39.4</v>
      </c>
      <c r="B196" s="248">
        <v>0.30299999999999999</v>
      </c>
      <c r="C196" s="241">
        <v>0.433</v>
      </c>
      <c r="E196" s="250">
        <v>0.9</v>
      </c>
    </row>
    <row r="197" spans="1:5" x14ac:dyDescent="0.3">
      <c r="A197" s="240">
        <v>39.5</v>
      </c>
      <c r="B197" s="248">
        <v>0.30299999999999999</v>
      </c>
      <c r="C197" s="241">
        <v>0.433</v>
      </c>
      <c r="E197" s="250">
        <v>0.9</v>
      </c>
    </row>
    <row r="198" spans="1:5" x14ac:dyDescent="0.3">
      <c r="A198" s="240">
        <v>39.6</v>
      </c>
      <c r="B198" s="248">
        <v>0.30299999999999999</v>
      </c>
      <c r="C198" s="241">
        <v>0.433</v>
      </c>
      <c r="E198" s="250">
        <v>0.9</v>
      </c>
    </row>
    <row r="199" spans="1:5" x14ac:dyDescent="0.3">
      <c r="A199" s="240">
        <v>39.700000000000003</v>
      </c>
      <c r="B199" s="248">
        <v>0.30299999999999999</v>
      </c>
      <c r="C199" s="241">
        <v>0.433</v>
      </c>
      <c r="E199" s="250">
        <v>0.9</v>
      </c>
    </row>
    <row r="200" spans="1:5" x14ac:dyDescent="0.3">
      <c r="A200" s="240">
        <v>39.799999999999997</v>
      </c>
      <c r="B200" s="248">
        <v>0.30299999999999999</v>
      </c>
      <c r="C200" s="241">
        <v>0.433</v>
      </c>
      <c r="E200" s="250">
        <v>0.9</v>
      </c>
    </row>
    <row r="201" spans="1:5" x14ac:dyDescent="0.3">
      <c r="A201" s="240">
        <v>39.9</v>
      </c>
      <c r="B201" s="248">
        <v>0.30299999999999999</v>
      </c>
      <c r="C201" s="241">
        <v>0.433</v>
      </c>
      <c r="E201" s="250">
        <v>0.9</v>
      </c>
    </row>
    <row r="202" spans="1:5" x14ac:dyDescent="0.3">
      <c r="A202" s="240">
        <v>40</v>
      </c>
      <c r="B202" s="241">
        <v>0.30299999999999999</v>
      </c>
      <c r="C202" s="241">
        <v>0.433</v>
      </c>
      <c r="D202" s="242"/>
      <c r="E202" s="249">
        <v>0.9</v>
      </c>
    </row>
  </sheetData>
  <sheetProtection sheet="1" objects="1" scenarios="1"/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3852F-EE5F-4BB4-97CB-BBA7FF02C060}">
  <sheetPr codeName="Blad11">
    <tabColor rgb="FFCCCCFF"/>
  </sheetPr>
  <dimension ref="B1:B26"/>
  <sheetViews>
    <sheetView showGridLines="0" showRowColHeaders="0" zoomScale="110" zoomScaleNormal="110" workbookViewId="0"/>
  </sheetViews>
  <sheetFormatPr defaultRowHeight="13.2" x14ac:dyDescent="0.25"/>
  <cols>
    <col min="1" max="1" width="3.77734375" customWidth="1"/>
  </cols>
  <sheetData>
    <row r="1" spans="2:2" ht="63" customHeight="1" x14ac:dyDescent="0.25"/>
    <row r="6" spans="2:2" ht="17.399999999999999" x14ac:dyDescent="0.3">
      <c r="B6" s="192" t="s">
        <v>101</v>
      </c>
    </row>
    <row r="9" spans="2:2" x14ac:dyDescent="0.25">
      <c r="B9" t="s">
        <v>102</v>
      </c>
    </row>
    <row r="10" spans="2:2" x14ac:dyDescent="0.25">
      <c r="B10" t="s">
        <v>103</v>
      </c>
    </row>
    <row r="11" spans="2:2" x14ac:dyDescent="0.25">
      <c r="B11" t="s">
        <v>104</v>
      </c>
    </row>
    <row r="12" spans="2:2" x14ac:dyDescent="0.25">
      <c r="B12" t="s">
        <v>103</v>
      </c>
    </row>
    <row r="13" spans="2:2" x14ac:dyDescent="0.25">
      <c r="B13" t="s">
        <v>105</v>
      </c>
    </row>
    <row r="14" spans="2:2" x14ac:dyDescent="0.25">
      <c r="B14" t="s">
        <v>103</v>
      </c>
    </row>
    <row r="15" spans="2:2" x14ac:dyDescent="0.25">
      <c r="B15" s="191" t="s">
        <v>112</v>
      </c>
    </row>
    <row r="16" spans="2:2" x14ac:dyDescent="0.25">
      <c r="B16" s="191" t="s">
        <v>111</v>
      </c>
    </row>
    <row r="17" spans="2:2" x14ac:dyDescent="0.25">
      <c r="B17" t="s">
        <v>103</v>
      </c>
    </row>
    <row r="18" spans="2:2" x14ac:dyDescent="0.25">
      <c r="B18" t="s">
        <v>106</v>
      </c>
    </row>
    <row r="19" spans="2:2" x14ac:dyDescent="0.25">
      <c r="B19" t="s">
        <v>103</v>
      </c>
    </row>
    <row r="20" spans="2:2" x14ac:dyDescent="0.25">
      <c r="B20" t="s">
        <v>107</v>
      </c>
    </row>
    <row r="21" spans="2:2" x14ac:dyDescent="0.25">
      <c r="B21" t="s">
        <v>103</v>
      </c>
    </row>
    <row r="22" spans="2:2" x14ac:dyDescent="0.25">
      <c r="B22" t="s">
        <v>108</v>
      </c>
    </row>
    <row r="23" spans="2:2" x14ac:dyDescent="0.25">
      <c r="B23" t="s">
        <v>103</v>
      </c>
    </row>
    <row r="24" spans="2:2" x14ac:dyDescent="0.25">
      <c r="B24" t="s">
        <v>109</v>
      </c>
    </row>
    <row r="25" spans="2:2" x14ac:dyDescent="0.25">
      <c r="B25" t="s">
        <v>103</v>
      </c>
    </row>
    <row r="26" spans="2:2" x14ac:dyDescent="0.25">
      <c r="B26" t="s">
        <v>110</v>
      </c>
    </row>
  </sheetData>
  <sheetProtection sheet="1" objects="1" scenarios="1"/>
  <pageMargins left="0.7" right="0.7" top="0.75" bottom="0.75" header="0.3" footer="0.3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125B9-100E-4AD7-B860-DF8E10FE94F9}">
  <sheetPr codeName="Blad12">
    <tabColor rgb="FFFF0000"/>
    <pageSetUpPr fitToPage="1"/>
  </sheetPr>
  <dimension ref="A1"/>
  <sheetViews>
    <sheetView showGridLines="0" showRowColHeaders="0" tabSelected="1" zoomScale="85" zoomScaleNormal="85" zoomScaleSheetLayoutView="100" workbookViewId="0">
      <selection activeCell="AB18" sqref="A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77734375" customWidth="1"/>
  </cols>
  <sheetData>
    <row r="1" ht="15" customHeight="1" x14ac:dyDescent="0.25"/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A3E33-C9B5-40E4-9695-064014762AD7}">
  <sheetPr codeName="Blad3">
    <tabColor rgb="FFCCCCFF"/>
  </sheetPr>
  <dimension ref="A1:AZ75"/>
  <sheetViews>
    <sheetView showGridLines="0" showRowColHeaders="0" zoomScale="85" zoomScaleNormal="85" workbookViewId="0">
      <selection activeCell="B18" sqref="B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3</v>
      </c>
      <c r="D2" s="76"/>
      <c r="E2" s="13"/>
      <c r="F2" s="193"/>
      <c r="G2" s="193"/>
      <c r="I2" s="77" t="str">
        <f>IF($C$2=3,"ja",IF($C$2="3A","ja",IF($C$2="3B","ja",IF($C$2="3C","ja"))))</f>
        <v>ja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80">
        <v>45692</v>
      </c>
      <c r="D3" s="281"/>
      <c r="E3" s="13"/>
      <c r="F3" s="194"/>
      <c r="G3" s="194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4" customFormat="1" ht="20.100000000000001" customHeight="1" x14ac:dyDescent="0.25">
      <c r="B5" s="286" t="s">
        <v>98</v>
      </c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89" t="s">
        <v>28</v>
      </c>
      <c r="C7" s="290"/>
      <c r="D7" s="50" t="s">
        <v>75</v>
      </c>
      <c r="H7" s="3"/>
      <c r="I7" s="3"/>
      <c r="J7" s="3"/>
    </row>
    <row r="8" spans="1:52" x14ac:dyDescent="0.25">
      <c r="B8" s="289" t="s">
        <v>27</v>
      </c>
      <c r="C8" s="29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3" t="s">
        <v>97</v>
      </c>
      <c r="F10" s="154" t="s">
        <v>97</v>
      </c>
      <c r="G10" s="282" t="s">
        <v>85</v>
      </c>
      <c r="H10" s="283"/>
      <c r="I10" s="282" t="s">
        <v>31</v>
      </c>
      <c r="J10" s="283"/>
      <c r="K10" s="282" t="s">
        <v>32</v>
      </c>
      <c r="L10" s="28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92" t="s">
        <v>117</v>
      </c>
      <c r="AS10" s="293"/>
      <c r="AT10" s="283"/>
      <c r="AU10" s="153" t="s">
        <v>97</v>
      </c>
      <c r="AV10" s="153"/>
      <c r="AW10" s="153"/>
      <c r="AX10" s="153" t="s">
        <v>97</v>
      </c>
    </row>
    <row r="11" spans="1:52" x14ac:dyDescent="0.25">
      <c r="B11" s="155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17"/>
      <c r="C18" s="200"/>
      <c r="D18" s="159"/>
      <c r="E18" s="158"/>
      <c r="F18" s="160"/>
      <c r="G18" s="161"/>
      <c r="H18" s="157"/>
      <c r="I18" s="157"/>
      <c r="J18" s="172"/>
      <c r="K18" s="157"/>
      <c r="L18" s="162"/>
      <c r="M18" s="163">
        <f>COUNTA(H18,I18,L18)</f>
        <v>0</v>
      </c>
      <c r="N18" s="164" t="str">
        <f>IF(L18="E",1,IF(L18="D",2,IF(L18="C",3,IF(L18="B",4,IF(L18="A",5,IF(L18=5,1,IF(L18=4,2,IF(L18=3,3,IF(L18=2,4,IF(L18=1,5,IF(L18="","")))))))))))</f>
        <v/>
      </c>
      <c r="O18" s="164" t="str">
        <f t="shared" ref="O18:O53" si="0">IF(H18="E",1,IF(H18="D",2,IF(H18="C",3,IF(H18="B",4,IF(H18="A",5,IF(H18=5,1,IF(H18=4,2,IF(H18=3,3,IF(H18=2,4,IF(H18=1,5,IF(H18="","")))))))))))</f>
        <v/>
      </c>
      <c r="P18" s="164" t="str">
        <f t="shared" ref="P18:P53" si="1">IF(I18="E",1,IF(I18="D",2,IF(I18="C",3,IF(I18="B",4,IF(I18="A",5,IF(I18=5,1,IF(I18=4,2,IF(I18=3,3,IF(I18=2,4,IF(I18=1,5,IF(I18="","")))))))))))</f>
        <v/>
      </c>
      <c r="Q18" s="164">
        <f>IF(M18&lt;3,2,IF($C$2&lt;6,0,IF($C$2&gt;=6,SUM(N18:P18))))</f>
        <v>2</v>
      </c>
      <c r="R18" s="104" t="str">
        <f t="shared" ref="R18:R53" si="2">IF(C18="","",IF(G18="","",IF(G18=$C18,1,IF(G18&lt;$C18,1,IF(G18&gt;$C18,"",IF(G18="A+",1))))))</f>
        <v/>
      </c>
      <c r="S18" s="104" t="str">
        <f t="shared" ref="S18:S53" si="3">IF(C18="","",IF(H18="","",IF(H18=$C18,1,IF(H18&lt;$C18,1,IF(H18&gt;$C18,"",IF(H18="A+",1))))))</f>
        <v/>
      </c>
      <c r="T18" s="104" t="str">
        <f t="shared" ref="T18:T53" si="4">IF(C18="","",IF(I18="","",IF(I18=$C18,1,IF(I18&lt;$C18,1,IF(I18&gt;$C18,"",IF(I18="A+",1))))))</f>
        <v/>
      </c>
      <c r="U18" s="104" t="str">
        <f>IF(C18="","",IF(J18="","",IF(J18=$C18,1,IF(J18&lt;$C18,1,IF(J18&gt;$C18,"",IF(J18="A+",1))))))</f>
        <v/>
      </c>
      <c r="V18" s="104" t="str">
        <f t="shared" ref="V18:V53" si="5">IF(C18="","",IF(K18="","",IF(K18=$C18,1,IF(K18&lt;$C18,1,IF(K18&gt;$C18,"",IF(K18="A+",1))))))</f>
        <v/>
      </c>
      <c r="W18" s="104" t="str">
        <f t="shared" ref="W18:W53" si="6">IF(C18="","",IF(L18="","",IF(L18=$C18,1,IF(L18&lt;$C18,1,IF(L18&gt;$C18,"",IF(L18="A+",1))))))</f>
        <v/>
      </c>
      <c r="X18" s="104">
        <f t="shared" ref="X18:X53" si="7">SUM(R18:W18)</f>
        <v>0</v>
      </c>
      <c r="Y18" s="165" t="b">
        <f t="shared" ref="Y18:Y53" si="8">IF($C18="A",$AJ18)</f>
        <v>0</v>
      </c>
      <c r="Z18" s="165" t="b">
        <f t="shared" ref="Z18:Z53" si="9">IF($C18="B",$AJ18)</f>
        <v>0</v>
      </c>
      <c r="AA18" s="165" t="b">
        <f t="shared" ref="AA18:AA53" si="10">IF($C18="C",$AJ18)</f>
        <v>0</v>
      </c>
      <c r="AB18" s="165" t="b">
        <f t="shared" ref="AB18:AB53" si="11">IF($C18="D",$AJ18)</f>
        <v>0</v>
      </c>
      <c r="AC18" s="165" t="b">
        <f t="shared" ref="AC18:AC53" si="12">IF($C18="E",$AJ18)</f>
        <v>0</v>
      </c>
      <c r="AD18" s="165" t="b">
        <f>IF($C18=1,$AJ18)</f>
        <v>0</v>
      </c>
      <c r="AE18" s="165" t="b">
        <f>IF($C18=2,$AJ18)</f>
        <v>0</v>
      </c>
      <c r="AF18" s="165" t="b">
        <f>IF($C18=3,$AJ18)</f>
        <v>0</v>
      </c>
      <c r="AG18" s="165" t="b">
        <f>IF($C18=4,$AJ18)</f>
        <v>0</v>
      </c>
      <c r="AH18" s="165" t="b">
        <f>IF($C18=5,$AJ18)</f>
        <v>0</v>
      </c>
      <c r="AI18" s="166" t="str">
        <f t="shared" ref="AI18:AI53" si="13">IF(C18="","",IF(C18&gt;0,COUNTA(G18:L18)))</f>
        <v/>
      </c>
      <c r="AJ18" s="167" t="str">
        <f t="shared" ref="AJ18:AJ53" si="14">IF(AI18=0,"",IF(AI18="","",IF(AI18&gt;0,X18/AI18)))</f>
        <v/>
      </c>
      <c r="AK18" s="26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8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9">
        <f>IF(AL18="",0,IF(AL18&lt;AQ18,0,IF(AL18&gt;=AQ18,1)))</f>
        <v>0</v>
      </c>
      <c r="AN18" s="150" t="str">
        <f>IF(E18="","",IF(E18="x",1))</f>
        <v/>
      </c>
      <c r="AO18" s="151" t="str">
        <f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65" t="str">
        <f>IF($C$2&lt;6,"",IF($M18&lt;3,"",IF(O18=1,"&lt;1F",IF(O18&gt;3,"2F",IF(O18&gt;1,"1F")))))</f>
        <v/>
      </c>
      <c r="AS18" s="265" t="str">
        <f>IF($C$2&lt;6,"",IF($M18&lt;3,"",IF(P18=1,"&lt;1F",IF(P18&gt;3,"2F",IF(P18&gt;1,"1F")))))</f>
        <v/>
      </c>
      <c r="AT18" s="265" t="str">
        <f>IF($C$2&lt;6,"",IF($M18&lt;3,"",IF(N18&lt;=2,"&lt;1F",IF(N18&gt;3,"1S",IF(N18&gt;2,"1F")))))</f>
        <v/>
      </c>
      <c r="AU18" s="264"/>
      <c r="AV18" s="265"/>
      <c r="AW18" s="265"/>
      <c r="AX18" s="264"/>
      <c r="AY18" s="263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17"/>
      <c r="C19" s="200"/>
      <c r="D19" s="139"/>
      <c r="E19" s="139"/>
      <c r="F19" s="160"/>
      <c r="G19" s="161"/>
      <c r="H19" s="172"/>
      <c r="I19" s="157"/>
      <c r="J19" s="172"/>
      <c r="K19" s="157"/>
      <c r="L19" s="162"/>
      <c r="M19" s="163">
        <f t="shared" ref="M19:M53" si="16">COUNTA(H19,I19,L19)</f>
        <v>0</v>
      </c>
      <c r="N19" s="164" t="str">
        <f t="shared" ref="N19:N53" si="17">IF(L19="E",1,IF(L19="D",2,IF(L19="C",3,IF(L19="B",4,IF(L19="A",5,IF(L19=5,1,IF(L19=4,2,IF(L19=3,3,IF(L19=2,4,IF(L19=1,5,IF(L19="","")))))))))))</f>
        <v/>
      </c>
      <c r="O19" s="164" t="str">
        <f t="shared" si="0"/>
        <v/>
      </c>
      <c r="P19" s="164" t="str">
        <f t="shared" si="1"/>
        <v/>
      </c>
      <c r="Q19" s="164">
        <f t="shared" ref="Q19:Q53" si="18">IF($C$2&lt;6,0,IF($C$2&gt;=6,SUM(N19:P19)))</f>
        <v>0</v>
      </c>
      <c r="R19" s="104" t="str">
        <f t="shared" si="2"/>
        <v/>
      </c>
      <c r="S19" s="104" t="str">
        <f t="shared" si="3"/>
        <v/>
      </c>
      <c r="T19" s="104" t="str">
        <f t="shared" si="4"/>
        <v/>
      </c>
      <c r="U19" s="104" t="str">
        <f t="shared" ref="U19:U53" si="19">IF(C19="","",IF(J19="","",IF(J19=$C19,1,IF(J19&lt;$C19,1,IF(J19&gt;$C19,"",IF(J19="A+",1))))))</f>
        <v/>
      </c>
      <c r="V19" s="104" t="str">
        <f t="shared" si="5"/>
        <v/>
      </c>
      <c r="W19" s="104" t="str">
        <f t="shared" si="6"/>
        <v/>
      </c>
      <c r="X19" s="104">
        <f t="shared" si="7"/>
        <v>0</v>
      </c>
      <c r="Y19" s="165" t="b">
        <f t="shared" si="8"/>
        <v>0</v>
      </c>
      <c r="Z19" s="165" t="b">
        <f t="shared" si="9"/>
        <v>0</v>
      </c>
      <c r="AA19" s="165" t="b">
        <f t="shared" si="10"/>
        <v>0</v>
      </c>
      <c r="AB19" s="165" t="b">
        <f t="shared" si="11"/>
        <v>0</v>
      </c>
      <c r="AC19" s="165" t="b">
        <f t="shared" si="12"/>
        <v>0</v>
      </c>
      <c r="AD19" s="165" t="b">
        <f t="shared" ref="AD19:AD53" si="20">IF($C19="1",$AJ19)</f>
        <v>0</v>
      </c>
      <c r="AE19" s="165" t="b">
        <f t="shared" ref="AE19:AE53" si="21">IF($C19=2,$AJ19)</f>
        <v>0</v>
      </c>
      <c r="AF19" s="165" t="b">
        <f t="shared" ref="AF19:AF53" si="22">IF($C19=3,$AJ19)</f>
        <v>0</v>
      </c>
      <c r="AG19" s="165" t="b">
        <f t="shared" ref="AG19:AG53" si="23">IF($C19=4,$AJ19)</f>
        <v>0</v>
      </c>
      <c r="AH19" s="165" t="b">
        <f t="shared" ref="AH19:AH53" si="24">IF($C19=5,$AJ19)</f>
        <v>0</v>
      </c>
      <c r="AI19" s="170" t="str">
        <f t="shared" si="13"/>
        <v/>
      </c>
      <c r="AJ19" s="171" t="str">
        <f t="shared" si="14"/>
        <v/>
      </c>
      <c r="AK19" s="262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8" t="str">
        <f t="shared" ref="AL19:AL53" si="26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9">
        <f t="shared" ref="AM19:AM53" si="27">IF(AL19="",0,IF(AL19&lt;AQ19,0,IF(AL19&gt;=AQ19,1)))</f>
        <v>0</v>
      </c>
      <c r="AN19" s="150" t="str">
        <f t="shared" ref="AN19:AN53" si="28">IF(E19="","",IF(E19="x",1))</f>
        <v/>
      </c>
      <c r="AO19" s="151" t="str">
        <f t="shared" ref="AO19:AO53" si="29">IF(D19="","",IF(D19="X",1))</f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65" t="str">
        <f t="shared" ref="AR19:AR53" si="31">IF($C$2&lt;6,"",IF(M19&lt;3,"",IF(O19=1,"&lt;1F",IF(O19&gt;3,"2F",IF(O19&gt;1,"1F")))))</f>
        <v/>
      </c>
      <c r="AS19" s="265" t="str">
        <f t="shared" ref="AS19:AS53" si="32">IF($C$2&lt;6,"",IF($M19&lt;3,"",IF(P19=1,"&lt;1F",IF(P19&gt;3,"2F",IF(P19&gt;1,"1F")))))</f>
        <v/>
      </c>
      <c r="AT19" s="265" t="str">
        <f t="shared" ref="AT19:AT53" si="33">IF($C$2&lt;6,"",IF($M19&lt;3,"",IF(N19&lt;=2,"&lt;1F",IF(N19&gt;3,"1S",IF(N19&gt;2,"1F")))))</f>
        <v/>
      </c>
      <c r="AU19" s="264"/>
      <c r="AV19" s="265"/>
      <c r="AW19" s="265"/>
      <c r="AX19" s="264"/>
      <c r="AY19" s="263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17"/>
      <c r="C20" s="158"/>
      <c r="D20" s="138"/>
      <c r="E20" s="138"/>
      <c r="F20" s="160"/>
      <c r="G20" s="161"/>
      <c r="H20" s="172"/>
      <c r="I20" s="157"/>
      <c r="J20" s="172"/>
      <c r="K20" s="157"/>
      <c r="L20" s="162"/>
      <c r="M20" s="163">
        <f t="shared" si="16"/>
        <v>0</v>
      </c>
      <c r="N20" s="164" t="str">
        <f t="shared" si="17"/>
        <v/>
      </c>
      <c r="O20" s="164" t="str">
        <f t="shared" si="0"/>
        <v/>
      </c>
      <c r="P20" s="164" t="str">
        <f t="shared" si="1"/>
        <v/>
      </c>
      <c r="Q20" s="164">
        <f t="shared" si="18"/>
        <v>0</v>
      </c>
      <c r="R20" s="104" t="str">
        <f t="shared" si="2"/>
        <v/>
      </c>
      <c r="S20" s="104" t="str">
        <f t="shared" si="3"/>
        <v/>
      </c>
      <c r="T20" s="104" t="str">
        <f t="shared" si="4"/>
        <v/>
      </c>
      <c r="U20" s="104" t="str">
        <f t="shared" si="19"/>
        <v/>
      </c>
      <c r="V20" s="104" t="str">
        <f t="shared" si="5"/>
        <v/>
      </c>
      <c r="W20" s="104" t="str">
        <f t="shared" si="6"/>
        <v/>
      </c>
      <c r="X20" s="104">
        <f t="shared" si="7"/>
        <v>0</v>
      </c>
      <c r="Y20" s="165" t="b">
        <f t="shared" si="8"/>
        <v>0</v>
      </c>
      <c r="Z20" s="165" t="b">
        <f t="shared" si="9"/>
        <v>0</v>
      </c>
      <c r="AA20" s="165" t="b">
        <f t="shared" si="10"/>
        <v>0</v>
      </c>
      <c r="AB20" s="165" t="b">
        <f t="shared" si="11"/>
        <v>0</v>
      </c>
      <c r="AC20" s="165" t="b">
        <f t="shared" si="12"/>
        <v>0</v>
      </c>
      <c r="AD20" s="165" t="b">
        <f t="shared" si="20"/>
        <v>0</v>
      </c>
      <c r="AE20" s="165" t="b">
        <f t="shared" si="21"/>
        <v>0</v>
      </c>
      <c r="AF20" s="165" t="b">
        <f t="shared" si="22"/>
        <v>0</v>
      </c>
      <c r="AG20" s="165" t="b">
        <f t="shared" si="23"/>
        <v>0</v>
      </c>
      <c r="AH20" s="165" t="b">
        <f t="shared" si="24"/>
        <v>0</v>
      </c>
      <c r="AI20" s="170" t="str">
        <f t="shared" si="13"/>
        <v/>
      </c>
      <c r="AJ20" s="171" t="str">
        <f t="shared" si="14"/>
        <v/>
      </c>
      <c r="AK20" s="262" t="str">
        <f t="shared" si="25"/>
        <v/>
      </c>
      <c r="AL20" s="168" t="str">
        <f t="shared" si="26"/>
        <v/>
      </c>
      <c r="AM20" s="169">
        <f t="shared" si="27"/>
        <v>0</v>
      </c>
      <c r="AN20" s="150" t="str">
        <f t="shared" si="28"/>
        <v/>
      </c>
      <c r="AO20" s="151" t="str">
        <f t="shared" si="29"/>
        <v/>
      </c>
      <c r="AP20" s="139"/>
      <c r="AQ20" s="168" t="str">
        <f t="shared" si="30"/>
        <v/>
      </c>
      <c r="AR20" s="265" t="str">
        <f t="shared" si="31"/>
        <v/>
      </c>
      <c r="AS20" s="265" t="str">
        <f t="shared" si="32"/>
        <v/>
      </c>
      <c r="AT20" s="265" t="str">
        <f t="shared" si="33"/>
        <v/>
      </c>
      <c r="AU20" s="264"/>
      <c r="AV20" s="265"/>
      <c r="AW20" s="265"/>
      <c r="AX20" s="264"/>
      <c r="AY20" s="263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17"/>
      <c r="C21" s="200"/>
      <c r="D21" s="139"/>
      <c r="E21" s="139"/>
      <c r="F21" s="160"/>
      <c r="G21" s="161"/>
      <c r="H21" s="172"/>
      <c r="I21" s="157"/>
      <c r="J21" s="172"/>
      <c r="K21" s="157"/>
      <c r="L21" s="162"/>
      <c r="M21" s="163">
        <f t="shared" si="16"/>
        <v>0</v>
      </c>
      <c r="N21" s="164" t="str">
        <f t="shared" si="17"/>
        <v/>
      </c>
      <c r="O21" s="164" t="str">
        <f t="shared" si="0"/>
        <v/>
      </c>
      <c r="P21" s="164" t="str">
        <f t="shared" si="1"/>
        <v/>
      </c>
      <c r="Q21" s="164">
        <f t="shared" si="18"/>
        <v>0</v>
      </c>
      <c r="R21" s="104" t="str">
        <f t="shared" si="2"/>
        <v/>
      </c>
      <c r="S21" s="104" t="str">
        <f t="shared" si="3"/>
        <v/>
      </c>
      <c r="T21" s="104" t="str">
        <f t="shared" si="4"/>
        <v/>
      </c>
      <c r="U21" s="104" t="str">
        <f t="shared" si="19"/>
        <v/>
      </c>
      <c r="V21" s="104" t="str">
        <f t="shared" si="5"/>
        <v/>
      </c>
      <c r="W21" s="104" t="str">
        <f t="shared" si="6"/>
        <v/>
      </c>
      <c r="X21" s="104">
        <f t="shared" si="7"/>
        <v>0</v>
      </c>
      <c r="Y21" s="165" t="b">
        <f t="shared" si="8"/>
        <v>0</v>
      </c>
      <c r="Z21" s="165" t="b">
        <f t="shared" si="9"/>
        <v>0</v>
      </c>
      <c r="AA21" s="165" t="b">
        <f t="shared" si="10"/>
        <v>0</v>
      </c>
      <c r="AB21" s="165" t="b">
        <f t="shared" si="11"/>
        <v>0</v>
      </c>
      <c r="AC21" s="165" t="b">
        <f t="shared" si="12"/>
        <v>0</v>
      </c>
      <c r="AD21" s="165" t="b">
        <f t="shared" si="20"/>
        <v>0</v>
      </c>
      <c r="AE21" s="165" t="b">
        <f t="shared" si="21"/>
        <v>0</v>
      </c>
      <c r="AF21" s="165" t="b">
        <f t="shared" si="22"/>
        <v>0</v>
      </c>
      <c r="AG21" s="165" t="b">
        <f t="shared" si="23"/>
        <v>0</v>
      </c>
      <c r="AH21" s="165" t="b">
        <f t="shared" si="24"/>
        <v>0</v>
      </c>
      <c r="AI21" s="170" t="str">
        <f t="shared" si="13"/>
        <v/>
      </c>
      <c r="AJ21" s="171" t="str">
        <f t="shared" si="14"/>
        <v/>
      </c>
      <c r="AK21" s="262" t="str">
        <f t="shared" si="25"/>
        <v/>
      </c>
      <c r="AL21" s="168" t="str">
        <f t="shared" si="26"/>
        <v/>
      </c>
      <c r="AM21" s="169">
        <f t="shared" si="27"/>
        <v>0</v>
      </c>
      <c r="AN21" s="150" t="str">
        <f t="shared" si="28"/>
        <v/>
      </c>
      <c r="AO21" s="151" t="str">
        <f t="shared" si="29"/>
        <v/>
      </c>
      <c r="AP21" s="139"/>
      <c r="AQ21" s="168" t="str">
        <f t="shared" si="30"/>
        <v/>
      </c>
      <c r="AR21" s="265" t="str">
        <f t="shared" si="31"/>
        <v/>
      </c>
      <c r="AS21" s="265" t="str">
        <f t="shared" si="32"/>
        <v/>
      </c>
      <c r="AT21" s="265" t="str">
        <f t="shared" si="33"/>
        <v/>
      </c>
      <c r="AU21" s="264"/>
      <c r="AV21" s="265"/>
      <c r="AW21" s="265"/>
      <c r="AX21" s="264"/>
      <c r="AY21" s="263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17"/>
      <c r="C22" s="200"/>
      <c r="D22" s="139"/>
      <c r="E22" s="139"/>
      <c r="F22" s="160"/>
      <c r="G22" s="161"/>
      <c r="H22" s="172"/>
      <c r="I22" s="157"/>
      <c r="J22" s="172"/>
      <c r="K22" s="157"/>
      <c r="L22" s="162"/>
      <c r="M22" s="163">
        <f t="shared" si="16"/>
        <v>0</v>
      </c>
      <c r="N22" s="164" t="str">
        <f t="shared" si="17"/>
        <v/>
      </c>
      <c r="O22" s="164" t="str">
        <f t="shared" si="0"/>
        <v/>
      </c>
      <c r="P22" s="164" t="str">
        <f t="shared" si="1"/>
        <v/>
      </c>
      <c r="Q22" s="164">
        <f t="shared" si="18"/>
        <v>0</v>
      </c>
      <c r="R22" s="104" t="str">
        <f t="shared" si="2"/>
        <v/>
      </c>
      <c r="S22" s="104" t="str">
        <f t="shared" si="3"/>
        <v/>
      </c>
      <c r="T22" s="104" t="str">
        <f t="shared" si="4"/>
        <v/>
      </c>
      <c r="U22" s="104" t="str">
        <f t="shared" si="19"/>
        <v/>
      </c>
      <c r="V22" s="104" t="str">
        <f t="shared" si="5"/>
        <v/>
      </c>
      <c r="W22" s="104" t="str">
        <f t="shared" si="6"/>
        <v/>
      </c>
      <c r="X22" s="104">
        <f t="shared" si="7"/>
        <v>0</v>
      </c>
      <c r="Y22" s="165" t="b">
        <f t="shared" si="8"/>
        <v>0</v>
      </c>
      <c r="Z22" s="165" t="b">
        <f t="shared" si="9"/>
        <v>0</v>
      </c>
      <c r="AA22" s="165" t="b">
        <f t="shared" si="10"/>
        <v>0</v>
      </c>
      <c r="AB22" s="165" t="b">
        <f t="shared" si="11"/>
        <v>0</v>
      </c>
      <c r="AC22" s="165" t="b">
        <f t="shared" si="12"/>
        <v>0</v>
      </c>
      <c r="AD22" s="165" t="b">
        <f t="shared" si="20"/>
        <v>0</v>
      </c>
      <c r="AE22" s="165" t="b">
        <f t="shared" si="21"/>
        <v>0</v>
      </c>
      <c r="AF22" s="165" t="b">
        <f t="shared" si="22"/>
        <v>0</v>
      </c>
      <c r="AG22" s="165" t="b">
        <f t="shared" si="23"/>
        <v>0</v>
      </c>
      <c r="AH22" s="165" t="b">
        <f t="shared" si="24"/>
        <v>0</v>
      </c>
      <c r="AI22" s="170" t="str">
        <f t="shared" si="13"/>
        <v/>
      </c>
      <c r="AJ22" s="171" t="str">
        <f t="shared" si="14"/>
        <v/>
      </c>
      <c r="AK22" s="262" t="str">
        <f t="shared" si="25"/>
        <v/>
      </c>
      <c r="AL22" s="168" t="str">
        <f t="shared" si="26"/>
        <v/>
      </c>
      <c r="AM22" s="169">
        <f t="shared" si="27"/>
        <v>0</v>
      </c>
      <c r="AN22" s="150" t="str">
        <f t="shared" si="28"/>
        <v/>
      </c>
      <c r="AO22" s="151" t="str">
        <f t="shared" si="29"/>
        <v/>
      </c>
      <c r="AP22" s="139"/>
      <c r="AQ22" s="168" t="str">
        <f t="shared" si="30"/>
        <v/>
      </c>
      <c r="AR22" s="265" t="str">
        <f t="shared" si="31"/>
        <v/>
      </c>
      <c r="AS22" s="265" t="str">
        <f t="shared" si="32"/>
        <v/>
      </c>
      <c r="AT22" s="265" t="str">
        <f t="shared" si="33"/>
        <v/>
      </c>
      <c r="AU22" s="264"/>
      <c r="AV22" s="265"/>
      <c r="AW22" s="265"/>
      <c r="AX22" s="264"/>
      <c r="AY22" s="263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17"/>
      <c r="C23" s="200"/>
      <c r="D23" s="139"/>
      <c r="E23" s="139"/>
      <c r="F23" s="160"/>
      <c r="G23" s="161"/>
      <c r="H23" s="172"/>
      <c r="I23" s="157"/>
      <c r="J23" s="172"/>
      <c r="K23" s="157"/>
      <c r="L23" s="162"/>
      <c r="M23" s="163">
        <f t="shared" si="16"/>
        <v>0</v>
      </c>
      <c r="N23" s="164" t="str">
        <f t="shared" si="17"/>
        <v/>
      </c>
      <c r="O23" s="164" t="str">
        <f t="shared" si="0"/>
        <v/>
      </c>
      <c r="P23" s="164" t="str">
        <f t="shared" si="1"/>
        <v/>
      </c>
      <c r="Q23" s="164">
        <f t="shared" si="18"/>
        <v>0</v>
      </c>
      <c r="R23" s="104" t="str">
        <f t="shared" si="2"/>
        <v/>
      </c>
      <c r="S23" s="104" t="str">
        <f t="shared" si="3"/>
        <v/>
      </c>
      <c r="T23" s="104" t="str">
        <f t="shared" si="4"/>
        <v/>
      </c>
      <c r="U23" s="104" t="str">
        <f t="shared" si="19"/>
        <v/>
      </c>
      <c r="V23" s="104" t="str">
        <f t="shared" si="5"/>
        <v/>
      </c>
      <c r="W23" s="104" t="str">
        <f t="shared" si="6"/>
        <v/>
      </c>
      <c r="X23" s="104">
        <f t="shared" si="7"/>
        <v>0</v>
      </c>
      <c r="Y23" s="165" t="b">
        <f t="shared" si="8"/>
        <v>0</v>
      </c>
      <c r="Z23" s="165" t="b">
        <f t="shared" si="9"/>
        <v>0</v>
      </c>
      <c r="AA23" s="165" t="b">
        <f t="shared" si="10"/>
        <v>0</v>
      </c>
      <c r="AB23" s="165" t="b">
        <f t="shared" si="11"/>
        <v>0</v>
      </c>
      <c r="AC23" s="165" t="b">
        <f t="shared" si="12"/>
        <v>0</v>
      </c>
      <c r="AD23" s="165" t="b">
        <f t="shared" si="20"/>
        <v>0</v>
      </c>
      <c r="AE23" s="165" t="b">
        <f t="shared" si="21"/>
        <v>0</v>
      </c>
      <c r="AF23" s="165" t="b">
        <f t="shared" si="22"/>
        <v>0</v>
      </c>
      <c r="AG23" s="165" t="b">
        <f t="shared" si="23"/>
        <v>0</v>
      </c>
      <c r="AH23" s="165" t="b">
        <f t="shared" si="24"/>
        <v>0</v>
      </c>
      <c r="AI23" s="170" t="str">
        <f t="shared" si="13"/>
        <v/>
      </c>
      <c r="AJ23" s="171" t="str">
        <f t="shared" si="14"/>
        <v/>
      </c>
      <c r="AK23" s="262" t="str">
        <f t="shared" si="25"/>
        <v/>
      </c>
      <c r="AL23" s="168" t="str">
        <f t="shared" si="26"/>
        <v/>
      </c>
      <c r="AM23" s="169">
        <f t="shared" si="27"/>
        <v>0</v>
      </c>
      <c r="AN23" s="150" t="str">
        <f t="shared" si="28"/>
        <v/>
      </c>
      <c r="AO23" s="151" t="str">
        <f t="shared" si="29"/>
        <v/>
      </c>
      <c r="AP23" s="139"/>
      <c r="AQ23" s="168" t="str">
        <f t="shared" si="30"/>
        <v/>
      </c>
      <c r="AR23" s="265" t="str">
        <f t="shared" si="31"/>
        <v/>
      </c>
      <c r="AS23" s="265" t="str">
        <f t="shared" si="32"/>
        <v/>
      </c>
      <c r="AT23" s="265" t="str">
        <f t="shared" si="33"/>
        <v/>
      </c>
      <c r="AU23" s="264"/>
      <c r="AV23" s="265"/>
      <c r="AW23" s="265"/>
      <c r="AX23" s="264"/>
      <c r="AY23" s="263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17"/>
      <c r="C24" s="158"/>
      <c r="D24" s="138"/>
      <c r="E24" s="138"/>
      <c r="F24" s="160"/>
      <c r="G24" s="161"/>
      <c r="H24" s="172"/>
      <c r="I24" s="157"/>
      <c r="J24" s="172"/>
      <c r="K24" s="157"/>
      <c r="L24" s="162"/>
      <c r="M24" s="163">
        <f t="shared" si="16"/>
        <v>0</v>
      </c>
      <c r="N24" s="164" t="str">
        <f t="shared" si="17"/>
        <v/>
      </c>
      <c r="O24" s="164" t="str">
        <f t="shared" si="0"/>
        <v/>
      </c>
      <c r="P24" s="164" t="str">
        <f t="shared" si="1"/>
        <v/>
      </c>
      <c r="Q24" s="164">
        <f t="shared" si="18"/>
        <v>0</v>
      </c>
      <c r="R24" s="104" t="str">
        <f t="shared" si="2"/>
        <v/>
      </c>
      <c r="S24" s="104" t="str">
        <f t="shared" si="3"/>
        <v/>
      </c>
      <c r="T24" s="104" t="str">
        <f t="shared" si="4"/>
        <v/>
      </c>
      <c r="U24" s="104" t="str">
        <f t="shared" si="19"/>
        <v/>
      </c>
      <c r="V24" s="104" t="str">
        <f t="shared" si="5"/>
        <v/>
      </c>
      <c r="W24" s="104" t="str">
        <f t="shared" si="6"/>
        <v/>
      </c>
      <c r="X24" s="104">
        <f t="shared" si="7"/>
        <v>0</v>
      </c>
      <c r="Y24" s="165" t="b">
        <f t="shared" si="8"/>
        <v>0</v>
      </c>
      <c r="Z24" s="165" t="b">
        <f t="shared" si="9"/>
        <v>0</v>
      </c>
      <c r="AA24" s="165" t="b">
        <f t="shared" si="10"/>
        <v>0</v>
      </c>
      <c r="AB24" s="165" t="b">
        <f t="shared" si="11"/>
        <v>0</v>
      </c>
      <c r="AC24" s="165" t="b">
        <f t="shared" si="12"/>
        <v>0</v>
      </c>
      <c r="AD24" s="165" t="b">
        <f t="shared" si="20"/>
        <v>0</v>
      </c>
      <c r="AE24" s="165" t="b">
        <f t="shared" si="21"/>
        <v>0</v>
      </c>
      <c r="AF24" s="165" t="b">
        <f t="shared" si="22"/>
        <v>0</v>
      </c>
      <c r="AG24" s="165" t="b">
        <f t="shared" si="23"/>
        <v>0</v>
      </c>
      <c r="AH24" s="165" t="b">
        <f t="shared" si="24"/>
        <v>0</v>
      </c>
      <c r="AI24" s="170" t="str">
        <f t="shared" si="13"/>
        <v/>
      </c>
      <c r="AJ24" s="171" t="str">
        <f t="shared" si="14"/>
        <v/>
      </c>
      <c r="AK24" s="262" t="str">
        <f t="shared" si="25"/>
        <v/>
      </c>
      <c r="AL24" s="168" t="str">
        <f t="shared" si="26"/>
        <v/>
      </c>
      <c r="AM24" s="169">
        <f t="shared" si="27"/>
        <v>0</v>
      </c>
      <c r="AN24" s="150" t="str">
        <f t="shared" si="28"/>
        <v/>
      </c>
      <c r="AO24" s="151" t="str">
        <f t="shared" si="29"/>
        <v/>
      </c>
      <c r="AP24" s="139"/>
      <c r="AQ24" s="168" t="str">
        <f t="shared" si="30"/>
        <v/>
      </c>
      <c r="AR24" s="265" t="str">
        <f t="shared" si="31"/>
        <v/>
      </c>
      <c r="AS24" s="265" t="str">
        <f t="shared" si="32"/>
        <v/>
      </c>
      <c r="AT24" s="265" t="str">
        <f t="shared" si="33"/>
        <v/>
      </c>
      <c r="AU24" s="264"/>
      <c r="AV24" s="265"/>
      <c r="AW24" s="265"/>
      <c r="AX24" s="264"/>
      <c r="AY24" s="263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17"/>
      <c r="C25" s="200"/>
      <c r="D25" s="139"/>
      <c r="E25" s="139"/>
      <c r="F25" s="160"/>
      <c r="G25" s="173"/>
      <c r="H25" s="172"/>
      <c r="I25" s="172"/>
      <c r="J25" s="172"/>
      <c r="K25" s="172"/>
      <c r="L25" s="174"/>
      <c r="M25" s="163">
        <f t="shared" si="16"/>
        <v>0</v>
      </c>
      <c r="N25" s="164" t="str">
        <f t="shared" si="17"/>
        <v/>
      </c>
      <c r="O25" s="164" t="str">
        <f t="shared" si="0"/>
        <v/>
      </c>
      <c r="P25" s="164" t="str">
        <f t="shared" si="1"/>
        <v/>
      </c>
      <c r="Q25" s="164">
        <f t="shared" si="18"/>
        <v>0</v>
      </c>
      <c r="R25" s="104" t="str">
        <f t="shared" si="2"/>
        <v/>
      </c>
      <c r="S25" s="104" t="str">
        <f t="shared" si="3"/>
        <v/>
      </c>
      <c r="T25" s="104" t="str">
        <f t="shared" si="4"/>
        <v/>
      </c>
      <c r="U25" s="104" t="str">
        <f t="shared" si="19"/>
        <v/>
      </c>
      <c r="V25" s="104" t="str">
        <f t="shared" si="5"/>
        <v/>
      </c>
      <c r="W25" s="104" t="str">
        <f t="shared" si="6"/>
        <v/>
      </c>
      <c r="X25" s="104">
        <f t="shared" si="7"/>
        <v>0</v>
      </c>
      <c r="Y25" s="165" t="b">
        <f t="shared" si="8"/>
        <v>0</v>
      </c>
      <c r="Z25" s="165" t="b">
        <f t="shared" si="9"/>
        <v>0</v>
      </c>
      <c r="AA25" s="165" t="b">
        <f t="shared" si="10"/>
        <v>0</v>
      </c>
      <c r="AB25" s="165" t="b">
        <f t="shared" si="11"/>
        <v>0</v>
      </c>
      <c r="AC25" s="165" t="b">
        <f t="shared" si="12"/>
        <v>0</v>
      </c>
      <c r="AD25" s="165" t="b">
        <f t="shared" si="20"/>
        <v>0</v>
      </c>
      <c r="AE25" s="165" t="b">
        <f t="shared" si="21"/>
        <v>0</v>
      </c>
      <c r="AF25" s="165" t="b">
        <f t="shared" si="22"/>
        <v>0</v>
      </c>
      <c r="AG25" s="165" t="b">
        <f t="shared" si="23"/>
        <v>0</v>
      </c>
      <c r="AH25" s="165" t="b">
        <f t="shared" si="24"/>
        <v>0</v>
      </c>
      <c r="AI25" s="170" t="str">
        <f t="shared" si="13"/>
        <v/>
      </c>
      <c r="AJ25" s="171" t="str">
        <f t="shared" si="14"/>
        <v/>
      </c>
      <c r="AK25" s="262" t="str">
        <f t="shared" si="25"/>
        <v/>
      </c>
      <c r="AL25" s="168" t="str">
        <f t="shared" si="26"/>
        <v/>
      </c>
      <c r="AM25" s="169">
        <f t="shared" si="27"/>
        <v>0</v>
      </c>
      <c r="AN25" s="150" t="str">
        <f t="shared" si="28"/>
        <v/>
      </c>
      <c r="AO25" s="151" t="str">
        <f t="shared" si="29"/>
        <v/>
      </c>
      <c r="AP25" s="139"/>
      <c r="AQ25" s="168" t="str">
        <f t="shared" si="30"/>
        <v/>
      </c>
      <c r="AR25" s="265" t="str">
        <f t="shared" si="31"/>
        <v/>
      </c>
      <c r="AS25" s="265" t="str">
        <f t="shared" si="32"/>
        <v/>
      </c>
      <c r="AT25" s="265" t="str">
        <f t="shared" si="33"/>
        <v/>
      </c>
      <c r="AU25" s="264"/>
      <c r="AV25" s="26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65">
        <f t="shared" ref="AW25:AW53" si="36">IF(AV25="",0,IF(AV25&lt;AQ25,0,IF(AV25&gt;=AQ25,1)))</f>
        <v>0</v>
      </c>
      <c r="AX25" s="264"/>
      <c r="AY25" s="263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17"/>
      <c r="C26" s="158"/>
      <c r="D26" s="139"/>
      <c r="E26" s="139"/>
      <c r="F26" s="160"/>
      <c r="G26" s="173"/>
      <c r="H26" s="172"/>
      <c r="I26" s="172"/>
      <c r="J26" s="172"/>
      <c r="K26" s="172"/>
      <c r="L26" s="174"/>
      <c r="M26" s="163">
        <f t="shared" si="16"/>
        <v>0</v>
      </c>
      <c r="N26" s="164" t="str">
        <f t="shared" si="17"/>
        <v/>
      </c>
      <c r="O26" s="164" t="str">
        <f t="shared" si="0"/>
        <v/>
      </c>
      <c r="P26" s="164" t="str">
        <f t="shared" si="1"/>
        <v/>
      </c>
      <c r="Q26" s="164">
        <f t="shared" si="18"/>
        <v>0</v>
      </c>
      <c r="R26" s="104" t="str">
        <f t="shared" si="2"/>
        <v/>
      </c>
      <c r="S26" s="104" t="str">
        <f t="shared" si="3"/>
        <v/>
      </c>
      <c r="T26" s="104" t="str">
        <f t="shared" si="4"/>
        <v/>
      </c>
      <c r="U26" s="104" t="str">
        <f t="shared" si="19"/>
        <v/>
      </c>
      <c r="V26" s="104" t="str">
        <f t="shared" si="5"/>
        <v/>
      </c>
      <c r="W26" s="104" t="str">
        <f t="shared" si="6"/>
        <v/>
      </c>
      <c r="X26" s="104">
        <f t="shared" si="7"/>
        <v>0</v>
      </c>
      <c r="Y26" s="165" t="b">
        <f t="shared" si="8"/>
        <v>0</v>
      </c>
      <c r="Z26" s="165" t="b">
        <f t="shared" si="9"/>
        <v>0</v>
      </c>
      <c r="AA26" s="165" t="b">
        <f t="shared" si="10"/>
        <v>0</v>
      </c>
      <c r="AB26" s="165" t="b">
        <f t="shared" si="11"/>
        <v>0</v>
      </c>
      <c r="AC26" s="165" t="b">
        <f t="shared" si="12"/>
        <v>0</v>
      </c>
      <c r="AD26" s="165" t="b">
        <f t="shared" si="20"/>
        <v>0</v>
      </c>
      <c r="AE26" s="165" t="b">
        <f t="shared" si="21"/>
        <v>0</v>
      </c>
      <c r="AF26" s="165" t="b">
        <f t="shared" si="22"/>
        <v>0</v>
      </c>
      <c r="AG26" s="165" t="b">
        <f t="shared" si="23"/>
        <v>0</v>
      </c>
      <c r="AH26" s="165" t="b">
        <f t="shared" si="24"/>
        <v>0</v>
      </c>
      <c r="AI26" s="170" t="str">
        <f t="shared" si="13"/>
        <v/>
      </c>
      <c r="AJ26" s="171" t="str">
        <f t="shared" si="14"/>
        <v/>
      </c>
      <c r="AK26" s="262" t="str">
        <f t="shared" si="25"/>
        <v/>
      </c>
      <c r="AL26" s="168" t="str">
        <f t="shared" si="26"/>
        <v/>
      </c>
      <c r="AM26" s="169">
        <f t="shared" si="27"/>
        <v>0</v>
      </c>
      <c r="AN26" s="150" t="str">
        <f t="shared" si="28"/>
        <v/>
      </c>
      <c r="AO26" s="151" t="str">
        <f t="shared" si="29"/>
        <v/>
      </c>
      <c r="AP26" s="139"/>
      <c r="AQ26" s="168" t="str">
        <f t="shared" si="30"/>
        <v/>
      </c>
      <c r="AR26" s="265" t="str">
        <f t="shared" si="31"/>
        <v/>
      </c>
      <c r="AS26" s="265" t="str">
        <f t="shared" si="32"/>
        <v/>
      </c>
      <c r="AT26" s="265" t="str">
        <f t="shared" si="33"/>
        <v/>
      </c>
      <c r="AU26" s="264"/>
      <c r="AV26" s="265" t="str">
        <f t="shared" si="35"/>
        <v/>
      </c>
      <c r="AW26" s="265">
        <f t="shared" si="36"/>
        <v>0</v>
      </c>
      <c r="AX26" s="264"/>
      <c r="AY26" s="263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17"/>
      <c r="C27" s="200"/>
      <c r="D27" s="139"/>
      <c r="E27" s="139"/>
      <c r="F27" s="160"/>
      <c r="G27" s="173"/>
      <c r="H27" s="172"/>
      <c r="I27" s="172"/>
      <c r="J27" s="172"/>
      <c r="K27" s="172"/>
      <c r="L27" s="174"/>
      <c r="M27" s="163">
        <f t="shared" si="16"/>
        <v>0</v>
      </c>
      <c r="N27" s="164" t="str">
        <f t="shared" si="17"/>
        <v/>
      </c>
      <c r="O27" s="164" t="str">
        <f t="shared" si="0"/>
        <v/>
      </c>
      <c r="P27" s="164" t="str">
        <f t="shared" si="1"/>
        <v/>
      </c>
      <c r="Q27" s="164">
        <f t="shared" si="18"/>
        <v>0</v>
      </c>
      <c r="R27" s="104" t="str">
        <f t="shared" si="2"/>
        <v/>
      </c>
      <c r="S27" s="104" t="str">
        <f t="shared" si="3"/>
        <v/>
      </c>
      <c r="T27" s="104" t="str">
        <f t="shared" si="4"/>
        <v/>
      </c>
      <c r="U27" s="104" t="str">
        <f t="shared" si="19"/>
        <v/>
      </c>
      <c r="V27" s="104" t="str">
        <f t="shared" si="5"/>
        <v/>
      </c>
      <c r="W27" s="104" t="str">
        <f t="shared" si="6"/>
        <v/>
      </c>
      <c r="X27" s="104">
        <f t="shared" si="7"/>
        <v>0</v>
      </c>
      <c r="Y27" s="165" t="b">
        <f t="shared" si="8"/>
        <v>0</v>
      </c>
      <c r="Z27" s="165" t="b">
        <f t="shared" si="9"/>
        <v>0</v>
      </c>
      <c r="AA27" s="165" t="b">
        <f t="shared" si="10"/>
        <v>0</v>
      </c>
      <c r="AB27" s="165" t="b">
        <f t="shared" si="11"/>
        <v>0</v>
      </c>
      <c r="AC27" s="165" t="b">
        <f t="shared" si="12"/>
        <v>0</v>
      </c>
      <c r="AD27" s="165" t="b">
        <f t="shared" si="20"/>
        <v>0</v>
      </c>
      <c r="AE27" s="165" t="b">
        <f t="shared" si="21"/>
        <v>0</v>
      </c>
      <c r="AF27" s="165" t="b">
        <f t="shared" si="22"/>
        <v>0</v>
      </c>
      <c r="AG27" s="165" t="b">
        <f t="shared" si="23"/>
        <v>0</v>
      </c>
      <c r="AH27" s="165" t="b">
        <f t="shared" si="24"/>
        <v>0</v>
      </c>
      <c r="AI27" s="170" t="str">
        <f t="shared" si="13"/>
        <v/>
      </c>
      <c r="AJ27" s="171" t="str">
        <f t="shared" si="14"/>
        <v/>
      </c>
      <c r="AK27" s="262" t="str">
        <f t="shared" si="25"/>
        <v/>
      </c>
      <c r="AL27" s="168" t="str">
        <f t="shared" si="26"/>
        <v/>
      </c>
      <c r="AM27" s="169">
        <f t="shared" si="27"/>
        <v>0</v>
      </c>
      <c r="AN27" s="150" t="str">
        <f t="shared" si="28"/>
        <v/>
      </c>
      <c r="AO27" s="151" t="str">
        <f t="shared" si="29"/>
        <v/>
      </c>
      <c r="AP27" s="139"/>
      <c r="AQ27" s="168" t="str">
        <f t="shared" si="30"/>
        <v/>
      </c>
      <c r="AR27" s="265" t="str">
        <f t="shared" si="31"/>
        <v/>
      </c>
      <c r="AS27" s="265" t="str">
        <f t="shared" si="32"/>
        <v/>
      </c>
      <c r="AT27" s="265" t="str">
        <f t="shared" si="33"/>
        <v/>
      </c>
      <c r="AU27" s="264"/>
      <c r="AV27" s="265" t="str">
        <f t="shared" si="35"/>
        <v/>
      </c>
      <c r="AW27" s="265">
        <f t="shared" si="36"/>
        <v>0</v>
      </c>
      <c r="AX27" s="264"/>
      <c r="AY27" s="263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17"/>
      <c r="C28" s="200"/>
      <c r="D28" s="139"/>
      <c r="E28" s="139"/>
      <c r="F28" s="160"/>
      <c r="G28" s="173"/>
      <c r="H28" s="172"/>
      <c r="I28" s="172"/>
      <c r="J28" s="172"/>
      <c r="K28" s="172"/>
      <c r="L28" s="174"/>
      <c r="M28" s="163">
        <f t="shared" si="16"/>
        <v>0</v>
      </c>
      <c r="N28" s="164" t="str">
        <f t="shared" si="17"/>
        <v/>
      </c>
      <c r="O28" s="164" t="str">
        <f t="shared" si="0"/>
        <v/>
      </c>
      <c r="P28" s="164" t="str">
        <f t="shared" si="1"/>
        <v/>
      </c>
      <c r="Q28" s="164">
        <f t="shared" si="18"/>
        <v>0</v>
      </c>
      <c r="R28" s="104" t="str">
        <f t="shared" si="2"/>
        <v/>
      </c>
      <c r="S28" s="104" t="str">
        <f t="shared" si="3"/>
        <v/>
      </c>
      <c r="T28" s="104" t="str">
        <f t="shared" si="4"/>
        <v/>
      </c>
      <c r="U28" s="104" t="str">
        <f t="shared" si="19"/>
        <v/>
      </c>
      <c r="V28" s="104" t="str">
        <f t="shared" si="5"/>
        <v/>
      </c>
      <c r="W28" s="104" t="str">
        <f t="shared" si="6"/>
        <v/>
      </c>
      <c r="X28" s="104">
        <f t="shared" si="7"/>
        <v>0</v>
      </c>
      <c r="Y28" s="165" t="b">
        <f t="shared" si="8"/>
        <v>0</v>
      </c>
      <c r="Z28" s="165" t="b">
        <f t="shared" si="9"/>
        <v>0</v>
      </c>
      <c r="AA28" s="165" t="b">
        <f t="shared" si="10"/>
        <v>0</v>
      </c>
      <c r="AB28" s="165" t="b">
        <f t="shared" si="11"/>
        <v>0</v>
      </c>
      <c r="AC28" s="165" t="b">
        <f t="shared" si="12"/>
        <v>0</v>
      </c>
      <c r="AD28" s="165" t="b">
        <f t="shared" si="20"/>
        <v>0</v>
      </c>
      <c r="AE28" s="165" t="b">
        <f t="shared" si="21"/>
        <v>0</v>
      </c>
      <c r="AF28" s="165" t="b">
        <f t="shared" si="22"/>
        <v>0</v>
      </c>
      <c r="AG28" s="165" t="b">
        <f t="shared" si="23"/>
        <v>0</v>
      </c>
      <c r="AH28" s="165" t="b">
        <f t="shared" si="24"/>
        <v>0</v>
      </c>
      <c r="AI28" s="170" t="str">
        <f t="shared" si="13"/>
        <v/>
      </c>
      <c r="AJ28" s="171" t="str">
        <f t="shared" si="14"/>
        <v/>
      </c>
      <c r="AK28" s="262" t="str">
        <f t="shared" si="25"/>
        <v/>
      </c>
      <c r="AL28" s="168" t="str">
        <f t="shared" si="26"/>
        <v/>
      </c>
      <c r="AM28" s="169">
        <f t="shared" si="27"/>
        <v>0</v>
      </c>
      <c r="AN28" s="150" t="str">
        <f t="shared" si="28"/>
        <v/>
      </c>
      <c r="AO28" s="151" t="str">
        <f t="shared" si="29"/>
        <v/>
      </c>
      <c r="AP28" s="139"/>
      <c r="AQ28" s="168" t="str">
        <f t="shared" si="30"/>
        <v/>
      </c>
      <c r="AR28" s="265" t="str">
        <f t="shared" si="31"/>
        <v/>
      </c>
      <c r="AS28" s="265" t="str">
        <f t="shared" si="32"/>
        <v/>
      </c>
      <c r="AT28" s="265" t="str">
        <f t="shared" si="33"/>
        <v/>
      </c>
      <c r="AU28" s="264"/>
      <c r="AV28" s="265" t="str">
        <f t="shared" si="35"/>
        <v/>
      </c>
      <c r="AW28" s="265">
        <f t="shared" si="36"/>
        <v>0</v>
      </c>
      <c r="AX28" s="264"/>
      <c r="AY28" s="263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17"/>
      <c r="C29" s="200"/>
      <c r="D29" s="139"/>
      <c r="E29" s="139"/>
      <c r="F29" s="160"/>
      <c r="G29" s="173"/>
      <c r="H29" s="172"/>
      <c r="I29" s="172"/>
      <c r="J29" s="172"/>
      <c r="K29" s="172"/>
      <c r="L29" s="174"/>
      <c r="M29" s="163">
        <f t="shared" si="16"/>
        <v>0</v>
      </c>
      <c r="N29" s="164" t="str">
        <f t="shared" si="17"/>
        <v/>
      </c>
      <c r="O29" s="164" t="str">
        <f t="shared" si="0"/>
        <v/>
      </c>
      <c r="P29" s="164" t="str">
        <f t="shared" si="1"/>
        <v/>
      </c>
      <c r="Q29" s="164">
        <f t="shared" si="18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19"/>
        <v/>
      </c>
      <c r="V29" s="104" t="str">
        <f t="shared" si="5"/>
        <v/>
      </c>
      <c r="W29" s="104" t="str">
        <f t="shared" si="6"/>
        <v/>
      </c>
      <c r="X29" s="104">
        <f t="shared" si="7"/>
        <v>0</v>
      </c>
      <c r="Y29" s="165" t="b">
        <f t="shared" si="8"/>
        <v>0</v>
      </c>
      <c r="Z29" s="165" t="b">
        <f t="shared" si="9"/>
        <v>0</v>
      </c>
      <c r="AA29" s="165" t="b">
        <f t="shared" si="10"/>
        <v>0</v>
      </c>
      <c r="AB29" s="165" t="b">
        <f t="shared" si="11"/>
        <v>0</v>
      </c>
      <c r="AC29" s="165" t="b">
        <f t="shared" si="12"/>
        <v>0</v>
      </c>
      <c r="AD29" s="165" t="b">
        <f t="shared" si="20"/>
        <v>0</v>
      </c>
      <c r="AE29" s="165" t="b">
        <f t="shared" si="21"/>
        <v>0</v>
      </c>
      <c r="AF29" s="165" t="b">
        <f t="shared" si="22"/>
        <v>0</v>
      </c>
      <c r="AG29" s="165" t="b">
        <f t="shared" si="23"/>
        <v>0</v>
      </c>
      <c r="AH29" s="165" t="b">
        <f t="shared" si="24"/>
        <v>0</v>
      </c>
      <c r="AI29" s="170" t="str">
        <f t="shared" si="13"/>
        <v/>
      </c>
      <c r="AJ29" s="171" t="str">
        <f t="shared" si="14"/>
        <v/>
      </c>
      <c r="AK29" s="262" t="str">
        <f t="shared" si="25"/>
        <v/>
      </c>
      <c r="AL29" s="168" t="str">
        <f t="shared" si="26"/>
        <v/>
      </c>
      <c r="AM29" s="169">
        <f t="shared" si="27"/>
        <v>0</v>
      </c>
      <c r="AN29" s="150" t="str">
        <f t="shared" si="28"/>
        <v/>
      </c>
      <c r="AO29" s="151" t="str">
        <f t="shared" si="29"/>
        <v/>
      </c>
      <c r="AP29" s="139"/>
      <c r="AQ29" s="168" t="str">
        <f t="shared" si="30"/>
        <v/>
      </c>
      <c r="AR29" s="265" t="str">
        <f t="shared" si="31"/>
        <v/>
      </c>
      <c r="AS29" s="265" t="str">
        <f t="shared" si="32"/>
        <v/>
      </c>
      <c r="AT29" s="265" t="str">
        <f t="shared" si="33"/>
        <v/>
      </c>
      <c r="AU29" s="264"/>
      <c r="AV29" s="265" t="str">
        <f t="shared" si="35"/>
        <v/>
      </c>
      <c r="AW29" s="265">
        <f t="shared" si="36"/>
        <v>0</v>
      </c>
      <c r="AX29" s="264"/>
      <c r="AY29" s="263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17"/>
      <c r="C30" s="158"/>
      <c r="D30" s="139"/>
      <c r="E30" s="139"/>
      <c r="F30" s="160"/>
      <c r="G30" s="173"/>
      <c r="H30" s="172"/>
      <c r="I30" s="172"/>
      <c r="J30" s="172"/>
      <c r="K30" s="172"/>
      <c r="L30" s="174"/>
      <c r="M30" s="163">
        <f t="shared" si="16"/>
        <v>0</v>
      </c>
      <c r="N30" s="164" t="str">
        <f t="shared" si="17"/>
        <v/>
      </c>
      <c r="O30" s="164" t="str">
        <f t="shared" si="0"/>
        <v/>
      </c>
      <c r="P30" s="164" t="str">
        <f t="shared" si="1"/>
        <v/>
      </c>
      <c r="Q30" s="164">
        <f t="shared" si="18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19"/>
        <v/>
      </c>
      <c r="V30" s="104" t="str">
        <f t="shared" si="5"/>
        <v/>
      </c>
      <c r="W30" s="104" t="str">
        <f t="shared" si="6"/>
        <v/>
      </c>
      <c r="X30" s="104">
        <f t="shared" si="7"/>
        <v>0</v>
      </c>
      <c r="Y30" s="165" t="b">
        <f t="shared" si="8"/>
        <v>0</v>
      </c>
      <c r="Z30" s="165" t="b">
        <f t="shared" si="9"/>
        <v>0</v>
      </c>
      <c r="AA30" s="165" t="b">
        <f t="shared" si="10"/>
        <v>0</v>
      </c>
      <c r="AB30" s="165" t="b">
        <f t="shared" si="11"/>
        <v>0</v>
      </c>
      <c r="AC30" s="165" t="b">
        <f t="shared" si="12"/>
        <v>0</v>
      </c>
      <c r="AD30" s="165" t="b">
        <f t="shared" si="20"/>
        <v>0</v>
      </c>
      <c r="AE30" s="165" t="b">
        <f t="shared" si="21"/>
        <v>0</v>
      </c>
      <c r="AF30" s="165" t="b">
        <f t="shared" si="22"/>
        <v>0</v>
      </c>
      <c r="AG30" s="165" t="b">
        <f t="shared" si="23"/>
        <v>0</v>
      </c>
      <c r="AH30" s="165" t="b">
        <f t="shared" si="24"/>
        <v>0</v>
      </c>
      <c r="AI30" s="170" t="str">
        <f t="shared" si="13"/>
        <v/>
      </c>
      <c r="AJ30" s="171" t="str">
        <f t="shared" si="14"/>
        <v/>
      </c>
      <c r="AK30" s="262" t="str">
        <f t="shared" si="25"/>
        <v/>
      </c>
      <c r="AL30" s="168" t="str">
        <f t="shared" si="26"/>
        <v/>
      </c>
      <c r="AM30" s="169">
        <f t="shared" si="27"/>
        <v>0</v>
      </c>
      <c r="AN30" s="150" t="str">
        <f t="shared" si="28"/>
        <v/>
      </c>
      <c r="AO30" s="151" t="str">
        <f t="shared" si="29"/>
        <v/>
      </c>
      <c r="AP30" s="139"/>
      <c r="AQ30" s="168" t="str">
        <f t="shared" si="30"/>
        <v/>
      </c>
      <c r="AR30" s="265" t="str">
        <f t="shared" si="31"/>
        <v/>
      </c>
      <c r="AS30" s="265" t="str">
        <f t="shared" si="32"/>
        <v/>
      </c>
      <c r="AT30" s="265" t="str">
        <f t="shared" si="33"/>
        <v/>
      </c>
      <c r="AU30" s="264"/>
      <c r="AV30" s="265" t="str">
        <f t="shared" si="35"/>
        <v/>
      </c>
      <c r="AW30" s="265">
        <f t="shared" si="36"/>
        <v>0</v>
      </c>
      <c r="AX30" s="264"/>
      <c r="AY30" s="263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17"/>
      <c r="C31" s="158"/>
      <c r="D31" s="139"/>
      <c r="E31" s="139"/>
      <c r="F31" s="160"/>
      <c r="G31" s="173"/>
      <c r="H31" s="172"/>
      <c r="I31" s="172"/>
      <c r="J31" s="172"/>
      <c r="K31" s="172"/>
      <c r="L31" s="174"/>
      <c r="M31" s="163">
        <f t="shared" si="16"/>
        <v>0</v>
      </c>
      <c r="N31" s="164" t="str">
        <f t="shared" si="17"/>
        <v/>
      </c>
      <c r="O31" s="164" t="str">
        <f t="shared" si="0"/>
        <v/>
      </c>
      <c r="P31" s="164" t="str">
        <f t="shared" si="1"/>
        <v/>
      </c>
      <c r="Q31" s="164">
        <f t="shared" si="18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19"/>
        <v/>
      </c>
      <c r="V31" s="104" t="str">
        <f t="shared" si="5"/>
        <v/>
      </c>
      <c r="W31" s="104" t="str">
        <f t="shared" si="6"/>
        <v/>
      </c>
      <c r="X31" s="104">
        <f t="shared" si="7"/>
        <v>0</v>
      </c>
      <c r="Y31" s="165" t="b">
        <f t="shared" si="8"/>
        <v>0</v>
      </c>
      <c r="Z31" s="165" t="b">
        <f t="shared" si="9"/>
        <v>0</v>
      </c>
      <c r="AA31" s="165" t="b">
        <f t="shared" si="10"/>
        <v>0</v>
      </c>
      <c r="AB31" s="165" t="b">
        <f t="shared" si="11"/>
        <v>0</v>
      </c>
      <c r="AC31" s="165" t="b">
        <f t="shared" si="12"/>
        <v>0</v>
      </c>
      <c r="AD31" s="165" t="b">
        <f t="shared" si="20"/>
        <v>0</v>
      </c>
      <c r="AE31" s="165" t="b">
        <f t="shared" si="21"/>
        <v>0</v>
      </c>
      <c r="AF31" s="165" t="b">
        <f t="shared" si="22"/>
        <v>0</v>
      </c>
      <c r="AG31" s="165" t="b">
        <f t="shared" si="23"/>
        <v>0</v>
      </c>
      <c r="AH31" s="165" t="b">
        <f t="shared" si="24"/>
        <v>0</v>
      </c>
      <c r="AI31" s="170" t="str">
        <f t="shared" si="13"/>
        <v/>
      </c>
      <c r="AJ31" s="171" t="str">
        <f t="shared" si="14"/>
        <v/>
      </c>
      <c r="AK31" s="262" t="str">
        <f t="shared" si="25"/>
        <v/>
      </c>
      <c r="AL31" s="168" t="str">
        <f t="shared" si="26"/>
        <v/>
      </c>
      <c r="AM31" s="169">
        <f t="shared" si="27"/>
        <v>0</v>
      </c>
      <c r="AN31" s="150" t="str">
        <f t="shared" si="28"/>
        <v/>
      </c>
      <c r="AO31" s="151" t="str">
        <f t="shared" si="29"/>
        <v/>
      </c>
      <c r="AP31" s="139"/>
      <c r="AQ31" s="168" t="str">
        <f t="shared" si="30"/>
        <v/>
      </c>
      <c r="AR31" s="265" t="str">
        <f t="shared" si="31"/>
        <v/>
      </c>
      <c r="AS31" s="265" t="str">
        <f t="shared" si="32"/>
        <v/>
      </c>
      <c r="AT31" s="265" t="str">
        <f t="shared" si="33"/>
        <v/>
      </c>
      <c r="AU31" s="264"/>
      <c r="AV31" s="265" t="str">
        <f t="shared" si="35"/>
        <v/>
      </c>
      <c r="AW31" s="265">
        <f t="shared" si="36"/>
        <v>0</v>
      </c>
      <c r="AX31" s="264"/>
      <c r="AY31" s="263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17"/>
      <c r="C32" s="158"/>
      <c r="D32" s="139"/>
      <c r="E32" s="139"/>
      <c r="F32" s="160"/>
      <c r="G32" s="173"/>
      <c r="H32" s="172"/>
      <c r="I32" s="172"/>
      <c r="J32" s="172"/>
      <c r="K32" s="172"/>
      <c r="L32" s="174"/>
      <c r="M32" s="163">
        <f t="shared" si="16"/>
        <v>0</v>
      </c>
      <c r="N32" s="164" t="str">
        <f t="shared" si="17"/>
        <v/>
      </c>
      <c r="O32" s="164" t="str">
        <f t="shared" si="0"/>
        <v/>
      </c>
      <c r="P32" s="164" t="str">
        <f t="shared" si="1"/>
        <v/>
      </c>
      <c r="Q32" s="164">
        <f t="shared" si="18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19"/>
        <v/>
      </c>
      <c r="V32" s="104" t="str">
        <f t="shared" si="5"/>
        <v/>
      </c>
      <c r="W32" s="104" t="str">
        <f t="shared" si="6"/>
        <v/>
      </c>
      <c r="X32" s="104">
        <f t="shared" si="7"/>
        <v>0</v>
      </c>
      <c r="Y32" s="165" t="b">
        <f t="shared" si="8"/>
        <v>0</v>
      </c>
      <c r="Z32" s="165" t="b">
        <f t="shared" si="9"/>
        <v>0</v>
      </c>
      <c r="AA32" s="165" t="b">
        <f t="shared" si="10"/>
        <v>0</v>
      </c>
      <c r="AB32" s="165" t="b">
        <f t="shared" si="11"/>
        <v>0</v>
      </c>
      <c r="AC32" s="165" t="b">
        <f t="shared" si="12"/>
        <v>0</v>
      </c>
      <c r="AD32" s="165" t="b">
        <f t="shared" si="20"/>
        <v>0</v>
      </c>
      <c r="AE32" s="165" t="b">
        <f t="shared" si="21"/>
        <v>0</v>
      </c>
      <c r="AF32" s="165" t="b">
        <f t="shared" si="22"/>
        <v>0</v>
      </c>
      <c r="AG32" s="165" t="b">
        <f t="shared" si="23"/>
        <v>0</v>
      </c>
      <c r="AH32" s="165" t="b">
        <f t="shared" si="24"/>
        <v>0</v>
      </c>
      <c r="AI32" s="170" t="str">
        <f t="shared" si="13"/>
        <v/>
      </c>
      <c r="AJ32" s="171" t="str">
        <f t="shared" si="14"/>
        <v/>
      </c>
      <c r="AK32" s="262" t="str">
        <f t="shared" si="25"/>
        <v/>
      </c>
      <c r="AL32" s="168" t="str">
        <f t="shared" si="26"/>
        <v/>
      </c>
      <c r="AM32" s="169">
        <f t="shared" si="27"/>
        <v>0</v>
      </c>
      <c r="AN32" s="150" t="str">
        <f t="shared" si="28"/>
        <v/>
      </c>
      <c r="AO32" s="151" t="str">
        <f t="shared" si="29"/>
        <v/>
      </c>
      <c r="AP32" s="139"/>
      <c r="AQ32" s="168" t="str">
        <f t="shared" si="30"/>
        <v/>
      </c>
      <c r="AR32" s="265" t="str">
        <f t="shared" si="31"/>
        <v/>
      </c>
      <c r="AS32" s="265" t="str">
        <f t="shared" si="32"/>
        <v/>
      </c>
      <c r="AT32" s="265" t="str">
        <f t="shared" si="33"/>
        <v/>
      </c>
      <c r="AU32" s="264"/>
      <c r="AV32" s="265" t="str">
        <f t="shared" si="35"/>
        <v/>
      </c>
      <c r="AW32" s="265">
        <f t="shared" si="36"/>
        <v>0</v>
      </c>
      <c r="AX32" s="264"/>
      <c r="AY32" s="263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17"/>
      <c r="C33" s="200"/>
      <c r="D33" s="139"/>
      <c r="E33" s="139"/>
      <c r="F33" s="160"/>
      <c r="G33" s="173"/>
      <c r="H33" s="172"/>
      <c r="I33" s="172"/>
      <c r="J33" s="172"/>
      <c r="K33" s="172"/>
      <c r="L33" s="174"/>
      <c r="M33" s="163">
        <f t="shared" si="16"/>
        <v>0</v>
      </c>
      <c r="N33" s="164" t="str">
        <f t="shared" si="17"/>
        <v/>
      </c>
      <c r="O33" s="164" t="str">
        <f t="shared" si="0"/>
        <v/>
      </c>
      <c r="P33" s="164" t="str">
        <f t="shared" si="1"/>
        <v/>
      </c>
      <c r="Q33" s="164">
        <f t="shared" si="18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19"/>
        <v/>
      </c>
      <c r="V33" s="104" t="str">
        <f t="shared" si="5"/>
        <v/>
      </c>
      <c r="W33" s="104" t="str">
        <f t="shared" si="6"/>
        <v/>
      </c>
      <c r="X33" s="104">
        <f t="shared" si="7"/>
        <v>0</v>
      </c>
      <c r="Y33" s="165" t="b">
        <f t="shared" si="8"/>
        <v>0</v>
      </c>
      <c r="Z33" s="165" t="b">
        <f t="shared" si="9"/>
        <v>0</v>
      </c>
      <c r="AA33" s="165" t="b">
        <f t="shared" si="10"/>
        <v>0</v>
      </c>
      <c r="AB33" s="165" t="b">
        <f t="shared" si="11"/>
        <v>0</v>
      </c>
      <c r="AC33" s="165" t="b">
        <f t="shared" si="12"/>
        <v>0</v>
      </c>
      <c r="AD33" s="165" t="b">
        <f t="shared" si="20"/>
        <v>0</v>
      </c>
      <c r="AE33" s="165" t="b">
        <f t="shared" si="21"/>
        <v>0</v>
      </c>
      <c r="AF33" s="165" t="b">
        <f t="shared" si="22"/>
        <v>0</v>
      </c>
      <c r="AG33" s="165" t="b">
        <f t="shared" si="23"/>
        <v>0</v>
      </c>
      <c r="AH33" s="165" t="b">
        <f t="shared" si="24"/>
        <v>0</v>
      </c>
      <c r="AI33" s="170" t="str">
        <f t="shared" si="13"/>
        <v/>
      </c>
      <c r="AJ33" s="171" t="str">
        <f t="shared" si="14"/>
        <v/>
      </c>
      <c r="AK33" s="262" t="str">
        <f t="shared" si="25"/>
        <v/>
      </c>
      <c r="AL33" s="168" t="str">
        <f t="shared" si="26"/>
        <v/>
      </c>
      <c r="AM33" s="169">
        <f t="shared" si="27"/>
        <v>0</v>
      </c>
      <c r="AN33" s="150" t="str">
        <f t="shared" si="28"/>
        <v/>
      </c>
      <c r="AO33" s="151" t="str">
        <f t="shared" si="29"/>
        <v/>
      </c>
      <c r="AP33" s="139"/>
      <c r="AQ33" s="168" t="str">
        <f t="shared" si="30"/>
        <v/>
      </c>
      <c r="AR33" s="265" t="str">
        <f t="shared" si="31"/>
        <v/>
      </c>
      <c r="AS33" s="265" t="str">
        <f t="shared" si="32"/>
        <v/>
      </c>
      <c r="AT33" s="265" t="str">
        <f t="shared" si="33"/>
        <v/>
      </c>
      <c r="AU33" s="264"/>
      <c r="AV33" s="265" t="str">
        <f t="shared" si="35"/>
        <v/>
      </c>
      <c r="AW33" s="265">
        <f t="shared" si="36"/>
        <v>0</v>
      </c>
      <c r="AX33" s="264"/>
      <c r="AY33" s="263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17"/>
      <c r="C34" s="200"/>
      <c r="D34" s="139"/>
      <c r="E34" s="139"/>
      <c r="F34" s="160"/>
      <c r="G34" s="173"/>
      <c r="H34" s="172"/>
      <c r="I34" s="172"/>
      <c r="J34" s="172"/>
      <c r="K34" s="172"/>
      <c r="L34" s="174"/>
      <c r="M34" s="163">
        <f t="shared" si="16"/>
        <v>0</v>
      </c>
      <c r="N34" s="164" t="str">
        <f t="shared" si="17"/>
        <v/>
      </c>
      <c r="O34" s="164" t="str">
        <f t="shared" si="0"/>
        <v/>
      </c>
      <c r="P34" s="164" t="str">
        <f t="shared" si="1"/>
        <v/>
      </c>
      <c r="Q34" s="164">
        <f t="shared" si="18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19"/>
        <v/>
      </c>
      <c r="V34" s="104" t="str">
        <f t="shared" si="5"/>
        <v/>
      </c>
      <c r="W34" s="104" t="str">
        <f t="shared" si="6"/>
        <v/>
      </c>
      <c r="X34" s="104">
        <f t="shared" si="7"/>
        <v>0</v>
      </c>
      <c r="Y34" s="165" t="b">
        <f t="shared" si="8"/>
        <v>0</v>
      </c>
      <c r="Z34" s="165" t="b">
        <f t="shared" si="9"/>
        <v>0</v>
      </c>
      <c r="AA34" s="165" t="b">
        <f t="shared" si="10"/>
        <v>0</v>
      </c>
      <c r="AB34" s="165" t="b">
        <f t="shared" si="11"/>
        <v>0</v>
      </c>
      <c r="AC34" s="165" t="b">
        <f t="shared" si="12"/>
        <v>0</v>
      </c>
      <c r="AD34" s="165" t="b">
        <f t="shared" si="20"/>
        <v>0</v>
      </c>
      <c r="AE34" s="165" t="b">
        <f t="shared" si="21"/>
        <v>0</v>
      </c>
      <c r="AF34" s="165" t="b">
        <f t="shared" si="22"/>
        <v>0</v>
      </c>
      <c r="AG34" s="165" t="b">
        <f t="shared" si="23"/>
        <v>0</v>
      </c>
      <c r="AH34" s="165" t="b">
        <f t="shared" si="24"/>
        <v>0</v>
      </c>
      <c r="AI34" s="170" t="str">
        <f t="shared" si="13"/>
        <v/>
      </c>
      <c r="AJ34" s="171" t="str">
        <f t="shared" si="14"/>
        <v/>
      </c>
      <c r="AK34" s="262" t="str">
        <f t="shared" si="25"/>
        <v/>
      </c>
      <c r="AL34" s="168" t="str">
        <f t="shared" si="26"/>
        <v/>
      </c>
      <c r="AM34" s="169">
        <f t="shared" si="27"/>
        <v>0</v>
      </c>
      <c r="AN34" s="150" t="str">
        <f t="shared" si="28"/>
        <v/>
      </c>
      <c r="AO34" s="151" t="str">
        <f t="shared" si="29"/>
        <v/>
      </c>
      <c r="AP34" s="139"/>
      <c r="AQ34" s="168" t="str">
        <f t="shared" si="30"/>
        <v/>
      </c>
      <c r="AR34" s="265" t="str">
        <f t="shared" si="31"/>
        <v/>
      </c>
      <c r="AS34" s="265" t="str">
        <f t="shared" si="32"/>
        <v/>
      </c>
      <c r="AT34" s="265" t="str">
        <f t="shared" si="33"/>
        <v/>
      </c>
      <c r="AU34" s="264"/>
      <c r="AV34" s="265" t="str">
        <f t="shared" si="35"/>
        <v/>
      </c>
      <c r="AW34" s="265">
        <f t="shared" si="36"/>
        <v>0</v>
      </c>
      <c r="AX34" s="264"/>
      <c r="AY34" s="263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17"/>
      <c r="C35" s="200"/>
      <c r="D35" s="139"/>
      <c r="E35" s="139"/>
      <c r="F35" s="160"/>
      <c r="G35" s="173"/>
      <c r="H35" s="172"/>
      <c r="I35" s="172"/>
      <c r="J35" s="172"/>
      <c r="K35" s="172"/>
      <c r="L35" s="174"/>
      <c r="M35" s="163">
        <f t="shared" si="16"/>
        <v>0</v>
      </c>
      <c r="N35" s="164" t="str">
        <f t="shared" si="17"/>
        <v/>
      </c>
      <c r="O35" s="164" t="str">
        <f t="shared" si="0"/>
        <v/>
      </c>
      <c r="P35" s="164" t="str">
        <f t="shared" si="1"/>
        <v/>
      </c>
      <c r="Q35" s="164">
        <f t="shared" si="18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19"/>
        <v/>
      </c>
      <c r="V35" s="104" t="str">
        <f t="shared" si="5"/>
        <v/>
      </c>
      <c r="W35" s="104" t="str">
        <f t="shared" si="6"/>
        <v/>
      </c>
      <c r="X35" s="104">
        <f t="shared" si="7"/>
        <v>0</v>
      </c>
      <c r="Y35" s="165" t="b">
        <f t="shared" si="8"/>
        <v>0</v>
      </c>
      <c r="Z35" s="165" t="b">
        <f t="shared" si="9"/>
        <v>0</v>
      </c>
      <c r="AA35" s="165" t="b">
        <f t="shared" si="10"/>
        <v>0</v>
      </c>
      <c r="AB35" s="165" t="b">
        <f t="shared" si="11"/>
        <v>0</v>
      </c>
      <c r="AC35" s="165" t="b">
        <f t="shared" si="12"/>
        <v>0</v>
      </c>
      <c r="AD35" s="165" t="b">
        <f t="shared" si="20"/>
        <v>0</v>
      </c>
      <c r="AE35" s="165" t="b">
        <f t="shared" si="21"/>
        <v>0</v>
      </c>
      <c r="AF35" s="165" t="b">
        <f t="shared" si="22"/>
        <v>0</v>
      </c>
      <c r="AG35" s="165" t="b">
        <f t="shared" si="23"/>
        <v>0</v>
      </c>
      <c r="AH35" s="165" t="b">
        <f t="shared" si="24"/>
        <v>0</v>
      </c>
      <c r="AI35" s="170" t="str">
        <f t="shared" si="13"/>
        <v/>
      </c>
      <c r="AJ35" s="171" t="str">
        <f t="shared" si="14"/>
        <v/>
      </c>
      <c r="AK35" s="262" t="str">
        <f t="shared" si="25"/>
        <v/>
      </c>
      <c r="AL35" s="168" t="str">
        <f t="shared" si="26"/>
        <v/>
      </c>
      <c r="AM35" s="169">
        <f t="shared" si="27"/>
        <v>0</v>
      </c>
      <c r="AN35" s="150" t="str">
        <f t="shared" si="28"/>
        <v/>
      </c>
      <c r="AO35" s="151" t="str">
        <f t="shared" si="29"/>
        <v/>
      </c>
      <c r="AP35" s="139"/>
      <c r="AQ35" s="168" t="str">
        <f t="shared" si="30"/>
        <v/>
      </c>
      <c r="AR35" s="265" t="str">
        <f t="shared" si="31"/>
        <v/>
      </c>
      <c r="AS35" s="265" t="str">
        <f t="shared" si="32"/>
        <v/>
      </c>
      <c r="AT35" s="265" t="str">
        <f t="shared" si="33"/>
        <v/>
      </c>
      <c r="AU35" s="264"/>
      <c r="AV35" s="265" t="str">
        <f t="shared" si="35"/>
        <v/>
      </c>
      <c r="AW35" s="265">
        <f t="shared" si="36"/>
        <v>0</v>
      </c>
      <c r="AX35" s="264"/>
      <c r="AY35" s="263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17"/>
      <c r="C36" s="200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16"/>
        <v>0</v>
      </c>
      <c r="N36" s="164" t="str">
        <f t="shared" si="17"/>
        <v/>
      </c>
      <c r="O36" s="164" t="str">
        <f t="shared" si="0"/>
        <v/>
      </c>
      <c r="P36" s="164" t="str">
        <f t="shared" si="1"/>
        <v/>
      </c>
      <c r="Q36" s="164">
        <f t="shared" si="18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19"/>
        <v/>
      </c>
      <c r="V36" s="104" t="str">
        <f t="shared" si="5"/>
        <v/>
      </c>
      <c r="W36" s="104" t="str">
        <f t="shared" si="6"/>
        <v/>
      </c>
      <c r="X36" s="104">
        <f t="shared" si="7"/>
        <v>0</v>
      </c>
      <c r="Y36" s="165" t="b">
        <f t="shared" si="8"/>
        <v>0</v>
      </c>
      <c r="Z36" s="165" t="b">
        <f t="shared" si="9"/>
        <v>0</v>
      </c>
      <c r="AA36" s="165" t="b">
        <f t="shared" si="10"/>
        <v>0</v>
      </c>
      <c r="AB36" s="165" t="b">
        <f t="shared" si="11"/>
        <v>0</v>
      </c>
      <c r="AC36" s="165" t="b">
        <f t="shared" si="12"/>
        <v>0</v>
      </c>
      <c r="AD36" s="165" t="b">
        <f t="shared" si="20"/>
        <v>0</v>
      </c>
      <c r="AE36" s="165" t="b">
        <f t="shared" si="21"/>
        <v>0</v>
      </c>
      <c r="AF36" s="165" t="b">
        <f t="shared" si="22"/>
        <v>0</v>
      </c>
      <c r="AG36" s="165" t="b">
        <f t="shared" si="23"/>
        <v>0</v>
      </c>
      <c r="AH36" s="165" t="b">
        <f t="shared" si="24"/>
        <v>0</v>
      </c>
      <c r="AI36" s="170" t="str">
        <f t="shared" si="13"/>
        <v/>
      </c>
      <c r="AJ36" s="171" t="str">
        <f t="shared" si="14"/>
        <v/>
      </c>
      <c r="AK36" s="262" t="str">
        <f t="shared" si="25"/>
        <v/>
      </c>
      <c r="AL36" s="168" t="str">
        <f t="shared" si="26"/>
        <v/>
      </c>
      <c r="AM36" s="169">
        <f t="shared" si="27"/>
        <v>0</v>
      </c>
      <c r="AN36" s="150" t="str">
        <f t="shared" si="28"/>
        <v/>
      </c>
      <c r="AO36" s="151" t="str">
        <f t="shared" si="29"/>
        <v/>
      </c>
      <c r="AP36" s="139"/>
      <c r="AQ36" s="168" t="str">
        <f t="shared" si="30"/>
        <v/>
      </c>
      <c r="AR36" s="265" t="str">
        <f t="shared" si="31"/>
        <v/>
      </c>
      <c r="AS36" s="265" t="str">
        <f t="shared" si="32"/>
        <v/>
      </c>
      <c r="AT36" s="265" t="str">
        <f t="shared" si="33"/>
        <v/>
      </c>
      <c r="AU36" s="264"/>
      <c r="AV36" s="265" t="str">
        <f t="shared" si="35"/>
        <v/>
      </c>
      <c r="AW36" s="265">
        <f t="shared" si="36"/>
        <v>0</v>
      </c>
      <c r="AX36" s="264"/>
      <c r="AY36" s="263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17"/>
      <c r="C37" s="158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16"/>
        <v>0</v>
      </c>
      <c r="N37" s="164" t="str">
        <f t="shared" si="17"/>
        <v/>
      </c>
      <c r="O37" s="164" t="str">
        <f t="shared" si="0"/>
        <v/>
      </c>
      <c r="P37" s="164" t="str">
        <f t="shared" si="1"/>
        <v/>
      </c>
      <c r="Q37" s="164">
        <f t="shared" si="18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19"/>
        <v/>
      </c>
      <c r="V37" s="104" t="str">
        <f t="shared" si="5"/>
        <v/>
      </c>
      <c r="W37" s="104" t="str">
        <f t="shared" si="6"/>
        <v/>
      </c>
      <c r="X37" s="104">
        <f t="shared" si="7"/>
        <v>0</v>
      </c>
      <c r="Y37" s="165" t="b">
        <f t="shared" si="8"/>
        <v>0</v>
      </c>
      <c r="Z37" s="165" t="b">
        <f t="shared" si="9"/>
        <v>0</v>
      </c>
      <c r="AA37" s="165" t="b">
        <f t="shared" si="10"/>
        <v>0</v>
      </c>
      <c r="AB37" s="165" t="b">
        <f t="shared" si="11"/>
        <v>0</v>
      </c>
      <c r="AC37" s="165" t="b">
        <f t="shared" si="12"/>
        <v>0</v>
      </c>
      <c r="AD37" s="165" t="b">
        <f t="shared" si="20"/>
        <v>0</v>
      </c>
      <c r="AE37" s="165" t="b">
        <f t="shared" si="21"/>
        <v>0</v>
      </c>
      <c r="AF37" s="165" t="b">
        <f t="shared" si="22"/>
        <v>0</v>
      </c>
      <c r="AG37" s="165" t="b">
        <f t="shared" si="23"/>
        <v>0</v>
      </c>
      <c r="AH37" s="165" t="b">
        <f t="shared" si="24"/>
        <v>0</v>
      </c>
      <c r="AI37" s="170" t="str">
        <f t="shared" si="13"/>
        <v/>
      </c>
      <c r="AJ37" s="171" t="str">
        <f t="shared" si="14"/>
        <v/>
      </c>
      <c r="AK37" s="262" t="str">
        <f t="shared" si="25"/>
        <v/>
      </c>
      <c r="AL37" s="168" t="str">
        <f t="shared" si="26"/>
        <v/>
      </c>
      <c r="AM37" s="169">
        <f t="shared" si="27"/>
        <v>0</v>
      </c>
      <c r="AN37" s="150" t="str">
        <f t="shared" si="28"/>
        <v/>
      </c>
      <c r="AO37" s="151" t="str">
        <f t="shared" si="29"/>
        <v/>
      </c>
      <c r="AP37" s="139"/>
      <c r="AQ37" s="168" t="str">
        <f t="shared" si="30"/>
        <v/>
      </c>
      <c r="AR37" s="265" t="str">
        <f t="shared" si="31"/>
        <v/>
      </c>
      <c r="AS37" s="265" t="str">
        <f t="shared" si="32"/>
        <v/>
      </c>
      <c r="AT37" s="265" t="str">
        <f t="shared" si="33"/>
        <v/>
      </c>
      <c r="AU37" s="264"/>
      <c r="AV37" s="265" t="str">
        <f t="shared" si="35"/>
        <v/>
      </c>
      <c r="AW37" s="265">
        <f t="shared" si="36"/>
        <v>0</v>
      </c>
      <c r="AX37" s="264"/>
      <c r="AY37" s="263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8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16"/>
        <v>0</v>
      </c>
      <c r="N38" s="164" t="str">
        <f t="shared" si="17"/>
        <v/>
      </c>
      <c r="O38" s="164" t="str">
        <f t="shared" si="0"/>
        <v/>
      </c>
      <c r="P38" s="164" t="str">
        <f t="shared" si="1"/>
        <v/>
      </c>
      <c r="Q38" s="164">
        <f t="shared" si="18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19"/>
        <v/>
      </c>
      <c r="V38" s="104" t="str">
        <f t="shared" si="5"/>
        <v/>
      </c>
      <c r="W38" s="104" t="str">
        <f t="shared" si="6"/>
        <v/>
      </c>
      <c r="X38" s="104">
        <f t="shared" si="7"/>
        <v>0</v>
      </c>
      <c r="Y38" s="165" t="b">
        <f t="shared" si="8"/>
        <v>0</v>
      </c>
      <c r="Z38" s="165" t="b">
        <f t="shared" si="9"/>
        <v>0</v>
      </c>
      <c r="AA38" s="165" t="b">
        <f t="shared" si="10"/>
        <v>0</v>
      </c>
      <c r="AB38" s="165" t="b">
        <f t="shared" si="11"/>
        <v>0</v>
      </c>
      <c r="AC38" s="165" t="b">
        <f t="shared" si="12"/>
        <v>0</v>
      </c>
      <c r="AD38" s="165" t="b">
        <f t="shared" si="20"/>
        <v>0</v>
      </c>
      <c r="AE38" s="165" t="b">
        <f t="shared" si="21"/>
        <v>0</v>
      </c>
      <c r="AF38" s="165" t="b">
        <f t="shared" si="22"/>
        <v>0</v>
      </c>
      <c r="AG38" s="165" t="b">
        <f t="shared" si="23"/>
        <v>0</v>
      </c>
      <c r="AH38" s="165" t="b">
        <f t="shared" si="24"/>
        <v>0</v>
      </c>
      <c r="AI38" s="170" t="str">
        <f t="shared" si="13"/>
        <v/>
      </c>
      <c r="AJ38" s="171" t="str">
        <f t="shared" si="14"/>
        <v/>
      </c>
      <c r="AK38" s="262" t="str">
        <f t="shared" si="25"/>
        <v/>
      </c>
      <c r="AL38" s="168" t="str">
        <f t="shared" si="26"/>
        <v/>
      </c>
      <c r="AM38" s="169">
        <f t="shared" si="27"/>
        <v>0</v>
      </c>
      <c r="AN38" s="150" t="str">
        <f t="shared" si="28"/>
        <v/>
      </c>
      <c r="AO38" s="151" t="str">
        <f t="shared" si="29"/>
        <v/>
      </c>
      <c r="AP38" s="139"/>
      <c r="AQ38" s="168" t="str">
        <f t="shared" si="30"/>
        <v/>
      </c>
      <c r="AR38" s="265" t="str">
        <f t="shared" si="31"/>
        <v/>
      </c>
      <c r="AS38" s="265" t="str">
        <f t="shared" si="32"/>
        <v/>
      </c>
      <c r="AT38" s="265" t="str">
        <f t="shared" si="33"/>
        <v/>
      </c>
      <c r="AU38" s="264"/>
      <c r="AV38" s="265" t="str">
        <f t="shared" si="35"/>
        <v/>
      </c>
      <c r="AW38" s="265">
        <f t="shared" si="36"/>
        <v>0</v>
      </c>
      <c r="AX38" s="264"/>
      <c r="AY38" s="263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158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16"/>
        <v>0</v>
      </c>
      <c r="N39" s="164" t="str">
        <f t="shared" si="17"/>
        <v/>
      </c>
      <c r="O39" s="164" t="str">
        <f t="shared" si="0"/>
        <v/>
      </c>
      <c r="P39" s="164" t="str">
        <f t="shared" si="1"/>
        <v/>
      </c>
      <c r="Q39" s="164">
        <f t="shared" si="18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19"/>
        <v/>
      </c>
      <c r="V39" s="104" t="str">
        <f t="shared" si="5"/>
        <v/>
      </c>
      <c r="W39" s="104" t="str">
        <f t="shared" si="6"/>
        <v/>
      </c>
      <c r="X39" s="104">
        <f t="shared" si="7"/>
        <v>0</v>
      </c>
      <c r="Y39" s="165" t="b">
        <f t="shared" si="8"/>
        <v>0</v>
      </c>
      <c r="Z39" s="165" t="b">
        <f t="shared" si="9"/>
        <v>0</v>
      </c>
      <c r="AA39" s="165" t="b">
        <f t="shared" si="10"/>
        <v>0</v>
      </c>
      <c r="AB39" s="165" t="b">
        <f t="shared" si="11"/>
        <v>0</v>
      </c>
      <c r="AC39" s="165" t="b">
        <f t="shared" si="12"/>
        <v>0</v>
      </c>
      <c r="AD39" s="165" t="b">
        <f t="shared" si="20"/>
        <v>0</v>
      </c>
      <c r="AE39" s="165" t="b">
        <f t="shared" si="21"/>
        <v>0</v>
      </c>
      <c r="AF39" s="165" t="b">
        <f t="shared" si="22"/>
        <v>0</v>
      </c>
      <c r="AG39" s="165" t="b">
        <f t="shared" si="23"/>
        <v>0</v>
      </c>
      <c r="AH39" s="165" t="b">
        <f t="shared" si="24"/>
        <v>0</v>
      </c>
      <c r="AI39" s="170" t="str">
        <f t="shared" si="13"/>
        <v/>
      </c>
      <c r="AJ39" s="171" t="str">
        <f t="shared" si="14"/>
        <v/>
      </c>
      <c r="AK39" s="262" t="str">
        <f t="shared" si="25"/>
        <v/>
      </c>
      <c r="AL39" s="168" t="str">
        <f t="shared" si="26"/>
        <v/>
      </c>
      <c r="AM39" s="169">
        <f t="shared" si="27"/>
        <v>0</v>
      </c>
      <c r="AN39" s="150" t="str">
        <f t="shared" si="28"/>
        <v/>
      </c>
      <c r="AO39" s="151" t="str">
        <f t="shared" si="29"/>
        <v/>
      </c>
      <c r="AP39" s="139"/>
      <c r="AQ39" s="168" t="str">
        <f t="shared" si="30"/>
        <v/>
      </c>
      <c r="AR39" s="265" t="str">
        <f t="shared" si="31"/>
        <v/>
      </c>
      <c r="AS39" s="265" t="str">
        <f t="shared" si="32"/>
        <v/>
      </c>
      <c r="AT39" s="265" t="str">
        <f t="shared" si="33"/>
        <v/>
      </c>
      <c r="AU39" s="264"/>
      <c r="AV39" s="265" t="str">
        <f t="shared" si="35"/>
        <v/>
      </c>
      <c r="AW39" s="265">
        <f t="shared" si="36"/>
        <v>0</v>
      </c>
      <c r="AX39" s="264"/>
      <c r="AY39" s="263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200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16"/>
        <v>0</v>
      </c>
      <c r="N40" s="164" t="str">
        <f t="shared" si="17"/>
        <v/>
      </c>
      <c r="O40" s="164" t="str">
        <f t="shared" si="0"/>
        <v/>
      </c>
      <c r="P40" s="164" t="str">
        <f t="shared" si="1"/>
        <v/>
      </c>
      <c r="Q40" s="164">
        <f t="shared" si="18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19"/>
        <v/>
      </c>
      <c r="V40" s="104" t="str">
        <f t="shared" si="5"/>
        <v/>
      </c>
      <c r="W40" s="104" t="str">
        <f t="shared" si="6"/>
        <v/>
      </c>
      <c r="X40" s="104">
        <f t="shared" si="7"/>
        <v>0</v>
      </c>
      <c r="Y40" s="165" t="b">
        <f t="shared" si="8"/>
        <v>0</v>
      </c>
      <c r="Z40" s="165" t="b">
        <f t="shared" si="9"/>
        <v>0</v>
      </c>
      <c r="AA40" s="165" t="b">
        <f t="shared" si="10"/>
        <v>0</v>
      </c>
      <c r="AB40" s="165" t="b">
        <f t="shared" si="11"/>
        <v>0</v>
      </c>
      <c r="AC40" s="165" t="b">
        <f t="shared" si="12"/>
        <v>0</v>
      </c>
      <c r="AD40" s="165" t="b">
        <f t="shared" si="20"/>
        <v>0</v>
      </c>
      <c r="AE40" s="165" t="b">
        <f t="shared" si="21"/>
        <v>0</v>
      </c>
      <c r="AF40" s="165" t="b">
        <f t="shared" si="22"/>
        <v>0</v>
      </c>
      <c r="AG40" s="165" t="b">
        <f t="shared" si="23"/>
        <v>0</v>
      </c>
      <c r="AH40" s="165" t="b">
        <f t="shared" si="24"/>
        <v>0</v>
      </c>
      <c r="AI40" s="170" t="str">
        <f t="shared" si="13"/>
        <v/>
      </c>
      <c r="AJ40" s="171" t="str">
        <f t="shared" si="14"/>
        <v/>
      </c>
      <c r="AK40" s="262" t="str">
        <f t="shared" si="25"/>
        <v/>
      </c>
      <c r="AL40" s="168" t="str">
        <f t="shared" si="26"/>
        <v/>
      </c>
      <c r="AM40" s="169">
        <f t="shared" si="27"/>
        <v>0</v>
      </c>
      <c r="AN40" s="150" t="str">
        <f t="shared" si="28"/>
        <v/>
      </c>
      <c r="AO40" s="151" t="str">
        <f t="shared" si="29"/>
        <v/>
      </c>
      <c r="AP40" s="139"/>
      <c r="AQ40" s="168" t="str">
        <f t="shared" si="30"/>
        <v/>
      </c>
      <c r="AR40" s="265" t="str">
        <f t="shared" si="31"/>
        <v/>
      </c>
      <c r="AS40" s="265" t="str">
        <f t="shared" si="32"/>
        <v/>
      </c>
      <c r="AT40" s="265" t="str">
        <f t="shared" si="33"/>
        <v/>
      </c>
      <c r="AU40" s="264"/>
      <c r="AV40" s="265" t="str">
        <f t="shared" si="35"/>
        <v/>
      </c>
      <c r="AW40" s="265">
        <f t="shared" si="36"/>
        <v>0</v>
      </c>
      <c r="AX40" s="264"/>
      <c r="AY40" s="263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16"/>
        <v>0</v>
      </c>
      <c r="N41" s="164" t="str">
        <f t="shared" si="17"/>
        <v/>
      </c>
      <c r="O41" s="164" t="str">
        <f t="shared" si="0"/>
        <v/>
      </c>
      <c r="P41" s="164" t="str">
        <f t="shared" si="1"/>
        <v/>
      </c>
      <c r="Q41" s="164">
        <f t="shared" si="18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19"/>
        <v/>
      </c>
      <c r="V41" s="104" t="str">
        <f t="shared" si="5"/>
        <v/>
      </c>
      <c r="W41" s="104" t="str">
        <f t="shared" si="6"/>
        <v/>
      </c>
      <c r="X41" s="104">
        <f t="shared" si="7"/>
        <v>0</v>
      </c>
      <c r="Y41" s="165" t="b">
        <f t="shared" si="8"/>
        <v>0</v>
      </c>
      <c r="Z41" s="165" t="b">
        <f t="shared" si="9"/>
        <v>0</v>
      </c>
      <c r="AA41" s="165" t="b">
        <f t="shared" si="10"/>
        <v>0</v>
      </c>
      <c r="AB41" s="165" t="b">
        <f t="shared" si="11"/>
        <v>0</v>
      </c>
      <c r="AC41" s="165" t="b">
        <f t="shared" si="12"/>
        <v>0</v>
      </c>
      <c r="AD41" s="165" t="b">
        <f t="shared" si="20"/>
        <v>0</v>
      </c>
      <c r="AE41" s="165" t="b">
        <f t="shared" si="21"/>
        <v>0</v>
      </c>
      <c r="AF41" s="165" t="b">
        <f t="shared" si="22"/>
        <v>0</v>
      </c>
      <c r="AG41" s="165" t="b">
        <f t="shared" si="23"/>
        <v>0</v>
      </c>
      <c r="AH41" s="165" t="b">
        <f t="shared" si="24"/>
        <v>0</v>
      </c>
      <c r="AI41" s="170" t="str">
        <f t="shared" si="13"/>
        <v/>
      </c>
      <c r="AJ41" s="171" t="str">
        <f t="shared" si="14"/>
        <v/>
      </c>
      <c r="AK41" s="262" t="str">
        <f t="shared" si="25"/>
        <v/>
      </c>
      <c r="AL41" s="168" t="str">
        <f t="shared" si="26"/>
        <v/>
      </c>
      <c r="AM41" s="169">
        <f t="shared" si="27"/>
        <v>0</v>
      </c>
      <c r="AN41" s="150" t="str">
        <f t="shared" si="28"/>
        <v/>
      </c>
      <c r="AO41" s="151" t="str">
        <f t="shared" si="29"/>
        <v/>
      </c>
      <c r="AP41" s="139"/>
      <c r="AQ41" s="168" t="str">
        <f t="shared" si="30"/>
        <v/>
      </c>
      <c r="AR41" s="265" t="str">
        <f t="shared" si="31"/>
        <v/>
      </c>
      <c r="AS41" s="265" t="str">
        <f t="shared" si="32"/>
        <v/>
      </c>
      <c r="AT41" s="265" t="str">
        <f t="shared" si="33"/>
        <v/>
      </c>
      <c r="AU41" s="264"/>
      <c r="AV41" s="265" t="str">
        <f t="shared" si="35"/>
        <v/>
      </c>
      <c r="AW41" s="265">
        <f t="shared" si="36"/>
        <v>0</v>
      </c>
      <c r="AX41" s="264"/>
      <c r="AY41" s="263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200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16"/>
        <v>0</v>
      </c>
      <c r="N42" s="164" t="str">
        <f t="shared" si="17"/>
        <v/>
      </c>
      <c r="O42" s="164" t="str">
        <f t="shared" si="0"/>
        <v/>
      </c>
      <c r="P42" s="164" t="str">
        <f t="shared" si="1"/>
        <v/>
      </c>
      <c r="Q42" s="164">
        <f t="shared" si="18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19"/>
        <v/>
      </c>
      <c r="V42" s="104" t="str">
        <f t="shared" si="5"/>
        <v/>
      </c>
      <c r="W42" s="104" t="str">
        <f t="shared" si="6"/>
        <v/>
      </c>
      <c r="X42" s="104">
        <f t="shared" si="7"/>
        <v>0</v>
      </c>
      <c r="Y42" s="165" t="b">
        <f t="shared" si="8"/>
        <v>0</v>
      </c>
      <c r="Z42" s="165" t="b">
        <f t="shared" si="9"/>
        <v>0</v>
      </c>
      <c r="AA42" s="165" t="b">
        <f t="shared" si="10"/>
        <v>0</v>
      </c>
      <c r="AB42" s="165" t="b">
        <f t="shared" si="11"/>
        <v>0</v>
      </c>
      <c r="AC42" s="165" t="b">
        <f t="shared" si="12"/>
        <v>0</v>
      </c>
      <c r="AD42" s="165" t="b">
        <f t="shared" si="20"/>
        <v>0</v>
      </c>
      <c r="AE42" s="165" t="b">
        <f t="shared" si="21"/>
        <v>0</v>
      </c>
      <c r="AF42" s="165" t="b">
        <f t="shared" si="22"/>
        <v>0</v>
      </c>
      <c r="AG42" s="165" t="b">
        <f t="shared" si="23"/>
        <v>0</v>
      </c>
      <c r="AH42" s="165" t="b">
        <f t="shared" si="24"/>
        <v>0</v>
      </c>
      <c r="AI42" s="170" t="str">
        <f t="shared" si="13"/>
        <v/>
      </c>
      <c r="AJ42" s="171" t="str">
        <f t="shared" si="14"/>
        <v/>
      </c>
      <c r="AK42" s="262" t="str">
        <f t="shared" si="25"/>
        <v/>
      </c>
      <c r="AL42" s="168" t="str">
        <f t="shared" si="26"/>
        <v/>
      </c>
      <c r="AM42" s="169">
        <f t="shared" si="27"/>
        <v>0</v>
      </c>
      <c r="AN42" s="150" t="str">
        <f t="shared" si="28"/>
        <v/>
      </c>
      <c r="AO42" s="151" t="str">
        <f t="shared" si="29"/>
        <v/>
      </c>
      <c r="AP42" s="139"/>
      <c r="AQ42" s="168" t="str">
        <f t="shared" si="30"/>
        <v/>
      </c>
      <c r="AR42" s="265" t="str">
        <f t="shared" si="31"/>
        <v/>
      </c>
      <c r="AS42" s="265" t="str">
        <f t="shared" si="32"/>
        <v/>
      </c>
      <c r="AT42" s="265" t="str">
        <f t="shared" si="33"/>
        <v/>
      </c>
      <c r="AU42" s="264"/>
      <c r="AV42" s="265" t="str">
        <f t="shared" si="35"/>
        <v/>
      </c>
      <c r="AW42" s="265">
        <f t="shared" si="36"/>
        <v>0</v>
      </c>
      <c r="AX42" s="264"/>
      <c r="AY42" s="263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200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16"/>
        <v>0</v>
      </c>
      <c r="N43" s="164" t="str">
        <f t="shared" si="17"/>
        <v/>
      </c>
      <c r="O43" s="164" t="str">
        <f t="shared" si="0"/>
        <v/>
      </c>
      <c r="P43" s="164" t="str">
        <f t="shared" si="1"/>
        <v/>
      </c>
      <c r="Q43" s="164">
        <f t="shared" si="18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19"/>
        <v/>
      </c>
      <c r="V43" s="104" t="str">
        <f t="shared" si="5"/>
        <v/>
      </c>
      <c r="W43" s="104" t="str">
        <f t="shared" si="6"/>
        <v/>
      </c>
      <c r="X43" s="104">
        <f t="shared" si="7"/>
        <v>0</v>
      </c>
      <c r="Y43" s="165" t="b">
        <f t="shared" si="8"/>
        <v>0</v>
      </c>
      <c r="Z43" s="165" t="b">
        <f t="shared" si="9"/>
        <v>0</v>
      </c>
      <c r="AA43" s="165" t="b">
        <f t="shared" si="10"/>
        <v>0</v>
      </c>
      <c r="AB43" s="165" t="b">
        <f t="shared" si="11"/>
        <v>0</v>
      </c>
      <c r="AC43" s="165" t="b">
        <f t="shared" si="12"/>
        <v>0</v>
      </c>
      <c r="AD43" s="165" t="b">
        <f t="shared" si="20"/>
        <v>0</v>
      </c>
      <c r="AE43" s="165" t="b">
        <f t="shared" si="21"/>
        <v>0</v>
      </c>
      <c r="AF43" s="165" t="b">
        <f t="shared" si="22"/>
        <v>0</v>
      </c>
      <c r="AG43" s="165" t="b">
        <f t="shared" si="23"/>
        <v>0</v>
      </c>
      <c r="AH43" s="165" t="b">
        <f t="shared" si="24"/>
        <v>0</v>
      </c>
      <c r="AI43" s="170" t="str">
        <f t="shared" si="13"/>
        <v/>
      </c>
      <c r="AJ43" s="171" t="str">
        <f t="shared" si="14"/>
        <v/>
      </c>
      <c r="AK43" s="262" t="str">
        <f t="shared" si="25"/>
        <v/>
      </c>
      <c r="AL43" s="168" t="str">
        <f t="shared" si="26"/>
        <v/>
      </c>
      <c r="AM43" s="169">
        <f t="shared" si="27"/>
        <v>0</v>
      </c>
      <c r="AN43" s="150" t="str">
        <f t="shared" si="28"/>
        <v/>
      </c>
      <c r="AO43" s="151" t="str">
        <f t="shared" si="29"/>
        <v/>
      </c>
      <c r="AP43" s="139"/>
      <c r="AQ43" s="168" t="str">
        <f t="shared" si="30"/>
        <v/>
      </c>
      <c r="AR43" s="265" t="str">
        <f t="shared" si="31"/>
        <v/>
      </c>
      <c r="AS43" s="265" t="str">
        <f t="shared" si="32"/>
        <v/>
      </c>
      <c r="AT43" s="265" t="str">
        <f t="shared" si="33"/>
        <v/>
      </c>
      <c r="AU43" s="264"/>
      <c r="AV43" s="265" t="str">
        <f t="shared" si="35"/>
        <v/>
      </c>
      <c r="AW43" s="265">
        <f t="shared" si="36"/>
        <v>0</v>
      </c>
      <c r="AX43" s="264"/>
      <c r="AY43" s="263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158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16"/>
        <v>0</v>
      </c>
      <c r="N44" s="164" t="str">
        <f t="shared" si="17"/>
        <v/>
      </c>
      <c r="O44" s="164" t="str">
        <f t="shared" si="0"/>
        <v/>
      </c>
      <c r="P44" s="164" t="str">
        <f t="shared" si="1"/>
        <v/>
      </c>
      <c r="Q44" s="164">
        <f t="shared" si="18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19"/>
        <v/>
      </c>
      <c r="V44" s="104" t="str">
        <f t="shared" si="5"/>
        <v/>
      </c>
      <c r="W44" s="104" t="str">
        <f t="shared" si="6"/>
        <v/>
      </c>
      <c r="X44" s="104">
        <f t="shared" si="7"/>
        <v>0</v>
      </c>
      <c r="Y44" s="165" t="b">
        <f t="shared" si="8"/>
        <v>0</v>
      </c>
      <c r="Z44" s="165" t="b">
        <f t="shared" si="9"/>
        <v>0</v>
      </c>
      <c r="AA44" s="165" t="b">
        <f t="shared" si="10"/>
        <v>0</v>
      </c>
      <c r="AB44" s="165" t="b">
        <f t="shared" si="11"/>
        <v>0</v>
      </c>
      <c r="AC44" s="165" t="b">
        <f t="shared" si="12"/>
        <v>0</v>
      </c>
      <c r="AD44" s="165" t="b">
        <f t="shared" si="20"/>
        <v>0</v>
      </c>
      <c r="AE44" s="165" t="b">
        <f t="shared" si="21"/>
        <v>0</v>
      </c>
      <c r="AF44" s="165" t="b">
        <f t="shared" si="22"/>
        <v>0</v>
      </c>
      <c r="AG44" s="165" t="b">
        <f t="shared" si="23"/>
        <v>0</v>
      </c>
      <c r="AH44" s="165" t="b">
        <f t="shared" si="24"/>
        <v>0</v>
      </c>
      <c r="AI44" s="170" t="str">
        <f t="shared" si="13"/>
        <v/>
      </c>
      <c r="AJ44" s="171" t="str">
        <f t="shared" si="14"/>
        <v/>
      </c>
      <c r="AK44" s="262" t="str">
        <f t="shared" si="25"/>
        <v/>
      </c>
      <c r="AL44" s="168" t="str">
        <f t="shared" si="26"/>
        <v/>
      </c>
      <c r="AM44" s="169">
        <f t="shared" si="27"/>
        <v>0</v>
      </c>
      <c r="AN44" s="150" t="str">
        <f t="shared" si="28"/>
        <v/>
      </c>
      <c r="AO44" s="151" t="str">
        <f t="shared" si="29"/>
        <v/>
      </c>
      <c r="AP44" s="139"/>
      <c r="AQ44" s="168" t="str">
        <f t="shared" si="30"/>
        <v/>
      </c>
      <c r="AR44" s="265" t="str">
        <f t="shared" si="31"/>
        <v/>
      </c>
      <c r="AS44" s="265" t="str">
        <f t="shared" si="32"/>
        <v/>
      </c>
      <c r="AT44" s="265" t="str">
        <f t="shared" si="33"/>
        <v/>
      </c>
      <c r="AU44" s="264"/>
      <c r="AV44" s="265" t="str">
        <f t="shared" si="35"/>
        <v/>
      </c>
      <c r="AW44" s="265">
        <f t="shared" si="36"/>
        <v>0</v>
      </c>
      <c r="AX44" s="264"/>
      <c r="AY44" s="263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200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16"/>
        <v>0</v>
      </c>
      <c r="N45" s="164" t="str">
        <f t="shared" si="17"/>
        <v/>
      </c>
      <c r="O45" s="164" t="str">
        <f t="shared" si="0"/>
        <v/>
      </c>
      <c r="P45" s="164" t="str">
        <f t="shared" si="1"/>
        <v/>
      </c>
      <c r="Q45" s="164">
        <f t="shared" si="18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19"/>
        <v/>
      </c>
      <c r="V45" s="104" t="str">
        <f t="shared" si="5"/>
        <v/>
      </c>
      <c r="W45" s="104" t="str">
        <f t="shared" si="6"/>
        <v/>
      </c>
      <c r="X45" s="104">
        <f t="shared" si="7"/>
        <v>0</v>
      </c>
      <c r="Y45" s="165" t="b">
        <f t="shared" si="8"/>
        <v>0</v>
      </c>
      <c r="Z45" s="165" t="b">
        <f t="shared" si="9"/>
        <v>0</v>
      </c>
      <c r="AA45" s="165" t="b">
        <f t="shared" si="10"/>
        <v>0</v>
      </c>
      <c r="AB45" s="165" t="b">
        <f t="shared" si="11"/>
        <v>0</v>
      </c>
      <c r="AC45" s="165" t="b">
        <f t="shared" si="12"/>
        <v>0</v>
      </c>
      <c r="AD45" s="165" t="b">
        <f t="shared" si="20"/>
        <v>0</v>
      </c>
      <c r="AE45" s="165" t="b">
        <f t="shared" si="21"/>
        <v>0</v>
      </c>
      <c r="AF45" s="165" t="b">
        <f t="shared" si="22"/>
        <v>0</v>
      </c>
      <c r="AG45" s="165" t="b">
        <f t="shared" si="23"/>
        <v>0</v>
      </c>
      <c r="AH45" s="165" t="b">
        <f t="shared" si="24"/>
        <v>0</v>
      </c>
      <c r="AI45" s="170" t="str">
        <f t="shared" si="13"/>
        <v/>
      </c>
      <c r="AJ45" s="171" t="str">
        <f t="shared" si="14"/>
        <v/>
      </c>
      <c r="AK45" s="262" t="str">
        <f t="shared" si="25"/>
        <v/>
      </c>
      <c r="AL45" s="168" t="str">
        <f t="shared" si="26"/>
        <v/>
      </c>
      <c r="AM45" s="169">
        <f t="shared" si="27"/>
        <v>0</v>
      </c>
      <c r="AN45" s="150" t="str">
        <f t="shared" si="28"/>
        <v/>
      </c>
      <c r="AO45" s="151" t="str">
        <f t="shared" si="29"/>
        <v/>
      </c>
      <c r="AP45" s="139"/>
      <c r="AQ45" s="168" t="str">
        <f t="shared" si="30"/>
        <v/>
      </c>
      <c r="AR45" s="265" t="str">
        <f t="shared" si="31"/>
        <v/>
      </c>
      <c r="AS45" s="265" t="str">
        <f t="shared" si="32"/>
        <v/>
      </c>
      <c r="AT45" s="265" t="str">
        <f t="shared" si="33"/>
        <v/>
      </c>
      <c r="AU45" s="264"/>
      <c r="AV45" s="265" t="str">
        <f t="shared" si="35"/>
        <v/>
      </c>
      <c r="AW45" s="265">
        <f t="shared" si="36"/>
        <v>0</v>
      </c>
      <c r="AX45" s="264"/>
      <c r="AY45" s="263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158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16"/>
        <v>0</v>
      </c>
      <c r="N46" s="164" t="str">
        <f t="shared" si="17"/>
        <v/>
      </c>
      <c r="O46" s="164" t="str">
        <f t="shared" si="0"/>
        <v/>
      </c>
      <c r="P46" s="164" t="str">
        <f t="shared" si="1"/>
        <v/>
      </c>
      <c r="Q46" s="164">
        <f t="shared" si="18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19"/>
        <v/>
      </c>
      <c r="V46" s="104" t="str">
        <f t="shared" si="5"/>
        <v/>
      </c>
      <c r="W46" s="104" t="str">
        <f t="shared" si="6"/>
        <v/>
      </c>
      <c r="X46" s="104">
        <f t="shared" si="7"/>
        <v>0</v>
      </c>
      <c r="Y46" s="165" t="b">
        <f t="shared" si="8"/>
        <v>0</v>
      </c>
      <c r="Z46" s="165" t="b">
        <f t="shared" si="9"/>
        <v>0</v>
      </c>
      <c r="AA46" s="165" t="b">
        <f t="shared" si="10"/>
        <v>0</v>
      </c>
      <c r="AB46" s="165" t="b">
        <f t="shared" si="11"/>
        <v>0</v>
      </c>
      <c r="AC46" s="165" t="b">
        <f t="shared" si="12"/>
        <v>0</v>
      </c>
      <c r="AD46" s="165" t="b">
        <f t="shared" si="20"/>
        <v>0</v>
      </c>
      <c r="AE46" s="165" t="b">
        <f t="shared" si="21"/>
        <v>0</v>
      </c>
      <c r="AF46" s="165" t="b">
        <f t="shared" si="22"/>
        <v>0</v>
      </c>
      <c r="AG46" s="165" t="b">
        <f t="shared" si="23"/>
        <v>0</v>
      </c>
      <c r="AH46" s="165" t="b">
        <f t="shared" si="24"/>
        <v>0</v>
      </c>
      <c r="AI46" s="170" t="str">
        <f t="shared" si="13"/>
        <v/>
      </c>
      <c r="AJ46" s="171" t="str">
        <f t="shared" si="14"/>
        <v/>
      </c>
      <c r="AK46" s="262" t="str">
        <f t="shared" si="25"/>
        <v/>
      </c>
      <c r="AL46" s="168" t="str">
        <f t="shared" si="26"/>
        <v/>
      </c>
      <c r="AM46" s="169">
        <f t="shared" si="27"/>
        <v>0</v>
      </c>
      <c r="AN46" s="150" t="str">
        <f t="shared" si="28"/>
        <v/>
      </c>
      <c r="AO46" s="151" t="str">
        <f t="shared" si="29"/>
        <v/>
      </c>
      <c r="AP46" s="139"/>
      <c r="AQ46" s="168" t="str">
        <f t="shared" si="30"/>
        <v/>
      </c>
      <c r="AR46" s="265" t="str">
        <f t="shared" si="31"/>
        <v/>
      </c>
      <c r="AS46" s="265" t="str">
        <f t="shared" si="32"/>
        <v/>
      </c>
      <c r="AT46" s="265" t="str">
        <f t="shared" si="33"/>
        <v/>
      </c>
      <c r="AU46" s="264"/>
      <c r="AV46" s="265" t="str">
        <f t="shared" si="35"/>
        <v/>
      </c>
      <c r="AW46" s="265">
        <f t="shared" si="36"/>
        <v>0</v>
      </c>
      <c r="AX46" s="264"/>
      <c r="AY46" s="263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8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16"/>
        <v>0</v>
      </c>
      <c r="N47" s="164" t="str">
        <f t="shared" si="17"/>
        <v/>
      </c>
      <c r="O47" s="164" t="str">
        <f t="shared" si="0"/>
        <v/>
      </c>
      <c r="P47" s="164" t="str">
        <f t="shared" si="1"/>
        <v/>
      </c>
      <c r="Q47" s="164">
        <f t="shared" si="18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19"/>
        <v/>
      </c>
      <c r="V47" s="104" t="str">
        <f t="shared" si="5"/>
        <v/>
      </c>
      <c r="W47" s="104" t="str">
        <f t="shared" si="6"/>
        <v/>
      </c>
      <c r="X47" s="104">
        <f t="shared" si="7"/>
        <v>0</v>
      </c>
      <c r="Y47" s="165" t="b">
        <f t="shared" si="8"/>
        <v>0</v>
      </c>
      <c r="Z47" s="165" t="b">
        <f t="shared" si="9"/>
        <v>0</v>
      </c>
      <c r="AA47" s="165" t="b">
        <f t="shared" si="10"/>
        <v>0</v>
      </c>
      <c r="AB47" s="165" t="b">
        <f t="shared" si="11"/>
        <v>0</v>
      </c>
      <c r="AC47" s="165" t="b">
        <f t="shared" si="12"/>
        <v>0</v>
      </c>
      <c r="AD47" s="165" t="b">
        <f t="shared" si="20"/>
        <v>0</v>
      </c>
      <c r="AE47" s="165" t="b">
        <f t="shared" si="21"/>
        <v>0</v>
      </c>
      <c r="AF47" s="165" t="b">
        <f t="shared" si="22"/>
        <v>0</v>
      </c>
      <c r="AG47" s="165" t="b">
        <f t="shared" si="23"/>
        <v>0</v>
      </c>
      <c r="AH47" s="165" t="b">
        <f t="shared" si="24"/>
        <v>0</v>
      </c>
      <c r="AI47" s="170" t="str">
        <f t="shared" si="13"/>
        <v/>
      </c>
      <c r="AJ47" s="171" t="str">
        <f t="shared" si="14"/>
        <v/>
      </c>
      <c r="AK47" s="262" t="str">
        <f t="shared" si="25"/>
        <v/>
      </c>
      <c r="AL47" s="168" t="str">
        <f t="shared" si="26"/>
        <v/>
      </c>
      <c r="AM47" s="169">
        <f t="shared" si="27"/>
        <v>0</v>
      </c>
      <c r="AN47" s="150" t="str">
        <f t="shared" si="28"/>
        <v/>
      </c>
      <c r="AO47" s="151" t="str">
        <f t="shared" si="29"/>
        <v/>
      </c>
      <c r="AP47" s="139"/>
      <c r="AQ47" s="168" t="str">
        <f t="shared" si="30"/>
        <v/>
      </c>
      <c r="AR47" s="265" t="str">
        <f t="shared" si="31"/>
        <v/>
      </c>
      <c r="AS47" s="265" t="str">
        <f t="shared" si="32"/>
        <v/>
      </c>
      <c r="AT47" s="265" t="str">
        <f t="shared" si="33"/>
        <v/>
      </c>
      <c r="AU47" s="264"/>
      <c r="AV47" s="265" t="str">
        <f t="shared" si="35"/>
        <v/>
      </c>
      <c r="AW47" s="265">
        <f t="shared" si="36"/>
        <v>0</v>
      </c>
      <c r="AX47" s="264"/>
      <c r="AY47" s="263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8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16"/>
        <v>0</v>
      </c>
      <c r="N48" s="164" t="str">
        <f t="shared" si="17"/>
        <v/>
      </c>
      <c r="O48" s="164" t="str">
        <f t="shared" si="0"/>
        <v/>
      </c>
      <c r="P48" s="164" t="str">
        <f t="shared" si="1"/>
        <v/>
      </c>
      <c r="Q48" s="164">
        <f t="shared" si="18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19"/>
        <v/>
      </c>
      <c r="V48" s="104" t="str">
        <f t="shared" si="5"/>
        <v/>
      </c>
      <c r="W48" s="104" t="str">
        <f t="shared" si="6"/>
        <v/>
      </c>
      <c r="X48" s="104">
        <f t="shared" si="7"/>
        <v>0</v>
      </c>
      <c r="Y48" s="165" t="b">
        <f t="shared" si="8"/>
        <v>0</v>
      </c>
      <c r="Z48" s="165" t="b">
        <f t="shared" si="9"/>
        <v>0</v>
      </c>
      <c r="AA48" s="165" t="b">
        <f t="shared" si="10"/>
        <v>0</v>
      </c>
      <c r="AB48" s="165" t="b">
        <f t="shared" si="11"/>
        <v>0</v>
      </c>
      <c r="AC48" s="165" t="b">
        <f t="shared" si="12"/>
        <v>0</v>
      </c>
      <c r="AD48" s="165" t="b">
        <f t="shared" si="20"/>
        <v>0</v>
      </c>
      <c r="AE48" s="165" t="b">
        <f t="shared" si="21"/>
        <v>0</v>
      </c>
      <c r="AF48" s="165" t="b">
        <f t="shared" si="22"/>
        <v>0</v>
      </c>
      <c r="AG48" s="165" t="b">
        <f t="shared" si="23"/>
        <v>0</v>
      </c>
      <c r="AH48" s="165" t="b">
        <f t="shared" si="24"/>
        <v>0</v>
      </c>
      <c r="AI48" s="170" t="str">
        <f t="shared" si="13"/>
        <v/>
      </c>
      <c r="AJ48" s="171" t="str">
        <f t="shared" si="14"/>
        <v/>
      </c>
      <c r="AK48" s="262" t="str">
        <f t="shared" si="25"/>
        <v/>
      </c>
      <c r="AL48" s="168" t="str">
        <f t="shared" si="26"/>
        <v/>
      </c>
      <c r="AM48" s="169">
        <f t="shared" si="27"/>
        <v>0</v>
      </c>
      <c r="AN48" s="150" t="str">
        <f t="shared" si="28"/>
        <v/>
      </c>
      <c r="AO48" s="151" t="str">
        <f t="shared" si="29"/>
        <v/>
      </c>
      <c r="AP48" s="139"/>
      <c r="AQ48" s="168" t="str">
        <f t="shared" si="30"/>
        <v/>
      </c>
      <c r="AR48" s="265" t="str">
        <f t="shared" si="31"/>
        <v/>
      </c>
      <c r="AS48" s="265" t="str">
        <f t="shared" si="32"/>
        <v/>
      </c>
      <c r="AT48" s="265" t="str">
        <f t="shared" si="33"/>
        <v/>
      </c>
      <c r="AU48" s="264"/>
      <c r="AV48" s="265" t="str">
        <f t="shared" si="35"/>
        <v/>
      </c>
      <c r="AW48" s="265">
        <f t="shared" si="36"/>
        <v>0</v>
      </c>
      <c r="AX48" s="264"/>
      <c r="AY48" s="263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16"/>
        <v>0</v>
      </c>
      <c r="N49" s="164" t="str">
        <f t="shared" si="17"/>
        <v/>
      </c>
      <c r="O49" s="164" t="str">
        <f t="shared" si="0"/>
        <v/>
      </c>
      <c r="P49" s="164" t="str">
        <f t="shared" si="1"/>
        <v/>
      </c>
      <c r="Q49" s="164">
        <f t="shared" si="18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19"/>
        <v/>
      </c>
      <c r="V49" s="104" t="str">
        <f t="shared" si="5"/>
        <v/>
      </c>
      <c r="W49" s="104" t="str">
        <f t="shared" si="6"/>
        <v/>
      </c>
      <c r="X49" s="104">
        <f t="shared" si="7"/>
        <v>0</v>
      </c>
      <c r="Y49" s="165" t="b">
        <f t="shared" si="8"/>
        <v>0</v>
      </c>
      <c r="Z49" s="165" t="b">
        <f t="shared" si="9"/>
        <v>0</v>
      </c>
      <c r="AA49" s="165" t="b">
        <f t="shared" si="10"/>
        <v>0</v>
      </c>
      <c r="AB49" s="165" t="b">
        <f t="shared" si="11"/>
        <v>0</v>
      </c>
      <c r="AC49" s="165" t="b">
        <f t="shared" si="12"/>
        <v>0</v>
      </c>
      <c r="AD49" s="165" t="b">
        <f t="shared" si="20"/>
        <v>0</v>
      </c>
      <c r="AE49" s="165" t="b">
        <f t="shared" si="21"/>
        <v>0</v>
      </c>
      <c r="AF49" s="165" t="b">
        <f t="shared" si="22"/>
        <v>0</v>
      </c>
      <c r="AG49" s="165" t="b">
        <f t="shared" si="23"/>
        <v>0</v>
      </c>
      <c r="AH49" s="165" t="b">
        <f t="shared" si="24"/>
        <v>0</v>
      </c>
      <c r="AI49" s="170" t="str">
        <f t="shared" si="13"/>
        <v/>
      </c>
      <c r="AJ49" s="171" t="str">
        <f t="shared" si="14"/>
        <v/>
      </c>
      <c r="AK49" s="262" t="str">
        <f t="shared" si="25"/>
        <v/>
      </c>
      <c r="AL49" s="168" t="str">
        <f t="shared" si="26"/>
        <v/>
      </c>
      <c r="AM49" s="169">
        <f t="shared" si="27"/>
        <v>0</v>
      </c>
      <c r="AN49" s="150" t="str">
        <f t="shared" si="28"/>
        <v/>
      </c>
      <c r="AO49" s="151" t="str">
        <f t="shared" si="29"/>
        <v/>
      </c>
      <c r="AP49" s="139"/>
      <c r="AQ49" s="168" t="str">
        <f t="shared" si="30"/>
        <v/>
      </c>
      <c r="AR49" s="265" t="str">
        <f t="shared" si="31"/>
        <v/>
      </c>
      <c r="AS49" s="265" t="str">
        <f t="shared" si="32"/>
        <v/>
      </c>
      <c r="AT49" s="265" t="str">
        <f t="shared" si="33"/>
        <v/>
      </c>
      <c r="AU49" s="264"/>
      <c r="AV49" s="265" t="str">
        <f t="shared" si="35"/>
        <v/>
      </c>
      <c r="AW49" s="265">
        <f t="shared" si="36"/>
        <v>0</v>
      </c>
      <c r="AX49" s="264"/>
      <c r="AY49" s="263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8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16"/>
        <v>0</v>
      </c>
      <c r="N50" s="164" t="str">
        <f t="shared" si="17"/>
        <v/>
      </c>
      <c r="O50" s="164" t="str">
        <f t="shared" si="0"/>
        <v/>
      </c>
      <c r="P50" s="164" t="str">
        <f t="shared" si="1"/>
        <v/>
      </c>
      <c r="Q50" s="164">
        <f t="shared" si="18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19"/>
        <v/>
      </c>
      <c r="V50" s="104" t="str">
        <f t="shared" si="5"/>
        <v/>
      </c>
      <c r="W50" s="104" t="str">
        <f t="shared" si="6"/>
        <v/>
      </c>
      <c r="X50" s="104">
        <f t="shared" si="7"/>
        <v>0</v>
      </c>
      <c r="Y50" s="165" t="b">
        <f t="shared" si="8"/>
        <v>0</v>
      </c>
      <c r="Z50" s="165" t="b">
        <f t="shared" si="9"/>
        <v>0</v>
      </c>
      <c r="AA50" s="165" t="b">
        <f t="shared" si="10"/>
        <v>0</v>
      </c>
      <c r="AB50" s="165" t="b">
        <f t="shared" si="11"/>
        <v>0</v>
      </c>
      <c r="AC50" s="165" t="b">
        <f t="shared" si="12"/>
        <v>0</v>
      </c>
      <c r="AD50" s="165" t="b">
        <f t="shared" si="20"/>
        <v>0</v>
      </c>
      <c r="AE50" s="165" t="b">
        <f t="shared" si="21"/>
        <v>0</v>
      </c>
      <c r="AF50" s="165" t="b">
        <f t="shared" si="22"/>
        <v>0</v>
      </c>
      <c r="AG50" s="165" t="b">
        <f t="shared" si="23"/>
        <v>0</v>
      </c>
      <c r="AH50" s="165" t="b">
        <f t="shared" si="24"/>
        <v>0</v>
      </c>
      <c r="AI50" s="170" t="str">
        <f t="shared" si="13"/>
        <v/>
      </c>
      <c r="AJ50" s="171" t="str">
        <f t="shared" si="14"/>
        <v/>
      </c>
      <c r="AK50" s="262" t="str">
        <f t="shared" si="25"/>
        <v/>
      </c>
      <c r="AL50" s="168" t="str">
        <f t="shared" si="26"/>
        <v/>
      </c>
      <c r="AM50" s="169">
        <f t="shared" si="27"/>
        <v>0</v>
      </c>
      <c r="AN50" s="150" t="str">
        <f t="shared" si="28"/>
        <v/>
      </c>
      <c r="AO50" s="151" t="str">
        <f t="shared" si="29"/>
        <v/>
      </c>
      <c r="AP50" s="139"/>
      <c r="AQ50" s="168" t="str">
        <f t="shared" si="30"/>
        <v/>
      </c>
      <c r="AR50" s="265" t="str">
        <f t="shared" si="31"/>
        <v/>
      </c>
      <c r="AS50" s="265" t="str">
        <f t="shared" si="32"/>
        <v/>
      </c>
      <c r="AT50" s="265" t="str">
        <f t="shared" si="33"/>
        <v/>
      </c>
      <c r="AU50" s="264"/>
      <c r="AV50" s="265" t="str">
        <f t="shared" si="35"/>
        <v/>
      </c>
      <c r="AW50" s="265">
        <f t="shared" si="36"/>
        <v>0</v>
      </c>
      <c r="AX50" s="264"/>
      <c r="AY50" s="263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158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16"/>
        <v>0</v>
      </c>
      <c r="N51" s="164" t="str">
        <f t="shared" si="17"/>
        <v/>
      </c>
      <c r="O51" s="164" t="str">
        <f t="shared" si="0"/>
        <v/>
      </c>
      <c r="P51" s="164" t="str">
        <f t="shared" si="1"/>
        <v/>
      </c>
      <c r="Q51" s="164">
        <f t="shared" si="18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19"/>
        <v/>
      </c>
      <c r="V51" s="104" t="str">
        <f t="shared" si="5"/>
        <v/>
      </c>
      <c r="W51" s="104" t="str">
        <f t="shared" si="6"/>
        <v/>
      </c>
      <c r="X51" s="104">
        <f t="shared" si="7"/>
        <v>0</v>
      </c>
      <c r="Y51" s="165" t="b">
        <f t="shared" si="8"/>
        <v>0</v>
      </c>
      <c r="Z51" s="165" t="b">
        <f t="shared" si="9"/>
        <v>0</v>
      </c>
      <c r="AA51" s="165" t="b">
        <f t="shared" si="10"/>
        <v>0</v>
      </c>
      <c r="AB51" s="165" t="b">
        <f t="shared" si="11"/>
        <v>0</v>
      </c>
      <c r="AC51" s="165" t="b">
        <f t="shared" si="12"/>
        <v>0</v>
      </c>
      <c r="AD51" s="165" t="b">
        <f t="shared" si="20"/>
        <v>0</v>
      </c>
      <c r="AE51" s="165" t="b">
        <f t="shared" si="21"/>
        <v>0</v>
      </c>
      <c r="AF51" s="165" t="b">
        <f t="shared" si="22"/>
        <v>0</v>
      </c>
      <c r="AG51" s="165" t="b">
        <f t="shared" si="23"/>
        <v>0</v>
      </c>
      <c r="AH51" s="165" t="b">
        <f t="shared" si="24"/>
        <v>0</v>
      </c>
      <c r="AI51" s="170" t="str">
        <f t="shared" si="13"/>
        <v/>
      </c>
      <c r="AJ51" s="171" t="str">
        <f t="shared" si="14"/>
        <v/>
      </c>
      <c r="AK51" s="262" t="str">
        <f t="shared" si="25"/>
        <v/>
      </c>
      <c r="AL51" s="168" t="str">
        <f t="shared" si="26"/>
        <v/>
      </c>
      <c r="AM51" s="169">
        <f t="shared" si="27"/>
        <v>0</v>
      </c>
      <c r="AN51" s="150" t="str">
        <f t="shared" si="28"/>
        <v/>
      </c>
      <c r="AO51" s="151" t="str">
        <f t="shared" si="29"/>
        <v/>
      </c>
      <c r="AP51" s="139"/>
      <c r="AQ51" s="168" t="str">
        <f t="shared" si="30"/>
        <v/>
      </c>
      <c r="AR51" s="265" t="str">
        <f t="shared" si="31"/>
        <v/>
      </c>
      <c r="AS51" s="265" t="str">
        <f t="shared" si="32"/>
        <v/>
      </c>
      <c r="AT51" s="265" t="str">
        <f t="shared" si="33"/>
        <v/>
      </c>
      <c r="AU51" s="264"/>
      <c r="AV51" s="265" t="str">
        <f t="shared" si="35"/>
        <v/>
      </c>
      <c r="AW51" s="265">
        <f t="shared" si="36"/>
        <v>0</v>
      </c>
      <c r="AX51" s="264"/>
      <c r="AY51" s="263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8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16"/>
        <v>0</v>
      </c>
      <c r="N52" s="164" t="str">
        <f t="shared" si="17"/>
        <v/>
      </c>
      <c r="O52" s="164" t="str">
        <f t="shared" si="0"/>
        <v/>
      </c>
      <c r="P52" s="164" t="str">
        <f t="shared" si="1"/>
        <v/>
      </c>
      <c r="Q52" s="164">
        <f t="shared" si="18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19"/>
        <v/>
      </c>
      <c r="V52" s="104" t="str">
        <f t="shared" si="5"/>
        <v/>
      </c>
      <c r="W52" s="104" t="str">
        <f t="shared" si="6"/>
        <v/>
      </c>
      <c r="X52" s="104">
        <f t="shared" si="7"/>
        <v>0</v>
      </c>
      <c r="Y52" s="165" t="b">
        <f t="shared" si="8"/>
        <v>0</v>
      </c>
      <c r="Z52" s="165" t="b">
        <f t="shared" si="9"/>
        <v>0</v>
      </c>
      <c r="AA52" s="165" t="b">
        <f t="shared" si="10"/>
        <v>0</v>
      </c>
      <c r="AB52" s="165" t="b">
        <f t="shared" si="11"/>
        <v>0</v>
      </c>
      <c r="AC52" s="165" t="b">
        <f t="shared" si="12"/>
        <v>0</v>
      </c>
      <c r="AD52" s="165" t="b">
        <f t="shared" si="20"/>
        <v>0</v>
      </c>
      <c r="AE52" s="165" t="b">
        <f t="shared" si="21"/>
        <v>0</v>
      </c>
      <c r="AF52" s="165" t="b">
        <f t="shared" si="22"/>
        <v>0</v>
      </c>
      <c r="AG52" s="165" t="b">
        <f t="shared" si="23"/>
        <v>0</v>
      </c>
      <c r="AH52" s="165" t="b">
        <f t="shared" si="24"/>
        <v>0</v>
      </c>
      <c r="AI52" s="170" t="str">
        <f t="shared" si="13"/>
        <v/>
      </c>
      <c r="AJ52" s="171" t="str">
        <f t="shared" si="14"/>
        <v/>
      </c>
      <c r="AK52" s="262" t="str">
        <f t="shared" si="25"/>
        <v/>
      </c>
      <c r="AL52" s="168" t="str">
        <f t="shared" si="26"/>
        <v/>
      </c>
      <c r="AM52" s="169">
        <f t="shared" si="27"/>
        <v>0</v>
      </c>
      <c r="AN52" s="150" t="str">
        <f t="shared" si="28"/>
        <v/>
      </c>
      <c r="AO52" s="151" t="str">
        <f t="shared" si="29"/>
        <v/>
      </c>
      <c r="AP52" s="139"/>
      <c r="AQ52" s="168" t="str">
        <f t="shared" si="30"/>
        <v/>
      </c>
      <c r="AR52" s="265" t="str">
        <f t="shared" si="31"/>
        <v/>
      </c>
      <c r="AS52" s="265" t="str">
        <f t="shared" si="32"/>
        <v/>
      </c>
      <c r="AT52" s="265" t="str">
        <f t="shared" si="33"/>
        <v/>
      </c>
      <c r="AU52" s="264"/>
      <c r="AV52" s="265" t="str">
        <f t="shared" si="35"/>
        <v/>
      </c>
      <c r="AW52" s="265">
        <f t="shared" si="36"/>
        <v>0</v>
      </c>
      <c r="AX52" s="264"/>
      <c r="AY52" s="263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16"/>
        <v>0</v>
      </c>
      <c r="N53" s="164" t="str">
        <f t="shared" si="17"/>
        <v/>
      </c>
      <c r="O53" s="164" t="str">
        <f t="shared" si="0"/>
        <v/>
      </c>
      <c r="P53" s="164" t="str">
        <f t="shared" si="1"/>
        <v/>
      </c>
      <c r="Q53" s="164">
        <f t="shared" si="18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19"/>
        <v/>
      </c>
      <c r="V53" s="104" t="str">
        <f t="shared" si="5"/>
        <v/>
      </c>
      <c r="W53" s="104" t="str">
        <f t="shared" si="6"/>
        <v/>
      </c>
      <c r="X53" s="104">
        <f t="shared" si="7"/>
        <v>0</v>
      </c>
      <c r="Y53" s="165" t="b">
        <f t="shared" si="8"/>
        <v>0</v>
      </c>
      <c r="Z53" s="165" t="b">
        <f t="shared" si="9"/>
        <v>0</v>
      </c>
      <c r="AA53" s="165" t="b">
        <f t="shared" si="10"/>
        <v>0</v>
      </c>
      <c r="AB53" s="165" t="b">
        <f t="shared" si="11"/>
        <v>0</v>
      </c>
      <c r="AC53" s="165" t="b">
        <f t="shared" si="12"/>
        <v>0</v>
      </c>
      <c r="AD53" s="165" t="b">
        <f t="shared" si="20"/>
        <v>0</v>
      </c>
      <c r="AE53" s="165" t="b">
        <f t="shared" si="21"/>
        <v>0</v>
      </c>
      <c r="AF53" s="165" t="b">
        <f t="shared" si="22"/>
        <v>0</v>
      </c>
      <c r="AG53" s="165" t="b">
        <f t="shared" si="23"/>
        <v>0</v>
      </c>
      <c r="AH53" s="165" t="b">
        <f t="shared" si="24"/>
        <v>0</v>
      </c>
      <c r="AI53" s="178" t="str">
        <f t="shared" si="13"/>
        <v/>
      </c>
      <c r="AJ53" s="171" t="str">
        <f t="shared" si="14"/>
        <v/>
      </c>
      <c r="AK53" s="262" t="str">
        <f t="shared" si="25"/>
        <v/>
      </c>
      <c r="AL53" s="168" t="str">
        <f t="shared" si="26"/>
        <v/>
      </c>
      <c r="AM53" s="169">
        <f t="shared" si="27"/>
        <v>0</v>
      </c>
      <c r="AN53" s="150" t="str">
        <f t="shared" si="28"/>
        <v/>
      </c>
      <c r="AO53" s="151" t="str">
        <f t="shared" si="29"/>
        <v/>
      </c>
      <c r="AP53" s="139"/>
      <c r="AQ53" s="168" t="str">
        <f t="shared" si="30"/>
        <v/>
      </c>
      <c r="AR53" s="265" t="str">
        <f t="shared" si="31"/>
        <v/>
      </c>
      <c r="AS53" s="265" t="str">
        <f t="shared" si="32"/>
        <v/>
      </c>
      <c r="AT53" s="265" t="str">
        <f t="shared" si="33"/>
        <v/>
      </c>
      <c r="AU53" s="264"/>
      <c r="AV53" s="265" t="str">
        <f t="shared" si="35"/>
        <v/>
      </c>
      <c r="AW53" s="265">
        <f t="shared" si="36"/>
        <v>0</v>
      </c>
      <c r="AX53" s="264"/>
      <c r="AY53" s="263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0</v>
      </c>
      <c r="C54" s="284" t="s">
        <v>47</v>
      </c>
      <c r="D54" s="284"/>
      <c r="E54" s="284"/>
      <c r="F54" s="284"/>
      <c r="G54" s="179" t="str">
        <f t="shared" ref="G54:L54" si="37">IF(R56=0,"",IF(R56&gt;0,R55))</f>
        <v/>
      </c>
      <c r="H54" s="180" t="str">
        <f t="shared" si="37"/>
        <v/>
      </c>
      <c r="I54" s="180" t="str">
        <f t="shared" si="37"/>
        <v/>
      </c>
      <c r="J54" s="180" t="str">
        <f t="shared" si="37"/>
        <v/>
      </c>
      <c r="K54" s="180" t="str">
        <f t="shared" si="37"/>
        <v/>
      </c>
      <c r="L54" s="180" t="str">
        <f t="shared" si="37"/>
        <v/>
      </c>
      <c r="M54" s="180"/>
      <c r="N54" s="180"/>
      <c r="O54" s="180"/>
      <c r="P54" s="180"/>
      <c r="Q54" s="180"/>
      <c r="R54" s="181">
        <f t="shared" ref="R54:W54" si="38">SUM(R18:R53)</f>
        <v>0</v>
      </c>
      <c r="S54" s="181">
        <f t="shared" si="38"/>
        <v>0</v>
      </c>
      <c r="T54" s="181">
        <f t="shared" si="38"/>
        <v>0</v>
      </c>
      <c r="U54" s="181">
        <f t="shared" si="38"/>
        <v>0</v>
      </c>
      <c r="V54" s="181">
        <f t="shared" si="38"/>
        <v>0</v>
      </c>
      <c r="W54" s="181">
        <f t="shared" si="38"/>
        <v>0</v>
      </c>
      <c r="X54" s="182">
        <f>SUM(AJ18:AJ53)</f>
        <v>0</v>
      </c>
      <c r="Y54" s="182">
        <f t="shared" ref="Y54:AH54" si="39">SUM(Y18:Y53)</f>
        <v>0</v>
      </c>
      <c r="Z54" s="182">
        <f t="shared" si="39"/>
        <v>0</v>
      </c>
      <c r="AA54" s="182">
        <f t="shared" si="39"/>
        <v>0</v>
      </c>
      <c r="AB54" s="182">
        <f t="shared" si="39"/>
        <v>0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266" t="str">
        <f>IF(X57=0,"",IF(X57&gt;0,$X$55))</f>
        <v/>
      </c>
      <c r="AK54" s="266" t="str">
        <f>IF(Y57=0,"",IF(Y57&gt;0,$X$55))</f>
        <v/>
      </c>
      <c r="AL54" s="184"/>
      <c r="AM54" s="184"/>
      <c r="AN54" s="185" t="str">
        <f>IF(B54=0,"",IF(B54&gt;0,AN55/B54))</f>
        <v/>
      </c>
      <c r="AO54" s="185" t="str">
        <f>IF(B54=0,"",IF(B54&gt;0,AO55/B54))</f>
        <v/>
      </c>
      <c r="AP54" s="186" t="str">
        <f>IF(B54=0,"",IF(B54&gt;0,AP56/B54))</f>
        <v/>
      </c>
      <c r="AQ54" s="187"/>
      <c r="AR54" s="268" t="s">
        <v>118</v>
      </c>
      <c r="AS54" s="268" t="s">
        <v>118</v>
      </c>
      <c r="AT54" s="268" t="s">
        <v>119</v>
      </c>
      <c r="AU54" s="269" t="str">
        <f>IF(AW54=0,"",IF(AW54&gt;0,AW54/AU55))</f>
        <v/>
      </c>
      <c r="AV54" s="270"/>
      <c r="AW54" s="270">
        <f>SUM(AW18:AW53)</f>
        <v>0</v>
      </c>
      <c r="AX54" s="26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91" t="s">
        <v>85</v>
      </c>
      <c r="H55" s="285"/>
      <c r="I55" s="291" t="s">
        <v>31</v>
      </c>
      <c r="J55" s="285"/>
      <c r="K55" s="285" t="s">
        <v>32</v>
      </c>
      <c r="L55" s="285"/>
      <c r="M55" s="104"/>
      <c r="N55" s="104"/>
      <c r="O55" s="104"/>
      <c r="P55" s="104"/>
      <c r="Q55" s="104"/>
      <c r="R55" s="189" t="e">
        <f t="shared" ref="R55:W55" si="40">R54/R56</f>
        <v>#DIV/0!</v>
      </c>
      <c r="S55" s="189" t="e">
        <f t="shared" si="40"/>
        <v>#DIV/0!</v>
      </c>
      <c r="T55" s="189" t="e">
        <f t="shared" si="40"/>
        <v>#DIV/0!</v>
      </c>
      <c r="U55" s="189" t="e">
        <f t="shared" si="40"/>
        <v>#DIV/0!</v>
      </c>
      <c r="V55" s="189" t="e">
        <f t="shared" si="40"/>
        <v>#DIV/0!</v>
      </c>
      <c r="W55" s="189" t="e">
        <f t="shared" si="40"/>
        <v>#DIV/0!</v>
      </c>
      <c r="X55" s="189" t="e">
        <f>X54/X57</f>
        <v>#DIV/0!</v>
      </c>
      <c r="Y55" s="165">
        <f>Y54/10</f>
        <v>0</v>
      </c>
      <c r="Z55" s="165">
        <f t="shared" ref="Z55:AH55" si="41">Z54/10</f>
        <v>0</v>
      </c>
      <c r="AA55" s="165">
        <f t="shared" si="41"/>
        <v>0</v>
      </c>
      <c r="AB55" s="165">
        <f t="shared" si="41"/>
        <v>0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 t="str">
        <f>IF($C$2&lt;6,"",IF($C$2&gt;=6,(AR58+AR59)/AR57))</f>
        <v/>
      </c>
      <c r="AS55" s="129" t="str">
        <f>IF($C$2&lt;6,"",IF($C$2&gt;=6,(AS58+AS59)/AS57))</f>
        <v/>
      </c>
      <c r="AT55" s="129" t="str">
        <f>IF($C$2&lt;6,"",IF($C$2&gt;=6,(AT58+AT59)/AT57))</f>
        <v/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COUNTIF(AJ18:AJ53,"")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0</v>
      </c>
      <c r="AQ56" s="3"/>
      <c r="AR56" s="129" t="str">
        <f>IF($C$2&lt;6,"",IF($C$2&gt;=6,(AR59/AR57)))</f>
        <v/>
      </c>
      <c r="AS56" s="129" t="str">
        <f>IF($C$2&lt;6,"",IF($C$2&gt;=6,(AS59/AS57)))</f>
        <v/>
      </c>
      <c r="AT56" s="129" t="str">
        <f>IF($C$2&lt;6,"",IF($C$2&gt;=6,(AT59/AT57)))</f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3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3">COUNTIF(AR18:AR53,"&gt;""")</f>
        <v>0</v>
      </c>
      <c r="AS57" s="77">
        <f t="shared" si="43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80">
        <f>C3</f>
        <v>45692</v>
      </c>
      <c r="D58" s="28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0</v>
      </c>
      <c r="AS58" s="103">
        <f t="shared" ref="AS58:AT58" si="44">COUNTIF(AS18:AS53,"1F")</f>
        <v>0</v>
      </c>
      <c r="AT58" s="103">
        <f t="shared" si="44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0</v>
      </c>
      <c r="AS59" s="103">
        <f t="shared" ref="AS59" si="45">COUNTIF(AS18:AS53,"2F")</f>
        <v>0</v>
      </c>
      <c r="AT59" s="103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6">R55</f>
        <v>#DIV/0!</v>
      </c>
      <c r="D63" s="10" t="e">
        <f t="shared" si="46"/>
        <v>#DIV/0!</v>
      </c>
      <c r="E63" s="10" t="e">
        <f t="shared" si="46"/>
        <v>#DIV/0!</v>
      </c>
      <c r="F63" s="10" t="e">
        <f t="shared" si="46"/>
        <v>#DIV/0!</v>
      </c>
      <c r="G63" s="10" t="e">
        <f t="shared" si="46"/>
        <v>#DIV/0!</v>
      </c>
      <c r="H63" s="10" t="e">
        <f t="shared" si="46"/>
        <v>#DIV/0!</v>
      </c>
      <c r="I63" s="10" t="str">
        <f>$AJ$54</f>
        <v/>
      </c>
      <c r="J63" s="14" t="str">
        <f>$AN$54</f>
        <v/>
      </c>
      <c r="K63" s="10" t="str">
        <f>$AO$54</f>
        <v/>
      </c>
      <c r="L63" s="10" t="str">
        <f>$AP$54</f>
        <v/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 t="e">
        <f>C68/$B$54</f>
        <v>#DIV/0!</v>
      </c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 t="e">
        <f>C69/$B$54</f>
        <v>#DIV/0!</v>
      </c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 t="e">
        <f>IF($D$7="ja",C70,IF($D7="nee",C72))</f>
        <v>#DIV/0!</v>
      </c>
      <c r="D74" s="10" t="e">
        <f>IF($D$7="ja",D70,IF($D7="nee",D72))</f>
        <v>#DIV/0!</v>
      </c>
      <c r="E74" s="10" t="e">
        <f>IF($D$7="ja",E70,IF($D7="nee",E72))</f>
        <v>#DIV/0!</v>
      </c>
      <c r="F74" s="10" t="e">
        <f>IF($D$7="ja",F70,IF($D7="nee",F72))</f>
        <v>#DIV/0!</v>
      </c>
      <c r="G74" s="10" t="e">
        <f>IF($D$7="ja",G70,IF($D7="nee",G72))</f>
        <v>#DIV/0!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C53">
    <cfRule type="cellIs" dxfId="477" priority="112" stopIfTrue="1" operator="equal">
      <formula>""</formula>
    </cfRule>
  </conditionalFormatting>
  <conditionalFormatting sqref="D7:D8 C9">
    <cfRule type="cellIs" dxfId="476" priority="156" stopIfTrue="1" operator="equal">
      <formula>"ja"</formula>
    </cfRule>
    <cfRule type="cellIs" dxfId="475" priority="157" stopIfTrue="1" operator="equal">
      <formula>"nee"</formula>
    </cfRule>
  </conditionalFormatting>
  <conditionalFormatting sqref="D18:D53">
    <cfRule type="cellIs" dxfId="474" priority="126" stopIfTrue="1" operator="equal">
      <formula>""</formula>
    </cfRule>
  </conditionalFormatting>
  <conditionalFormatting sqref="D18:E53">
    <cfRule type="cellIs" dxfId="473" priority="123" stopIfTrue="1" operator="equal">
      <formula>"x"</formula>
    </cfRule>
  </conditionalFormatting>
  <conditionalFormatting sqref="E18:E53">
    <cfRule type="cellIs" dxfId="472" priority="124" stopIfTrue="1" operator="equal">
      <formula>""</formula>
    </cfRule>
  </conditionalFormatting>
  <conditionalFormatting sqref="F11:F13">
    <cfRule type="expression" dxfId="471" priority="163" stopIfTrue="1">
      <formula>$K$3="ja"</formula>
    </cfRule>
    <cfRule type="expression" dxfId="470" priority="162" stopIfTrue="1">
      <formula>$I$3="ja"</formula>
    </cfRule>
  </conditionalFormatting>
  <conditionalFormatting sqref="F18:F53">
    <cfRule type="cellIs" dxfId="469" priority="79" stopIfTrue="1" operator="greaterThan">
      <formula>""</formula>
    </cfRule>
    <cfRule type="cellIs" dxfId="468" priority="78" stopIfTrue="1" operator="equal">
      <formula>""</formula>
    </cfRule>
  </conditionalFormatting>
  <conditionalFormatting sqref="G11:G13">
    <cfRule type="expression" dxfId="467" priority="165" stopIfTrue="1">
      <formula>$K$2="ja"</formula>
    </cfRule>
    <cfRule type="expression" dxfId="466" priority="164" stopIfTrue="1">
      <formula>$I$2="ja"</formula>
    </cfRule>
    <cfRule type="expression" dxfId="465" priority="138">
      <formula>$J$2="ja"</formula>
    </cfRule>
  </conditionalFormatting>
  <conditionalFormatting sqref="G18:L53">
    <cfRule type="cellIs" dxfId="464" priority="122" stopIfTrue="1" operator="notEqual">
      <formula>$C18</formula>
    </cfRule>
    <cfRule type="cellIs" dxfId="463" priority="120" stopIfTrue="1" operator="equal">
      <formula>0</formula>
    </cfRule>
    <cfRule type="cellIs" dxfId="462" priority="121" stopIfTrue="1" operator="lessThanOrEqual">
      <formula>$C18</formula>
    </cfRule>
  </conditionalFormatting>
  <conditionalFormatting sqref="H11:H13">
    <cfRule type="expression" dxfId="461" priority="166" stopIfTrue="1">
      <formula>$I$3="ja"</formula>
    </cfRule>
  </conditionalFormatting>
  <conditionalFormatting sqref="H11:I13">
    <cfRule type="expression" dxfId="460" priority="133">
      <formula>$L$2="ja"</formula>
    </cfRule>
  </conditionalFormatting>
  <conditionalFormatting sqref="H11:J13">
    <cfRule type="expression" dxfId="459" priority="130">
      <formula>$K$3="ja"</formula>
    </cfRule>
  </conditionalFormatting>
  <conditionalFormatting sqref="I11:I13">
    <cfRule type="expression" dxfId="458" priority="139">
      <formula>$K$2="ja"</formula>
    </cfRule>
    <cfRule type="expression" dxfId="457" priority="137">
      <formula>$J$2="ja"</formula>
    </cfRule>
  </conditionalFormatting>
  <conditionalFormatting sqref="I11:Q13">
    <cfRule type="expression" dxfId="456" priority="108">
      <formula>$I$3="ja"</formula>
    </cfRule>
  </conditionalFormatting>
  <conditionalFormatting sqref="K11:Q13">
    <cfRule type="expression" dxfId="455" priority="107">
      <formula>$J$2="ja"</formula>
    </cfRule>
    <cfRule type="expression" dxfId="454" priority="111" stopIfTrue="1">
      <formula>$R$2="ja"</formula>
    </cfRule>
    <cfRule type="expression" dxfId="453" priority="110" stopIfTrue="1">
      <formula>$L$2="ja"</formula>
    </cfRule>
    <cfRule type="expression" dxfId="452" priority="109" stopIfTrue="1">
      <formula>$K$2="ja"</formula>
    </cfRule>
  </conditionalFormatting>
  <conditionalFormatting sqref="AI18:AI53">
    <cfRule type="cellIs" dxfId="451" priority="170" stopIfTrue="1" operator="notEqual">
      <formula>""</formula>
    </cfRule>
  </conditionalFormatting>
  <conditionalFormatting sqref="AJ18:AJ53">
    <cfRule type="cellIs" dxfId="450" priority="95" stopIfTrue="1" operator="equal">
      <formula>1</formula>
    </cfRule>
    <cfRule type="cellIs" dxfId="449" priority="96" stopIfTrue="1" operator="lessThan">
      <formula>1</formula>
    </cfRule>
  </conditionalFormatting>
  <conditionalFormatting sqref="AJ11:AK13">
    <cfRule type="cellIs" dxfId="448" priority="47" stopIfTrue="1" operator="equal">
      <formula>1</formula>
    </cfRule>
    <cfRule type="cellIs" dxfId="447" priority="48" stopIfTrue="1" operator="lessThan">
      <formula>1</formula>
    </cfRule>
  </conditionalFormatting>
  <conditionalFormatting sqref="AK18:AK53">
    <cfRule type="expression" dxfId="446" priority="2">
      <formula>$F18=""</formula>
    </cfRule>
    <cfRule type="expression" dxfId="445" priority="5">
      <formula>$AL18&gt;=$AQ18</formula>
    </cfRule>
    <cfRule type="expression" dxfId="444" priority="4">
      <formula>$AL18&lt;$AQ18</formula>
    </cfRule>
    <cfRule type="expression" dxfId="443" priority="3">
      <formula>$AL18=""</formula>
    </cfRule>
  </conditionalFormatting>
  <conditionalFormatting sqref="AK18:AK54">
    <cfRule type="expression" dxfId="442" priority="1">
      <formula>$B18&gt;0</formula>
    </cfRule>
  </conditionalFormatting>
  <conditionalFormatting sqref="AL18:AM53">
    <cfRule type="expression" dxfId="441" priority="64" stopIfTrue="1">
      <formula>$K$3="ja"</formula>
    </cfRule>
  </conditionalFormatting>
  <conditionalFormatting sqref="AN18:AN53">
    <cfRule type="cellIs" dxfId="440" priority="113" stopIfTrue="1" operator="equal">
      <formula>1</formula>
    </cfRule>
    <cfRule type="cellIs" dxfId="439" priority="114" stopIfTrue="1" operator="equal">
      <formula>""</formula>
    </cfRule>
  </conditionalFormatting>
  <conditionalFormatting sqref="AO18:AO53">
    <cfRule type="cellIs" dxfId="438" priority="115" stopIfTrue="1" operator="equal">
      <formula>1</formula>
    </cfRule>
    <cfRule type="cellIs" dxfId="437" priority="116" stopIfTrue="1" operator="equal">
      <formula>""</formula>
    </cfRule>
  </conditionalFormatting>
  <conditionalFormatting sqref="AP18:AP53">
    <cfRule type="cellIs" dxfId="436" priority="25" stopIfTrue="1" operator="equal">
      <formula>""</formula>
    </cfRule>
    <cfRule type="expression" dxfId="435" priority="24" stopIfTrue="1">
      <formula>$B18&gt;0</formula>
    </cfRule>
    <cfRule type="cellIs" dxfId="434" priority="23" stopIfTrue="1" operator="equal">
      <formula>"x"</formula>
    </cfRule>
  </conditionalFormatting>
  <conditionalFormatting sqref="AQ18:AQ54">
    <cfRule type="expression" dxfId="433" priority="22" stopIfTrue="1">
      <formula>$K$3="ja"</formula>
    </cfRule>
  </conditionalFormatting>
  <conditionalFormatting sqref="AQ54">
    <cfRule type="expression" dxfId="432" priority="21" stopIfTrue="1">
      <formula>$I$3="ja"</formula>
    </cfRule>
  </conditionalFormatting>
  <conditionalFormatting sqref="AR11:AR13">
    <cfRule type="expression" dxfId="431" priority="37" stopIfTrue="1">
      <formula>$I$3="ja"</formula>
    </cfRule>
  </conditionalFormatting>
  <conditionalFormatting sqref="AR11:AS13">
    <cfRule type="expression" dxfId="430" priority="39">
      <formula>$L$2="ja"</formula>
    </cfRule>
    <cfRule type="expression" dxfId="429" priority="40">
      <formula>$K$3="ja"</formula>
    </cfRule>
  </conditionalFormatting>
  <conditionalFormatting sqref="AR18:AS53">
    <cfRule type="cellIs" dxfId="428" priority="6" operator="equal">
      <formula>"2F"</formula>
    </cfRule>
  </conditionalFormatting>
  <conditionalFormatting sqref="AR18:AT53">
    <cfRule type="cellIs" dxfId="427" priority="8" operator="equal">
      <formula>"&lt;1F"</formula>
    </cfRule>
    <cfRule type="cellIs" dxfId="426" priority="9" operator="equal">
      <formula>"1F"</formula>
    </cfRule>
    <cfRule type="expression" dxfId="425" priority="10" stopIfTrue="1">
      <formula>$K$3="ja"</formula>
    </cfRule>
  </conditionalFormatting>
  <conditionalFormatting sqref="AR54:AT54">
    <cfRule type="expression" dxfId="424" priority="18" stopIfTrue="1">
      <formula>$K$3="ja"</formula>
    </cfRule>
  </conditionalFormatting>
  <conditionalFormatting sqref="AR54:AX54">
    <cfRule type="expression" dxfId="423" priority="19" stopIfTrue="1">
      <formula>$I$3="ja"</formula>
    </cfRule>
  </conditionalFormatting>
  <conditionalFormatting sqref="AS11:AS13">
    <cfRule type="expression" dxfId="422" priority="38">
      <formula>$K$2="ja"</formula>
    </cfRule>
  </conditionalFormatting>
  <conditionalFormatting sqref="AS11:AT13">
    <cfRule type="expression" dxfId="421" priority="32">
      <formula>$J$2="ja"</formula>
    </cfRule>
  </conditionalFormatting>
  <conditionalFormatting sqref="AS11:AU13">
    <cfRule type="expression" dxfId="420" priority="33">
      <formula>$I$3="ja"</formula>
    </cfRule>
  </conditionalFormatting>
  <conditionalFormatting sqref="AT11:AT13">
    <cfRule type="expression" dxfId="419" priority="36" stopIfTrue="1">
      <formula>$R$2="ja"</formula>
    </cfRule>
    <cfRule type="expression" dxfId="418" priority="34" stopIfTrue="1">
      <formula>$K$2="ja"</formula>
    </cfRule>
    <cfRule type="expression" dxfId="417" priority="35" stopIfTrue="1">
      <formula>$L$2="ja"</formula>
    </cfRule>
  </conditionalFormatting>
  <conditionalFormatting sqref="AT18:AT53">
    <cfRule type="cellIs" dxfId="416" priority="7" operator="equal">
      <formula>"1S"</formula>
    </cfRule>
  </conditionalFormatting>
  <conditionalFormatting sqref="AU11:AU13 AX11:AX13">
    <cfRule type="expression" dxfId="415" priority="76" stopIfTrue="1">
      <formula>$K$3="ja"</formula>
    </cfRule>
  </conditionalFormatting>
  <conditionalFormatting sqref="AU18:AU53">
    <cfRule type="expression" dxfId="414" priority="14">
      <formula>$AV18=""</formula>
    </cfRule>
    <cfRule type="expression" dxfId="413" priority="16">
      <formula>$AV18&gt;=$AQ18</formula>
    </cfRule>
    <cfRule type="expression" dxfId="412" priority="15">
      <formula>$AV18&lt;$AQ18</formula>
    </cfRule>
  </conditionalFormatting>
  <conditionalFormatting sqref="AU54:AX54">
    <cfRule type="expression" dxfId="411" priority="20" stopIfTrue="1">
      <formula>$K$3="ja"</formula>
    </cfRule>
  </conditionalFormatting>
  <conditionalFormatting sqref="AV18:AW53">
    <cfRule type="expression" dxfId="410" priority="17" stopIfTrue="1">
      <formula>$K$3="ja"</formula>
    </cfRule>
  </conditionalFormatting>
  <conditionalFormatting sqref="AX18:AX53">
    <cfRule type="expression" dxfId="409" priority="13">
      <formula>$AY18&gt;=$AV18</formula>
    </cfRule>
    <cfRule type="expression" dxfId="408" priority="12">
      <formula>$AY18&lt;$AV18</formula>
    </cfRule>
    <cfRule type="expression" dxfId="407" priority="11">
      <formula>$AY18=""</formula>
    </cfRule>
  </conditionalFormatting>
  <conditionalFormatting sqref="AY18:AZ53">
    <cfRule type="expression" dxfId="406" priority="94" stopIfTrue="1">
      <formula>$K$3="ja"</formula>
    </cfRule>
  </conditionalFormatting>
  <conditionalFormatting sqref="AZ54">
    <cfRule type="expression" dxfId="405" priority="91" stopIfTrue="1">
      <formula>$I$3="ja"</formula>
    </cfRule>
    <cfRule type="expression" dxfId="404" priority="92" stopIfTrue="1">
      <formula>$K$3="ja"</formula>
    </cfRule>
  </conditionalFormatting>
  <dataValidations xWindow="937" yWindow="658" count="5">
    <dataValidation type="list" allowBlank="1" showInputMessage="1" showErrorMessage="1" sqref="D2" xr:uid="{D9AE540E-6856-488F-9A52-C5F76BEA5EC8}">
      <formula1>"--,A,B,C,D,E,F,G,H,I,J,"</formula1>
    </dataValidation>
    <dataValidation type="list" allowBlank="1" showInputMessage="1" showErrorMessage="1" sqref="C2" xr:uid="{55106D48-8499-4154-B75F-36E8BBA6B00D}">
      <formula1>"3,4,5,6,7,8,"</formula1>
    </dataValidation>
    <dataValidation type="list" allowBlank="1" showInputMessage="1" showErrorMessage="1" sqref="D7" xr:uid="{BA7ED4F5-D0D0-4A37-AAAC-CC9640536124}">
      <formula1>"ja,nee,"</formula1>
    </dataValidation>
    <dataValidation type="list" allowBlank="1" showInputMessage="1" showErrorMessage="1" sqref="F18:F53" xr:uid="{BED03490-322B-4AFA-8265-7C7B6F27C90C}">
      <formula1>"PRO,PRO/BBL,BBL,BBL/Kader,Kader,Kader/TL,TL,TL/Havo,Havo,Havo/Vwo,Vwo,"</formula1>
    </dataValidation>
    <dataValidation type="list" allowBlank="1" showInputMessage="1" showErrorMessage="1" sqref="AX18:AX53 AU18:AU53" xr:uid="{1C1DD9FF-908D-4D9E-AD73-3252E5329F87}">
      <formula1>"PRO,LWOO,BBL,BBL/Kader,Kader,Kader/TL,TL,TL/Havo,Havo,Havo/Vwo,Vwo,"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C901E-62A8-4DB4-A4DA-4F02DBE7FEB1}">
  <sheetPr codeName="Blad13">
    <tabColor rgb="FFCCCCFF"/>
    <pageSetUpPr fitToPage="1"/>
  </sheetPr>
  <dimension ref="A2:AD54"/>
  <sheetViews>
    <sheetView showGridLines="0" showRowColHeaders="0" zoomScale="65" zoomScaleNormal="65" workbookViewId="0">
      <selection activeCell="B6" sqref="B6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94" t="s">
        <v>128</v>
      </c>
      <c r="B2" s="295"/>
      <c r="D2" s="296" t="s">
        <v>127</v>
      </c>
      <c r="E2" s="296"/>
      <c r="F2" s="220"/>
      <c r="G2" s="220"/>
      <c r="H2" s="219">
        <v>8</v>
      </c>
      <c r="I2" s="297">
        <f>VLOOKUP($H$2,'groep 3'!A18:B53,2)</f>
        <v>0</v>
      </c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9"/>
      <c r="Z2" s="234" t="s">
        <v>126</v>
      </c>
      <c r="AA2" s="237">
        <f>'groep 3'!$C$2</f>
        <v>3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>
        <f>'groep 3'!B18</f>
        <v>0</v>
      </c>
    </row>
    <row r="7" spans="1:30" x14ac:dyDescent="0.45">
      <c r="A7" s="213">
        <v>2</v>
      </c>
      <c r="B7" s="212">
        <f>'groep 3'!B19</f>
        <v>0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>
        <f>'groep 3'!B20</f>
        <v>0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>
        <f>'groep 3'!B21</f>
        <v>0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>
        <f>'groep 3'!B22</f>
        <v>0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>
        <f>'groep 3'!B23</f>
        <v>0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>
        <f>'groep 3'!B24</f>
        <v>0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>
        <f>'groep 3'!B25</f>
        <v>0</v>
      </c>
      <c r="H13" s="217"/>
      <c r="I13" s="217"/>
      <c r="J13" s="217"/>
      <c r="K13" s="226">
        <f>VLOOKUP($H$2,'groep 3'!$A18:$L53,7)</f>
        <v>0</v>
      </c>
      <c r="L13" s="226">
        <f>VLOOKUP($H$2,'groep 3'!$A18:$L53,8)</f>
        <v>0</v>
      </c>
      <c r="M13" s="226">
        <f>VLOOKUP($H$2,'groep 3'!$A18:$L53,9)</f>
        <v>0</v>
      </c>
      <c r="N13" s="226">
        <f>VLOOKUP($H$2,'groep 3'!$A18:$L53,10)</f>
        <v>0</v>
      </c>
      <c r="O13" s="226">
        <f>VLOOKUP($H$2,'groep 3'!$A18:$L53,11)</f>
        <v>0</v>
      </c>
      <c r="P13" s="226">
        <f>VLOOKUP($H$2,'groep 3'!$A18:$L53,12)</f>
        <v>0</v>
      </c>
      <c r="Q13" s="226"/>
      <c r="R13" s="226">
        <f>VLOOKUP($H$2,'groep 3'!$A18:$L53,3)</f>
        <v>0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>
        <f>'groep 3'!B26</f>
        <v>0</v>
      </c>
      <c r="K14" s="225" t="str">
        <f>IF(K13="E",1,IF(K13="D",2,IF(K13="C",3,IF(K13="B",4,IF(K13="A",5,IF(K13=5,1,IF(K13=4,2,IF(K13=3,3,IF(K13=2,4,IF(K13=1,5,IF(K13=0,"")))))))))))</f>
        <v/>
      </c>
      <c r="L14" s="225" t="str">
        <f t="shared" ref="L14:P14" si="0">IF(L13="E",1,IF(L13="D",2,IF(L13="C",3,IF(L13="B",4,IF(L13="A",5,IF(L13=5,1,IF(L13=4,2,IF(L13=3,3,IF(L13=2,4,IF(L13=1,5,IF(L13=0,"")))))))))))</f>
        <v/>
      </c>
      <c r="M14" s="225" t="str">
        <f t="shared" si="0"/>
        <v/>
      </c>
      <c r="N14" s="225" t="str">
        <f t="shared" si="0"/>
        <v/>
      </c>
      <c r="O14" s="225" t="str">
        <f t="shared" si="0"/>
        <v/>
      </c>
      <c r="P14" s="225" t="str">
        <f t="shared" si="0"/>
        <v/>
      </c>
      <c r="Q14" s="252" t="e">
        <f>U14/T14</f>
        <v>#DIV/0!</v>
      </c>
      <c r="R14" s="225" t="str">
        <f>IF(R13="E",1,IF(R13="D",2,IF(R13="C",3,IF(R13="B",4,IF(R13="A",5,IF(R13=5,1,IF(R13=4,2,IF(R13=3,3,IF(R13=2,4,IF(R13=1,5,IF(R13=0,"")))))))))))</f>
        <v/>
      </c>
      <c r="S14" s="252">
        <f>S13</f>
        <v>2.4299999999999997</v>
      </c>
      <c r="T14" s="256">
        <f>COUNTIF(K14:P14,"&gt;0")</f>
        <v>0</v>
      </c>
      <c r="U14" s="256">
        <f>SUM(K14:P14)</f>
        <v>0</v>
      </c>
    </row>
    <row r="15" spans="1:30" x14ac:dyDescent="0.45">
      <c r="A15" s="213">
        <v>10</v>
      </c>
      <c r="B15" s="212">
        <f>'groep 3'!B27</f>
        <v>0</v>
      </c>
    </row>
    <row r="16" spans="1:30" x14ac:dyDescent="0.45">
      <c r="A16" s="213">
        <v>11</v>
      </c>
      <c r="B16" s="212">
        <f>'groep 3'!B28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3'!B29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3'!B30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3'!B31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3'!B32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3'!B33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3'!B34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3'!B35</f>
        <v>0</v>
      </c>
    </row>
    <row r="24" spans="1:21" x14ac:dyDescent="0.45">
      <c r="A24" s="213">
        <v>19</v>
      </c>
      <c r="B24" s="212">
        <f>'groep 3'!B36</f>
        <v>0</v>
      </c>
    </row>
    <row r="25" spans="1:21" x14ac:dyDescent="0.45">
      <c r="A25" s="213">
        <v>20</v>
      </c>
      <c r="B25" s="212">
        <f>'groep 3'!B37</f>
        <v>0</v>
      </c>
    </row>
    <row r="26" spans="1:21" x14ac:dyDescent="0.45">
      <c r="A26" s="213">
        <v>21</v>
      </c>
      <c r="B26" s="212">
        <f>'groep 3'!B38</f>
        <v>0</v>
      </c>
    </row>
    <row r="27" spans="1:21" x14ac:dyDescent="0.45">
      <c r="A27" s="213">
        <v>22</v>
      </c>
      <c r="B27" s="212">
        <f>'groep 3'!B39</f>
        <v>0</v>
      </c>
    </row>
    <row r="28" spans="1:21" ht="15.75" customHeight="1" x14ac:dyDescent="0.45">
      <c r="A28" s="213">
        <v>23</v>
      </c>
      <c r="B28" s="212">
        <f>'groep 3'!B40</f>
        <v>0</v>
      </c>
    </row>
    <row r="29" spans="1:21" x14ac:dyDescent="0.45">
      <c r="A29" s="213">
        <v>24</v>
      </c>
      <c r="B29" s="212">
        <f>'groep 3'!B41</f>
        <v>0</v>
      </c>
    </row>
    <row r="30" spans="1:21" x14ac:dyDescent="0.45">
      <c r="A30" s="213">
        <v>25</v>
      </c>
      <c r="B30" s="212">
        <f>'groep 3'!B42</f>
        <v>0</v>
      </c>
    </row>
    <row r="31" spans="1:21" x14ac:dyDescent="0.45">
      <c r="A31" s="213">
        <v>26</v>
      </c>
      <c r="B31" s="212">
        <f>'groep 3'!B43</f>
        <v>0</v>
      </c>
    </row>
    <row r="32" spans="1:21" x14ac:dyDescent="0.45">
      <c r="A32" s="213">
        <v>27</v>
      </c>
      <c r="B32" s="212">
        <f>'groep 3'!B44</f>
        <v>0</v>
      </c>
    </row>
    <row r="33" spans="1:7" x14ac:dyDescent="0.45">
      <c r="A33" s="213">
        <v>28</v>
      </c>
      <c r="B33" s="212">
        <f>'groep 3'!B45</f>
        <v>0</v>
      </c>
    </row>
    <row r="34" spans="1:7" x14ac:dyDescent="0.45">
      <c r="A34" s="213">
        <v>29</v>
      </c>
      <c r="B34" s="212">
        <f>'groep 3'!B46</f>
        <v>0</v>
      </c>
    </row>
    <row r="35" spans="1:7" x14ac:dyDescent="0.45">
      <c r="A35" s="213">
        <v>30</v>
      </c>
      <c r="B35" s="212">
        <f>'groep 3'!B47</f>
        <v>0</v>
      </c>
    </row>
    <row r="36" spans="1:7" x14ac:dyDescent="0.45">
      <c r="A36" s="213">
        <v>31</v>
      </c>
      <c r="B36" s="212">
        <f>'groep 3'!B48</f>
        <v>0</v>
      </c>
    </row>
    <row r="37" spans="1:7" x14ac:dyDescent="0.45">
      <c r="A37" s="213">
        <v>32</v>
      </c>
      <c r="B37" s="212">
        <f>'groep 3'!B49</f>
        <v>0</v>
      </c>
    </row>
    <row r="38" spans="1:7" x14ac:dyDescent="0.45">
      <c r="A38" s="213">
        <v>33</v>
      </c>
      <c r="B38" s="212">
        <f>'groep 3'!B50</f>
        <v>0</v>
      </c>
    </row>
    <row r="39" spans="1:7" x14ac:dyDescent="0.45">
      <c r="A39" s="213">
        <v>34</v>
      </c>
      <c r="B39" s="212">
        <f>'groep 3'!B51</f>
        <v>0</v>
      </c>
    </row>
    <row r="40" spans="1:7" x14ac:dyDescent="0.45">
      <c r="A40" s="213">
        <v>35</v>
      </c>
      <c r="B40" s="212">
        <f>'groep 3'!B52</f>
        <v>0</v>
      </c>
    </row>
    <row r="41" spans="1:7" x14ac:dyDescent="0.45">
      <c r="A41" s="213">
        <v>36</v>
      </c>
      <c r="B41" s="212">
        <f>'groep 3'!B53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AF6E3-24E0-4F3A-8EA0-5EB71C5E6BE1}">
  <sheetPr codeName="Blad28">
    <tabColor rgb="FFCCCCFF"/>
  </sheetPr>
  <dimension ref="A2:DC75"/>
  <sheetViews>
    <sheetView showGridLines="0" showRowColHeaders="0" zoomScale="50" zoomScaleNormal="50" workbookViewId="0">
      <selection activeCell="G2" sqref="G2:AD2"/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20" width="8.77734375" style="208" customWidth="1"/>
    <col min="21" max="16384" width="9.21875" style="208"/>
  </cols>
  <sheetData>
    <row r="2" spans="1:36" s="271" customFormat="1" ht="72" x14ac:dyDescent="1.6">
      <c r="A2" s="300" t="s">
        <v>128</v>
      </c>
      <c r="B2" s="301"/>
      <c r="D2" s="272"/>
      <c r="E2" s="302">
        <v>7</v>
      </c>
      <c r="F2" s="302"/>
      <c r="G2" s="303">
        <f>VLOOKUP($E$2,'groep 3'!A18:B53,2)</f>
        <v>0</v>
      </c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4" t="s">
        <v>126</v>
      </c>
      <c r="AF2" s="304"/>
      <c r="AG2" s="304"/>
      <c r="AH2" s="305">
        <f>'groep 3'!$C$2</f>
        <v>3</v>
      </c>
      <c r="AI2" s="305"/>
      <c r="AJ2" s="305"/>
    </row>
    <row r="3" spans="1:36" ht="50.1" customHeight="1" x14ac:dyDescent="0.45"/>
    <row r="4" spans="1:36" ht="19.5" customHeight="1" x14ac:dyDescent="0.45">
      <c r="A4" s="213">
        <v>1</v>
      </c>
      <c r="B4" s="212">
        <f>'groep 4'!B18</f>
        <v>0</v>
      </c>
    </row>
    <row r="5" spans="1:36" x14ac:dyDescent="0.45">
      <c r="A5" s="213">
        <v>2</v>
      </c>
      <c r="B5" s="212">
        <f>'groep 4'!B19</f>
        <v>0</v>
      </c>
    </row>
    <row r="6" spans="1:36" x14ac:dyDescent="0.45">
      <c r="A6" s="213">
        <v>3</v>
      </c>
      <c r="B6" s="212">
        <f>'groep 4'!B20</f>
        <v>0</v>
      </c>
    </row>
    <row r="7" spans="1:36" x14ac:dyDescent="0.45">
      <c r="A7" s="213">
        <v>4</v>
      </c>
      <c r="B7" s="212">
        <f>'groep 4'!B21</f>
        <v>0</v>
      </c>
      <c r="E7" s="214"/>
      <c r="F7" s="214"/>
      <c r="G7" s="214"/>
      <c r="H7" s="214"/>
      <c r="I7" s="214"/>
      <c r="J7" s="214"/>
      <c r="K7" s="214"/>
      <c r="L7" s="214"/>
      <c r="M7" s="214"/>
      <c r="N7" s="214"/>
    </row>
    <row r="8" spans="1:36" x14ac:dyDescent="0.45">
      <c r="A8" s="213">
        <v>5</v>
      </c>
      <c r="B8" s="212">
        <f>'groep 4'!B22</f>
        <v>0</v>
      </c>
      <c r="E8" s="214"/>
      <c r="F8" s="214"/>
      <c r="G8" s="214"/>
      <c r="H8" s="214"/>
      <c r="I8" s="214"/>
      <c r="J8" s="214"/>
      <c r="K8" s="214"/>
      <c r="L8" s="214"/>
      <c r="M8" s="214"/>
      <c r="N8" s="214"/>
    </row>
    <row r="9" spans="1:36" x14ac:dyDescent="0.45">
      <c r="A9" s="213">
        <v>6</v>
      </c>
      <c r="B9" s="212">
        <f>'groep 4'!B23</f>
        <v>0</v>
      </c>
      <c r="E9" s="214"/>
      <c r="F9" s="214"/>
      <c r="G9" s="214"/>
      <c r="H9" s="214"/>
      <c r="I9" s="214"/>
      <c r="J9" s="214"/>
      <c r="K9" s="214"/>
      <c r="L9" s="214"/>
      <c r="M9" s="214"/>
      <c r="N9" s="214"/>
    </row>
    <row r="10" spans="1:36" x14ac:dyDescent="0.45">
      <c r="A10" s="213">
        <v>7</v>
      </c>
      <c r="B10" s="212">
        <f>'groep 4'!B24</f>
        <v>0</v>
      </c>
      <c r="E10" s="214"/>
      <c r="F10" s="214"/>
      <c r="G10" s="214"/>
      <c r="H10" s="214"/>
      <c r="I10" s="214"/>
      <c r="J10" s="214"/>
      <c r="K10" s="214"/>
      <c r="L10" s="214"/>
      <c r="M10" s="214"/>
      <c r="N10" s="214"/>
    </row>
    <row r="11" spans="1:36" x14ac:dyDescent="0.45">
      <c r="A11" s="213">
        <v>8</v>
      </c>
      <c r="B11" s="212">
        <f>'groep 4'!B25</f>
        <v>0</v>
      </c>
      <c r="E11" s="214"/>
      <c r="F11" s="214"/>
      <c r="G11" s="214"/>
      <c r="H11" s="214"/>
      <c r="I11" s="214"/>
      <c r="J11" s="214"/>
      <c r="K11" s="214"/>
      <c r="L11" s="214"/>
      <c r="M11" s="214"/>
      <c r="N11" s="214"/>
    </row>
    <row r="12" spans="1:36" x14ac:dyDescent="0.45">
      <c r="A12" s="213">
        <v>9</v>
      </c>
      <c r="B12" s="212">
        <f>'groep 4'!B26</f>
        <v>0</v>
      </c>
      <c r="E12" s="214"/>
      <c r="F12" s="214"/>
      <c r="G12" s="214"/>
      <c r="H12" s="222" t="s">
        <v>129</v>
      </c>
      <c r="I12" s="227" t="s">
        <v>90</v>
      </c>
      <c r="J12" s="228" t="s">
        <v>130</v>
      </c>
      <c r="K12" s="223" t="s">
        <v>131</v>
      </c>
      <c r="L12" s="229" t="s">
        <v>132</v>
      </c>
      <c r="M12" s="224" t="s">
        <v>133</v>
      </c>
      <c r="N12" s="230" t="s">
        <v>134</v>
      </c>
      <c r="O12" s="231" t="s">
        <v>135</v>
      </c>
      <c r="P12" s="251" t="s">
        <v>141</v>
      </c>
      <c r="Q12" s="225" t="s">
        <v>83</v>
      </c>
      <c r="R12" s="254" t="s">
        <v>142</v>
      </c>
      <c r="S12" s="209"/>
    </row>
    <row r="13" spans="1:36" x14ac:dyDescent="0.45">
      <c r="A13" s="213">
        <v>10</v>
      </c>
      <c r="B13" s="212">
        <f>'groep 4'!B27</f>
        <v>0</v>
      </c>
      <c r="E13" s="217"/>
      <c r="F13" s="217"/>
      <c r="G13" s="217"/>
      <c r="H13" s="225" t="str">
        <f t="shared" ref="H13:M13" si="0">IF(H14="E",1,IF(H14="D",2,IF(H14="C",3,IF(H14="B",4,IF(H14="A",5,IF(H14=5,1,IF(H14=4,2,IF(H14=3,3,IF(H14=2,4,IF(H14=1,5,IF(H14=0,"")))))))))))</f>
        <v/>
      </c>
      <c r="I13" s="225" t="str">
        <f t="shared" si="0"/>
        <v/>
      </c>
      <c r="J13" s="225" t="str">
        <f t="shared" si="0"/>
        <v/>
      </c>
      <c r="K13" s="225" t="str">
        <f t="shared" si="0"/>
        <v/>
      </c>
      <c r="L13" s="225" t="str">
        <f t="shared" si="0"/>
        <v/>
      </c>
      <c r="M13" s="225" t="str">
        <f t="shared" si="0"/>
        <v/>
      </c>
      <c r="N13" s="226"/>
      <c r="O13" s="225" t="str">
        <f>IF(O14="E",1,IF(O14="D",2,IF(O14="C",3,IF(O14="B",4,IF(O14="A",5,IF(O14=5,1,IF(O14=4,2,IF(O14=3,3,IF(O14=2,4,IF(O14=1,5,IF(O14=0,"")))))))))))</f>
        <v/>
      </c>
      <c r="P13" s="225">
        <f>TOTAAL!AB5*5</f>
        <v>2.4299999999999997</v>
      </c>
      <c r="Q13" s="226"/>
      <c r="R13" s="226"/>
      <c r="S13" s="273"/>
      <c r="T13" s="273"/>
      <c r="U13" s="274"/>
    </row>
    <row r="14" spans="1:36" x14ac:dyDescent="0.45">
      <c r="A14" s="213">
        <v>11</v>
      </c>
      <c r="B14" s="212">
        <f>'groep 4'!B28</f>
        <v>0</v>
      </c>
      <c r="H14" s="225">
        <f>VLOOKUP($E$2,'groep 3'!$A$18:$L$53,7)</f>
        <v>0</v>
      </c>
      <c r="I14" s="225">
        <f>VLOOKUP($E$2,'groep 3'!$A$18:$L$53,8)</f>
        <v>0</v>
      </c>
      <c r="J14" s="225">
        <f>VLOOKUP($E$2,'groep 3'!$A$18:$L$53,9)</f>
        <v>0</v>
      </c>
      <c r="K14" s="225">
        <f>VLOOKUP($E$2,'groep 3'!$A$18:$L$53,10)</f>
        <v>0</v>
      </c>
      <c r="L14" s="225">
        <f>VLOOKUP($E$2,'groep 3'!$A$18:$L$53,11)</f>
        <v>0</v>
      </c>
      <c r="M14" s="225">
        <f>VLOOKUP($E$2,'groep 3'!$A$18:$L$53,12)</f>
        <v>0</v>
      </c>
      <c r="N14" s="225">
        <f>VLOOKUP($E$2,'groep 3'!$A$18:$L$53,12)</f>
        <v>0</v>
      </c>
      <c r="O14" s="225">
        <f>VLOOKUP($E$2,'groep 3'!$A$18:$L$53,3)</f>
        <v>0</v>
      </c>
      <c r="P14" s="225">
        <f>TOTAAL!AB5*5</f>
        <v>2.4299999999999997</v>
      </c>
      <c r="Q14" s="277"/>
      <c r="R14" s="277"/>
      <c r="S14" s="209"/>
      <c r="T14" s="209"/>
    </row>
    <row r="15" spans="1:36" x14ac:dyDescent="0.45">
      <c r="A15" s="213">
        <v>12</v>
      </c>
      <c r="B15" s="212">
        <f>'groep 4'!B29</f>
        <v>0</v>
      </c>
      <c r="H15" s="225" t="str">
        <f>IF(H13="","",IF(H13&gt;0,H13*2))</f>
        <v/>
      </c>
      <c r="I15" s="225" t="str">
        <f>IF(I13="","",IF(I13&gt;0,I13*2))</f>
        <v/>
      </c>
      <c r="J15" s="225" t="str">
        <f t="shared" ref="J15:M15" si="1">IF(J13="","",IF(J13&gt;0,J13*2))</f>
        <v/>
      </c>
      <c r="K15" s="225" t="str">
        <f t="shared" si="1"/>
        <v/>
      </c>
      <c r="L15" s="225" t="str">
        <f t="shared" si="1"/>
        <v/>
      </c>
      <c r="M15" s="225" t="str">
        <f t="shared" si="1"/>
        <v/>
      </c>
      <c r="N15" s="225" t="e">
        <f>R15/Q15</f>
        <v>#DIV/0!</v>
      </c>
      <c r="O15" s="225" t="str">
        <f>IF(O13="","",IF(O13&gt;0,O13*2))</f>
        <v/>
      </c>
      <c r="P15" s="225">
        <f>IF(P13="","",IF(P13&gt;0,P13*2))</f>
        <v>4.8599999999999994</v>
      </c>
      <c r="Q15" s="277">
        <f>COUNTIF(H15:M15,"&gt;0")</f>
        <v>0</v>
      </c>
      <c r="R15" s="277">
        <f>SUM(H15:M15)</f>
        <v>0</v>
      </c>
    </row>
    <row r="16" spans="1:36" x14ac:dyDescent="0.45">
      <c r="A16" s="213">
        <v>13</v>
      </c>
      <c r="B16" s="212">
        <f>'groep 4'!B30</f>
        <v>0</v>
      </c>
      <c r="E16" s="214"/>
      <c r="F16" s="214"/>
      <c r="G16" s="214"/>
      <c r="H16" s="214"/>
      <c r="I16" s="214"/>
      <c r="J16" s="214"/>
      <c r="K16" s="214"/>
      <c r="L16" s="214"/>
      <c r="M16" s="214"/>
      <c r="N16" s="214"/>
    </row>
    <row r="17" spans="1:30" x14ac:dyDescent="0.45">
      <c r="A17" s="213">
        <v>14</v>
      </c>
      <c r="B17" s="212">
        <f>'groep 4'!B31</f>
        <v>0</v>
      </c>
      <c r="E17" s="214"/>
      <c r="F17" s="214"/>
      <c r="G17" s="214"/>
      <c r="H17" s="214"/>
      <c r="I17" s="214"/>
      <c r="J17" s="214"/>
      <c r="K17" s="214"/>
      <c r="L17" s="214"/>
      <c r="M17" s="214"/>
      <c r="N17" s="214"/>
    </row>
    <row r="18" spans="1:30" x14ac:dyDescent="0.45">
      <c r="A18" s="213">
        <v>15</v>
      </c>
      <c r="B18" s="212">
        <f>'groep 4'!B32</f>
        <v>0</v>
      </c>
      <c r="E18" s="217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1:30" x14ac:dyDescent="0.45">
      <c r="A19" s="213">
        <v>16</v>
      </c>
      <c r="B19" s="212">
        <f>'groep 4'!B33</f>
        <v>0</v>
      </c>
      <c r="E19" s="217"/>
      <c r="F19" s="217"/>
      <c r="G19" s="217"/>
      <c r="H19" s="217"/>
      <c r="I19" s="217"/>
      <c r="J19" s="214"/>
      <c r="K19" s="217"/>
      <c r="L19" s="214"/>
      <c r="M19" s="214"/>
      <c r="N19" s="214"/>
    </row>
    <row r="20" spans="1:30" x14ac:dyDescent="0.45">
      <c r="A20" s="213">
        <v>17</v>
      </c>
      <c r="B20" s="212">
        <f>'groep 4'!B34</f>
        <v>0</v>
      </c>
      <c r="E20" s="216"/>
      <c r="F20" s="216"/>
      <c r="G20" s="215"/>
      <c r="H20" s="215"/>
      <c r="I20" s="216"/>
      <c r="J20" s="214"/>
      <c r="K20" s="215"/>
      <c r="L20" s="214"/>
      <c r="M20" s="214"/>
      <c r="N20" s="214"/>
    </row>
    <row r="21" spans="1:30" x14ac:dyDescent="0.45">
      <c r="A21" s="213">
        <v>18</v>
      </c>
      <c r="B21" s="212">
        <f>'groep 4'!B35</f>
        <v>0</v>
      </c>
      <c r="E21" s="214"/>
      <c r="F21" s="214"/>
      <c r="G21" s="214"/>
      <c r="H21" s="214"/>
      <c r="I21" s="214"/>
      <c r="J21" s="214"/>
      <c r="K21" s="214"/>
      <c r="L21" s="214"/>
      <c r="M21" s="214"/>
      <c r="N21" s="214"/>
    </row>
    <row r="22" spans="1:30" x14ac:dyDescent="0.45">
      <c r="A22" s="213">
        <v>19</v>
      </c>
      <c r="B22" s="212">
        <f>'groep 4'!B36</f>
        <v>0</v>
      </c>
      <c r="E22" s="214"/>
      <c r="F22" s="214"/>
      <c r="G22" s="214"/>
      <c r="H22" s="214"/>
      <c r="I22" s="214"/>
      <c r="J22" s="214"/>
      <c r="K22" s="214"/>
      <c r="L22" s="214"/>
      <c r="M22" s="214"/>
      <c r="N22" s="214"/>
    </row>
    <row r="23" spans="1:30" ht="15" customHeight="1" x14ac:dyDescent="0.45">
      <c r="A23" s="213">
        <v>20</v>
      </c>
      <c r="B23" s="212">
        <f>'groep 4'!B37</f>
        <v>0</v>
      </c>
    </row>
    <row r="24" spans="1:30" x14ac:dyDescent="0.45">
      <c r="A24" s="213">
        <v>21</v>
      </c>
      <c r="B24" s="212">
        <f>'groep 4'!B38</f>
        <v>0</v>
      </c>
    </row>
    <row r="25" spans="1:30" x14ac:dyDescent="0.45">
      <c r="A25" s="213">
        <v>22</v>
      </c>
      <c r="B25" s="212">
        <f>'groep 4'!B39</f>
        <v>0</v>
      </c>
    </row>
    <row r="26" spans="1:30" x14ac:dyDescent="0.45">
      <c r="A26" s="213">
        <v>23</v>
      </c>
      <c r="B26" s="212">
        <f>'groep 4'!B40</f>
        <v>0</v>
      </c>
    </row>
    <row r="27" spans="1:30" x14ac:dyDescent="0.45">
      <c r="A27" s="213">
        <v>24</v>
      </c>
      <c r="B27" s="212">
        <f>'groep 4'!B41</f>
        <v>0</v>
      </c>
    </row>
    <row r="28" spans="1:30" ht="15.75" customHeight="1" x14ac:dyDescent="0.45">
      <c r="A28" s="213">
        <v>25</v>
      </c>
      <c r="B28" s="212">
        <f>'groep 4'!B42</f>
        <v>0</v>
      </c>
      <c r="X28"/>
    </row>
    <row r="29" spans="1:30" x14ac:dyDescent="0.45">
      <c r="A29" s="213">
        <v>26</v>
      </c>
      <c r="B29" s="212">
        <f>'groep 4'!B43</f>
        <v>0</v>
      </c>
    </row>
    <row r="30" spans="1:30" x14ac:dyDescent="0.45">
      <c r="A30" s="213">
        <v>27</v>
      </c>
      <c r="B30" s="212">
        <f>'groep 4'!B44</f>
        <v>0</v>
      </c>
    </row>
    <row r="31" spans="1:30" x14ac:dyDescent="0.45">
      <c r="A31" s="213">
        <v>28</v>
      </c>
      <c r="B31" s="212">
        <f>'groep 4'!B45</f>
        <v>0</v>
      </c>
      <c r="E31" s="306"/>
      <c r="F31" s="306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7"/>
      <c r="AC31" s="307"/>
      <c r="AD31" s="307"/>
    </row>
    <row r="32" spans="1:30" x14ac:dyDescent="0.45">
      <c r="A32" s="213">
        <v>29</v>
      </c>
      <c r="B32" s="212">
        <f>'groep 4'!B46</f>
        <v>0</v>
      </c>
      <c r="E32" s="306"/>
      <c r="F32" s="306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</row>
    <row r="33" spans="1:30" x14ac:dyDescent="0.45">
      <c r="A33" s="213">
        <v>30</v>
      </c>
      <c r="B33" s="212">
        <f>'groep 4'!B47</f>
        <v>0</v>
      </c>
      <c r="E33" s="306"/>
      <c r="F33" s="306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307"/>
      <c r="AD33" s="307"/>
    </row>
    <row r="34" spans="1:30" x14ac:dyDescent="0.45">
      <c r="A34" s="213">
        <v>31</v>
      </c>
      <c r="B34" s="212">
        <f>'groep 4'!B48</f>
        <v>0</v>
      </c>
      <c r="E34" s="306"/>
      <c r="F34" s="306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</row>
    <row r="35" spans="1:30" ht="19.5" customHeight="1" x14ac:dyDescent="0.45">
      <c r="A35" s="213">
        <v>32</v>
      </c>
      <c r="B35" s="212">
        <f>'groep 4'!B49</f>
        <v>0</v>
      </c>
      <c r="E35" s="306"/>
      <c r="F35" s="306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7"/>
      <c r="AC35" s="307"/>
      <c r="AD35" s="307"/>
    </row>
    <row r="36" spans="1:30" ht="19.5" customHeight="1" x14ac:dyDescent="0.45">
      <c r="A36" s="213">
        <v>33</v>
      </c>
      <c r="B36" s="212">
        <f>'groep 4'!B50</f>
        <v>0</v>
      </c>
      <c r="E36" s="306"/>
      <c r="F36" s="306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</row>
    <row r="37" spans="1:30" ht="19.5" customHeight="1" x14ac:dyDescent="0.7">
      <c r="A37" s="213">
        <v>34</v>
      </c>
      <c r="B37" s="212">
        <f>'groep 4'!B51</f>
        <v>0</v>
      </c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  <c r="AC37" s="276"/>
      <c r="AD37" s="276"/>
    </row>
    <row r="38" spans="1:30" ht="19.5" customHeight="1" x14ac:dyDescent="0.45">
      <c r="A38" s="213">
        <v>35</v>
      </c>
      <c r="B38" s="212">
        <f>'groep 4'!B52</f>
        <v>0</v>
      </c>
      <c r="E38" s="306"/>
      <c r="F38" s="306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</row>
    <row r="39" spans="1:30" ht="19.5" customHeight="1" x14ac:dyDescent="0.45">
      <c r="A39" s="213">
        <v>36</v>
      </c>
      <c r="B39" s="212">
        <f>'groep 4'!B53</f>
        <v>0</v>
      </c>
      <c r="E39" s="306"/>
      <c r="F39" s="306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</row>
    <row r="40" spans="1:30" ht="19.5" customHeight="1" x14ac:dyDescent="0.45">
      <c r="E40" s="306"/>
      <c r="F40" s="306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</row>
    <row r="41" spans="1:30" ht="19.5" customHeight="1" x14ac:dyDescent="0.45">
      <c r="E41" s="306"/>
      <c r="F41" s="306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</row>
    <row r="42" spans="1:30" ht="19.5" customHeight="1" x14ac:dyDescent="0.45">
      <c r="E42" s="306"/>
      <c r="F42" s="306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</row>
    <row r="43" spans="1:30" ht="19.5" customHeight="1" x14ac:dyDescent="0.45">
      <c r="E43" s="306"/>
      <c r="F43" s="306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</row>
    <row r="44" spans="1:30" ht="19.5" customHeight="1" x14ac:dyDescent="0.7"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</row>
    <row r="45" spans="1:30" ht="19.5" customHeight="1" x14ac:dyDescent="0.45">
      <c r="E45" s="306"/>
      <c r="F45" s="306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</row>
    <row r="46" spans="1:30" ht="19.5" customHeight="1" x14ac:dyDescent="0.45">
      <c r="E46" s="306"/>
      <c r="F46" s="306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</row>
    <row r="47" spans="1:30" ht="19.5" customHeight="1" x14ac:dyDescent="0.45">
      <c r="E47" s="306"/>
      <c r="F47" s="306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</row>
    <row r="48" spans="1:30" ht="19.5" customHeight="1" x14ac:dyDescent="0.45">
      <c r="E48" s="306"/>
      <c r="F48" s="306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</row>
    <row r="49" spans="5:30" ht="19.5" customHeight="1" x14ac:dyDescent="0.45">
      <c r="E49" s="306"/>
      <c r="F49" s="306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C49" s="307"/>
      <c r="AD49" s="307"/>
    </row>
    <row r="50" spans="5:30" ht="19.5" customHeight="1" x14ac:dyDescent="0.45">
      <c r="E50" s="306"/>
      <c r="F50" s="306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</row>
    <row r="51" spans="5:30" ht="19.5" customHeight="1" x14ac:dyDescent="0.7"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</row>
    <row r="52" spans="5:30" ht="19.5" customHeight="1" x14ac:dyDescent="0.45">
      <c r="E52" s="306"/>
      <c r="F52" s="306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</row>
    <row r="53" spans="5:30" ht="19.5" customHeight="1" x14ac:dyDescent="0.45">
      <c r="E53" s="306"/>
      <c r="F53" s="306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</row>
    <row r="54" spans="5:30" ht="19.5" customHeight="1" x14ac:dyDescent="0.45">
      <c r="E54" s="306"/>
      <c r="F54" s="306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</row>
    <row r="55" spans="5:30" ht="19.5" customHeight="1" x14ac:dyDescent="0.45">
      <c r="E55" s="306"/>
      <c r="F55" s="306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</row>
    <row r="56" spans="5:30" ht="19.5" customHeight="1" x14ac:dyDescent="0.45">
      <c r="E56" s="306"/>
      <c r="F56" s="306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</row>
    <row r="57" spans="5:30" ht="19.5" customHeight="1" x14ac:dyDescent="0.45">
      <c r="E57" s="306"/>
      <c r="F57" s="306"/>
      <c r="G57" s="307"/>
      <c r="H57" s="307"/>
      <c r="I57" s="307"/>
      <c r="J57" s="307"/>
      <c r="K57" s="307"/>
      <c r="L57" s="307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</row>
    <row r="58" spans="5:30" ht="19.5" customHeight="1" x14ac:dyDescent="0.7"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  <c r="AA58" s="276"/>
      <c r="AB58" s="276"/>
      <c r="AC58" s="276"/>
      <c r="AD58" s="276"/>
    </row>
    <row r="59" spans="5:30" ht="19.5" customHeight="1" x14ac:dyDescent="0.45">
      <c r="E59" s="306"/>
      <c r="F59" s="306"/>
    </row>
    <row r="60" spans="5:30" ht="19.5" customHeight="1" x14ac:dyDescent="0.45">
      <c r="E60" s="306"/>
      <c r="F60" s="306"/>
    </row>
    <row r="61" spans="5:30" ht="19.5" customHeight="1" x14ac:dyDescent="0.45">
      <c r="E61" s="306"/>
      <c r="F61" s="306"/>
    </row>
    <row r="62" spans="5:30" ht="19.5" customHeight="1" x14ac:dyDescent="0.45">
      <c r="E62" s="306"/>
      <c r="F62" s="306"/>
    </row>
    <row r="63" spans="5:30" ht="19.5" customHeight="1" x14ac:dyDescent="0.45">
      <c r="E63" s="306"/>
      <c r="F63" s="306"/>
    </row>
    <row r="64" spans="5:30" ht="19.5" customHeight="1" x14ac:dyDescent="0.45">
      <c r="E64" s="306"/>
      <c r="F64" s="306"/>
    </row>
    <row r="65" spans="5:107" ht="19.5" customHeight="1" x14ac:dyDescent="0.45">
      <c r="E65" s="306"/>
      <c r="F65" s="306"/>
    </row>
    <row r="66" spans="5:107" ht="19.5" customHeight="1" x14ac:dyDescent="0.45">
      <c r="E66" s="275"/>
      <c r="F66" s="275"/>
    </row>
    <row r="68" spans="5:107" ht="25.8" x14ac:dyDescent="0.45">
      <c r="CF68" s="278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</row>
    <row r="69" spans="5:107" ht="25.8" x14ac:dyDescent="0.45">
      <c r="CF69" s="279"/>
      <c r="CG69" s="279"/>
      <c r="CH69" s="279"/>
      <c r="CI69" s="279"/>
      <c r="CJ69" s="279"/>
      <c r="CK69" s="279"/>
      <c r="CL69" s="279"/>
      <c r="CM69" s="279"/>
      <c r="CN69" s="279"/>
      <c r="CO69" s="279"/>
      <c r="CP69" s="279"/>
      <c r="CQ69" s="279"/>
      <c r="CR69" s="279"/>
      <c r="CS69" s="279"/>
      <c r="CT69" s="279"/>
      <c r="CU69" s="279"/>
      <c r="CV69" s="279"/>
      <c r="CW69" s="279"/>
      <c r="CX69" s="279"/>
      <c r="CY69" s="279"/>
      <c r="CZ69" s="279"/>
      <c r="DA69" s="279"/>
      <c r="DB69" s="279"/>
      <c r="DC69" s="279"/>
    </row>
    <row r="70" spans="5:107" ht="25.8" x14ac:dyDescent="0.45">
      <c r="CF70" s="279"/>
      <c r="CG70" s="279"/>
      <c r="CH70" s="279"/>
      <c r="CI70" s="279"/>
      <c r="CJ70" s="279"/>
      <c r="CK70" s="279"/>
      <c r="CL70" s="279"/>
      <c r="CM70" s="279"/>
      <c r="CN70" s="279"/>
      <c r="CO70" s="279"/>
      <c r="CP70" s="279"/>
      <c r="CQ70" s="279"/>
      <c r="CR70" s="279"/>
      <c r="CS70" s="279"/>
      <c r="CT70" s="279"/>
      <c r="CU70" s="279"/>
      <c r="CV70" s="279"/>
      <c r="CW70" s="279"/>
      <c r="CX70" s="279"/>
      <c r="CY70" s="279"/>
      <c r="CZ70" s="279"/>
      <c r="DA70" s="279"/>
      <c r="DB70" s="279"/>
      <c r="DC70" s="279"/>
    </row>
    <row r="71" spans="5:107" ht="25.8" x14ac:dyDescent="0.45">
      <c r="CF71" s="279"/>
      <c r="CG71" s="279"/>
      <c r="CH71" s="279"/>
      <c r="CI71" s="279"/>
      <c r="CJ71" s="279"/>
      <c r="CK71" s="279"/>
      <c r="CL71" s="279"/>
      <c r="CM71" s="279"/>
      <c r="CN71" s="279"/>
      <c r="CO71" s="279"/>
      <c r="CP71" s="279"/>
      <c r="CQ71" s="279"/>
      <c r="CR71" s="279"/>
      <c r="CS71" s="279"/>
      <c r="CT71" s="279"/>
      <c r="CU71" s="279"/>
      <c r="CV71" s="279"/>
      <c r="CW71" s="279"/>
      <c r="CX71" s="279"/>
      <c r="CY71" s="279"/>
      <c r="CZ71" s="279"/>
      <c r="DA71" s="279"/>
      <c r="DB71" s="279"/>
      <c r="DC71" s="279"/>
    </row>
    <row r="72" spans="5:107" ht="25.8" x14ac:dyDescent="0.45">
      <c r="CF72" s="279"/>
      <c r="CG72" s="279"/>
      <c r="CH72" s="279"/>
      <c r="CI72" s="279"/>
      <c r="CJ72" s="279"/>
      <c r="CK72" s="279"/>
      <c r="CL72" s="279"/>
      <c r="CM72" s="279"/>
      <c r="CN72" s="279"/>
      <c r="CO72" s="279"/>
      <c r="CP72" s="279"/>
      <c r="CQ72" s="279"/>
      <c r="CR72" s="279"/>
      <c r="CS72" s="279"/>
      <c r="CT72" s="279"/>
      <c r="CU72" s="279"/>
      <c r="CV72" s="279"/>
      <c r="CW72" s="279"/>
      <c r="CX72" s="279"/>
      <c r="CY72" s="279"/>
      <c r="CZ72" s="279"/>
      <c r="DA72" s="279"/>
      <c r="DB72" s="279"/>
      <c r="DC72" s="279"/>
    </row>
    <row r="73" spans="5:107" ht="25.8" x14ac:dyDescent="0.45">
      <c r="CF73" s="279"/>
      <c r="CG73" s="279"/>
      <c r="CH73" s="279"/>
      <c r="CI73" s="279"/>
      <c r="CJ73" s="279"/>
      <c r="CK73" s="279"/>
      <c r="CL73" s="279"/>
      <c r="CM73" s="279"/>
      <c r="CN73" s="279"/>
      <c r="CO73" s="279"/>
      <c r="CP73" s="279"/>
      <c r="CQ73" s="279"/>
      <c r="CR73" s="279"/>
      <c r="CS73" s="279"/>
      <c r="CT73" s="279"/>
      <c r="CU73" s="279"/>
      <c r="CV73" s="279"/>
      <c r="CW73" s="279"/>
      <c r="CX73" s="279"/>
      <c r="CY73" s="279"/>
      <c r="CZ73" s="279"/>
      <c r="DA73" s="279"/>
      <c r="DB73" s="279"/>
      <c r="DC73" s="279"/>
    </row>
    <row r="74" spans="5:107" ht="25.8" x14ac:dyDescent="0.45"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CF74" s="279"/>
      <c r="CG74" s="279"/>
      <c r="CH74" s="279"/>
      <c r="CI74" s="279"/>
      <c r="CJ74" s="279"/>
      <c r="CK74" s="279"/>
      <c r="CL74" s="279"/>
      <c r="CM74" s="279"/>
      <c r="CN74" s="279"/>
      <c r="CO74" s="279"/>
      <c r="CP74" s="279"/>
      <c r="CQ74" s="279"/>
      <c r="CR74" s="279"/>
      <c r="CS74" s="279"/>
      <c r="CT74" s="279"/>
      <c r="CU74" s="279"/>
      <c r="CV74" s="279"/>
      <c r="CW74" s="279"/>
      <c r="CX74" s="279"/>
      <c r="CY74" s="279"/>
      <c r="CZ74" s="279"/>
      <c r="DA74" s="279"/>
      <c r="DB74" s="279"/>
      <c r="DC74" s="279"/>
    </row>
    <row r="75" spans="5:107" x14ac:dyDescent="0.45"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  <c r="AC75" s="210"/>
    </row>
  </sheetData>
  <sheetProtection sheet="1" objects="1" scenarios="1"/>
  <mergeCells count="18">
    <mergeCell ref="E52:F57"/>
    <mergeCell ref="G52:AD57"/>
    <mergeCell ref="E59:F65"/>
    <mergeCell ref="R74:T74"/>
    <mergeCell ref="U74:W74"/>
    <mergeCell ref="X74:Z74"/>
    <mergeCell ref="AA74:AC74"/>
    <mergeCell ref="E38:F43"/>
    <mergeCell ref="G38:AD43"/>
    <mergeCell ref="E45:F50"/>
    <mergeCell ref="G45:AD50"/>
    <mergeCell ref="E31:F36"/>
    <mergeCell ref="G31:AD36"/>
    <mergeCell ref="A2:B2"/>
    <mergeCell ref="E2:F2"/>
    <mergeCell ref="G2:AD2"/>
    <mergeCell ref="AE2:AG2"/>
    <mergeCell ref="AH2:AJ2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BFCF-5B12-4F7A-B08A-045816330224}">
  <sheetPr codeName="Blad2">
    <tabColor rgb="FFCC00FF"/>
  </sheetPr>
  <dimension ref="A1:BA75"/>
  <sheetViews>
    <sheetView showGridLines="0" showRowColHeaders="0" zoomScale="85" zoomScaleNormal="85" workbookViewId="0">
      <selection activeCell="B18" sqref="B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hidden="1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4</v>
      </c>
      <c r="D2" s="76"/>
      <c r="E2" s="13"/>
      <c r="F2" s="193"/>
      <c r="G2" s="193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str">
        <f>IF($C$2=4,"ja",IF($C$2="4A","ja",IF($C$2="4B","ja",IF($C$2="4C","ja"))))</f>
        <v>ja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80">
        <v>45692</v>
      </c>
      <c r="D3" s="281"/>
      <c r="E3" s="13"/>
      <c r="F3" s="194"/>
      <c r="G3" s="194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4" customFormat="1" ht="20.100000000000001" customHeight="1" x14ac:dyDescent="0.25">
      <c r="B5" s="286" t="s">
        <v>98</v>
      </c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89" t="s">
        <v>28</v>
      </c>
      <c r="C7" s="290"/>
      <c r="D7" s="50" t="s">
        <v>75</v>
      </c>
      <c r="H7" s="3"/>
      <c r="I7" s="3"/>
      <c r="J7" s="3"/>
    </row>
    <row r="8" spans="1:52" x14ac:dyDescent="0.25">
      <c r="B8" s="289" t="s">
        <v>27</v>
      </c>
      <c r="C8" s="29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3" t="s">
        <v>97</v>
      </c>
      <c r="F10" s="154" t="s">
        <v>97</v>
      </c>
      <c r="G10" s="282" t="s">
        <v>85</v>
      </c>
      <c r="H10" s="283"/>
      <c r="I10" s="282" t="s">
        <v>31</v>
      </c>
      <c r="J10" s="283"/>
      <c r="K10" s="282" t="s">
        <v>32</v>
      </c>
      <c r="L10" s="28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92" t="s">
        <v>117</v>
      </c>
      <c r="AS10" s="293"/>
      <c r="AT10" s="283"/>
      <c r="AU10" s="153" t="s">
        <v>97</v>
      </c>
      <c r="AV10" s="153"/>
      <c r="AW10" s="153"/>
      <c r="AX10" s="153" t="s">
        <v>97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67"/>
      <c r="C18" s="200"/>
      <c r="D18" s="159"/>
      <c r="E18" s="159"/>
      <c r="F18" s="160"/>
      <c r="G18" s="205"/>
      <c r="H18" s="172"/>
      <c r="I18" s="204"/>
      <c r="J18" s="172"/>
      <c r="K18" s="204"/>
      <c r="L18" s="203"/>
      <c r="M18" s="163">
        <f>COUNTA(H18,I18,L18)</f>
        <v>0</v>
      </c>
      <c r="N18" s="164" t="str">
        <f>IF(L18="E",1,IF(L18="D",2,IF(L18="C",3,IF(L18="B",4,IF(L18="A",5,IF(L18=5,1,IF(L18=4,2,IF(L18=3,3,IF(L18=2,4,IF(L18=1,5,IF(L18="","")))))))))))</f>
        <v/>
      </c>
      <c r="O18" s="164" t="str">
        <f t="shared" ref="O18:O53" si="0">IF(H18="E",1,IF(H18="D",2,IF(H18="C",3,IF(H18="B",4,IF(H18="A",5,IF(H18=5,1,IF(H18=4,2,IF(H18=3,3,IF(H18=2,4,IF(H18=1,5,IF(H18="","")))))))))))</f>
        <v/>
      </c>
      <c r="P18" s="164" t="str">
        <f t="shared" ref="P18:P53" si="1">IF(I18="E",1,IF(I18="D",2,IF(I18="C",3,IF(I18="B",4,IF(I18="A",5,IF(I18=5,1,IF(I18=4,2,IF(I18=3,3,IF(I18=2,4,IF(I18=1,5,IF(I18="","")))))))))))</f>
        <v/>
      </c>
      <c r="Q18" s="164">
        <f>IF(M18&lt;3,2,IF($C$2&lt;6,0,IF($C$2&gt;=6,SUM(N18:P18))))</f>
        <v>2</v>
      </c>
      <c r="R18" s="104" t="str">
        <f t="shared" ref="R18:R53" si="2">IF(C18="","",IF(G18="","",IF(G18=$C18,1,IF(G18&lt;$C18,1,IF(G18&gt;$C18,"",IF(G18="A+",1))))))</f>
        <v/>
      </c>
      <c r="S18" s="104" t="str">
        <f t="shared" ref="S18:S53" si="3">IF(C18="","",IF(H18="","",IF(H18=$C18,1,IF(H18&lt;$C18,1,IF(H18&gt;$C18,"",IF(H18="A+",1))))))</f>
        <v/>
      </c>
      <c r="T18" s="104" t="str">
        <f t="shared" ref="T18:T53" si="4">IF(C18="","",IF(I18="","",IF(I18=$C18,1,IF(I18&lt;$C18,1,IF(I18&gt;$C18,"",IF(I18="A+",1))))))</f>
        <v/>
      </c>
      <c r="U18" s="104" t="str">
        <f>IF(C18="","",IF(J18="","",IF(J18=$C18,1,IF(J18&lt;$C18,1,IF(J18&gt;$C18,"",IF(J18="A+",1))))))</f>
        <v/>
      </c>
      <c r="V18" s="104" t="str">
        <f t="shared" ref="V18:V53" si="5">IF(C18="","",IF(K18="","",IF(K18=$C18,1,IF(K18&lt;$C18,1,IF(K18&gt;$C18,"",IF(K18="A+",1))))))</f>
        <v/>
      </c>
      <c r="W18" s="104" t="str">
        <f t="shared" ref="W18:W53" si="6">IF(C18="","",IF(L18="","",IF(L18=$C18,1,IF(L18&lt;$C18,1,IF(L18&gt;$C18,"",IF(L18="A+",1))))))</f>
        <v/>
      </c>
      <c r="X18" s="104">
        <f t="shared" ref="X18:X53" si="7">SUM(R18:W18)</f>
        <v>0</v>
      </c>
      <c r="Y18" s="165" t="b">
        <f t="shared" ref="Y18:Y53" si="8">IF($C18="A",$AJ18)</f>
        <v>0</v>
      </c>
      <c r="Z18" s="165" t="b">
        <f t="shared" ref="Z18:Z53" si="9">IF($C18="B",$AJ18)</f>
        <v>0</v>
      </c>
      <c r="AA18" s="165" t="b">
        <f t="shared" ref="AA18:AA53" si="10">IF($C18="C",$AJ18)</f>
        <v>0</v>
      </c>
      <c r="AB18" s="165" t="b">
        <f t="shared" ref="AB18:AB53" si="11">IF($C18="D",$AJ18)</f>
        <v>0</v>
      </c>
      <c r="AC18" s="165" t="b">
        <f t="shared" ref="AC18:AC53" si="12">IF($C18="E",$AJ18)</f>
        <v>0</v>
      </c>
      <c r="AD18" s="165" t="b">
        <f>IF($C18=1,$AJ18)</f>
        <v>0</v>
      </c>
      <c r="AE18" s="165" t="b">
        <f>IF($C18=2,$AJ18)</f>
        <v>0</v>
      </c>
      <c r="AF18" s="165" t="b">
        <f>IF($C18=3,$AJ18)</f>
        <v>0</v>
      </c>
      <c r="AG18" s="165" t="b">
        <f>IF($C18=4,$AJ18)</f>
        <v>0</v>
      </c>
      <c r="AH18" s="165" t="b">
        <f>IF($C18=5,$AJ18)</f>
        <v>0</v>
      </c>
      <c r="AI18" s="166" t="str">
        <f t="shared" ref="AI18:AI53" si="13">IF(C18="","",IF(C18&gt;0,COUNTA(G18:L18)))</f>
        <v/>
      </c>
      <c r="AJ18" s="167" t="str">
        <f t="shared" ref="AJ18:AJ53" si="14">IF(AI18=0,"",IF(AI18="","",IF(AI18&gt;0,X18/AI18)))</f>
        <v/>
      </c>
      <c r="AK18" s="26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8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9">
        <f>IF(AL18="",0,IF(AL18&lt;AQ18,0,IF(AL18&gt;=AQ18,1)))</f>
        <v>0</v>
      </c>
      <c r="AN18" s="150" t="str">
        <f>IF(E18="","",IF(E18="x",1))</f>
        <v/>
      </c>
      <c r="AO18" s="151" t="str">
        <f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65" t="str">
        <f>IF($C$2&lt;6,"",IF($M18&lt;3,"",IF(O18=1,"&lt;1F",IF(O18&gt;3,"2F",IF(O18&gt;1,"1F")))))</f>
        <v/>
      </c>
      <c r="AS18" s="265" t="str">
        <f>IF($C$2&lt;6,"",IF($M18&lt;3,"",IF(P18=1,"&lt;1F",IF(P18&gt;3,"2F",IF(P18&gt;1,"1F")))))</f>
        <v/>
      </c>
      <c r="AT18" s="265" t="str">
        <f>IF($C$2&lt;6,"",IF($M18&lt;3,"",IF(N18&lt;=2,"&lt;1F",IF(N18&gt;3,"1S",IF(N18&gt;2,"1F")))))</f>
        <v/>
      </c>
      <c r="AU18" s="264"/>
      <c r="AV18" s="265"/>
      <c r="AW18" s="265"/>
      <c r="AX18" s="26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267"/>
      <c r="C19" s="200"/>
      <c r="D19" s="139"/>
      <c r="E19" s="139"/>
      <c r="F19" s="160"/>
      <c r="G19" s="205"/>
      <c r="H19" s="172"/>
      <c r="I19" s="204"/>
      <c r="J19" s="172"/>
      <c r="K19" s="204"/>
      <c r="L19" s="203"/>
      <c r="M19" s="163">
        <f t="shared" ref="M19:M53" si="16">COUNTA(H19,I19,L19)</f>
        <v>0</v>
      </c>
      <c r="N19" s="164" t="str">
        <f t="shared" ref="N19:N53" si="17">IF(L19="E",1,IF(L19="D",2,IF(L19="C",3,IF(L19="B",4,IF(L19="A",5,IF(L19=5,1,IF(L19=4,2,IF(L19=3,3,IF(L19=2,4,IF(L19=1,5,IF(L19="","")))))))))))</f>
        <v/>
      </c>
      <c r="O19" s="164" t="str">
        <f t="shared" si="0"/>
        <v/>
      </c>
      <c r="P19" s="164" t="str">
        <f t="shared" si="1"/>
        <v/>
      </c>
      <c r="Q19" s="164">
        <f t="shared" ref="Q19:Q53" si="18">IF($C$2&lt;6,0,IF($C$2&gt;=6,SUM(N19:P19)))</f>
        <v>0</v>
      </c>
      <c r="R19" s="104" t="str">
        <f t="shared" si="2"/>
        <v/>
      </c>
      <c r="S19" s="104" t="str">
        <f t="shared" si="3"/>
        <v/>
      </c>
      <c r="T19" s="104" t="str">
        <f t="shared" si="4"/>
        <v/>
      </c>
      <c r="U19" s="104" t="str">
        <f t="shared" ref="U19:U53" si="19">IF(C19="","",IF(J19="","",IF(J19=$C19,1,IF(J19&lt;$C19,1,IF(J19&gt;$C19,"",IF(J19="A+",1))))))</f>
        <v/>
      </c>
      <c r="V19" s="104" t="str">
        <f t="shared" si="5"/>
        <v/>
      </c>
      <c r="W19" s="104" t="str">
        <f t="shared" si="6"/>
        <v/>
      </c>
      <c r="X19" s="104">
        <f t="shared" si="7"/>
        <v>0</v>
      </c>
      <c r="Y19" s="165" t="b">
        <f t="shared" si="8"/>
        <v>0</v>
      </c>
      <c r="Z19" s="165" t="b">
        <f t="shared" si="9"/>
        <v>0</v>
      </c>
      <c r="AA19" s="165" t="b">
        <f t="shared" si="10"/>
        <v>0</v>
      </c>
      <c r="AB19" s="165" t="b">
        <f t="shared" si="11"/>
        <v>0</v>
      </c>
      <c r="AC19" s="165" t="b">
        <f t="shared" si="12"/>
        <v>0</v>
      </c>
      <c r="AD19" s="165" t="b">
        <f t="shared" ref="AD19:AD53" si="20">IF($C19="1",$AJ19)</f>
        <v>0</v>
      </c>
      <c r="AE19" s="165" t="b">
        <f t="shared" ref="AE19:AE53" si="21">IF($C19=2,$AJ19)</f>
        <v>0</v>
      </c>
      <c r="AF19" s="165" t="b">
        <f t="shared" ref="AF19:AF53" si="22">IF($C19=3,$AJ19)</f>
        <v>0</v>
      </c>
      <c r="AG19" s="165" t="b">
        <f t="shared" ref="AG19:AG53" si="23">IF($C19=4,$AJ19)</f>
        <v>0</v>
      </c>
      <c r="AH19" s="165" t="b">
        <f t="shared" ref="AH19:AH53" si="24">IF($C19=5,$AJ19)</f>
        <v>0</v>
      </c>
      <c r="AI19" s="170" t="str">
        <f t="shared" si="13"/>
        <v/>
      </c>
      <c r="AJ19" s="171" t="str">
        <f t="shared" si="14"/>
        <v/>
      </c>
      <c r="AK19" s="262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8" t="str">
        <f t="shared" ref="AL19:AL53" si="26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9">
        <f t="shared" ref="AM19:AM53" si="27">IF(AL19="",0,IF(AL19&lt;AQ19,0,IF(AL19&gt;=AQ19,1)))</f>
        <v>0</v>
      </c>
      <c r="AN19" s="150" t="str">
        <f t="shared" ref="AN19:AN53" si="28">IF(E19="","",IF(E19="x",1))</f>
        <v/>
      </c>
      <c r="AO19" s="151" t="str">
        <f t="shared" ref="AO19:AO53" si="29">IF(D19="","",IF(D19="X",1))</f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65" t="str">
        <f t="shared" ref="AR19:AR53" si="31">IF($C$2&lt;6,"",IF(M19&lt;3,"",IF(O19=1,"&lt;1F",IF(O19&gt;3,"2F",IF(O19&gt;1,"1F")))))</f>
        <v/>
      </c>
      <c r="AS19" s="265" t="str">
        <f t="shared" ref="AS19:AS53" si="32">IF($C$2&lt;6,"",IF($M19&lt;3,"",IF(P19=1,"&lt;1F",IF(P19&gt;3,"2F",IF(P19&gt;1,"1F")))))</f>
        <v/>
      </c>
      <c r="AT19" s="265" t="str">
        <f t="shared" ref="AT19:AT53" si="33">IF($C$2&lt;6,"",IF($M19&lt;3,"",IF(N19&lt;=2,"&lt;1F",IF(N19&gt;3,"1S",IF(N19&gt;2,"1F")))))</f>
        <v/>
      </c>
      <c r="AU19" s="264"/>
      <c r="AV19" s="265"/>
      <c r="AW19" s="265"/>
      <c r="AX19" s="264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267"/>
      <c r="C20" s="200"/>
      <c r="D20" s="138"/>
      <c r="E20" s="139"/>
      <c r="F20" s="160"/>
      <c r="G20" s="205"/>
      <c r="H20" s="172"/>
      <c r="I20" s="204"/>
      <c r="J20" s="172"/>
      <c r="K20" s="204"/>
      <c r="L20" s="203"/>
      <c r="M20" s="163">
        <f t="shared" si="16"/>
        <v>0</v>
      </c>
      <c r="N20" s="164" t="str">
        <f t="shared" si="17"/>
        <v/>
      </c>
      <c r="O20" s="164" t="str">
        <f t="shared" si="0"/>
        <v/>
      </c>
      <c r="P20" s="164" t="str">
        <f t="shared" si="1"/>
        <v/>
      </c>
      <c r="Q20" s="164">
        <f t="shared" si="18"/>
        <v>0</v>
      </c>
      <c r="R20" s="104" t="str">
        <f t="shared" si="2"/>
        <v/>
      </c>
      <c r="S20" s="104" t="str">
        <f t="shared" si="3"/>
        <v/>
      </c>
      <c r="T20" s="104" t="str">
        <f t="shared" si="4"/>
        <v/>
      </c>
      <c r="U20" s="104" t="str">
        <f t="shared" si="19"/>
        <v/>
      </c>
      <c r="V20" s="104" t="str">
        <f t="shared" si="5"/>
        <v/>
      </c>
      <c r="W20" s="104" t="str">
        <f t="shared" si="6"/>
        <v/>
      </c>
      <c r="X20" s="104">
        <f t="shared" si="7"/>
        <v>0</v>
      </c>
      <c r="Y20" s="165" t="b">
        <f t="shared" si="8"/>
        <v>0</v>
      </c>
      <c r="Z20" s="165" t="b">
        <f t="shared" si="9"/>
        <v>0</v>
      </c>
      <c r="AA20" s="165" t="b">
        <f t="shared" si="10"/>
        <v>0</v>
      </c>
      <c r="AB20" s="165" t="b">
        <f t="shared" si="11"/>
        <v>0</v>
      </c>
      <c r="AC20" s="165" t="b">
        <f t="shared" si="12"/>
        <v>0</v>
      </c>
      <c r="AD20" s="165" t="b">
        <f t="shared" si="20"/>
        <v>0</v>
      </c>
      <c r="AE20" s="165" t="b">
        <f t="shared" si="21"/>
        <v>0</v>
      </c>
      <c r="AF20" s="165" t="b">
        <f t="shared" si="22"/>
        <v>0</v>
      </c>
      <c r="AG20" s="165" t="b">
        <f t="shared" si="23"/>
        <v>0</v>
      </c>
      <c r="AH20" s="165" t="b">
        <f t="shared" si="24"/>
        <v>0</v>
      </c>
      <c r="AI20" s="170" t="str">
        <f t="shared" si="13"/>
        <v/>
      </c>
      <c r="AJ20" s="171" t="str">
        <f t="shared" si="14"/>
        <v/>
      </c>
      <c r="AK20" s="262" t="str">
        <f t="shared" si="25"/>
        <v/>
      </c>
      <c r="AL20" s="168" t="str">
        <f t="shared" si="26"/>
        <v/>
      </c>
      <c r="AM20" s="169">
        <f t="shared" si="27"/>
        <v>0</v>
      </c>
      <c r="AN20" s="150" t="str">
        <f t="shared" si="28"/>
        <v/>
      </c>
      <c r="AO20" s="151" t="str">
        <f t="shared" si="29"/>
        <v/>
      </c>
      <c r="AP20" s="139"/>
      <c r="AQ20" s="168" t="str">
        <f t="shared" si="30"/>
        <v/>
      </c>
      <c r="AR20" s="265" t="str">
        <f t="shared" si="31"/>
        <v/>
      </c>
      <c r="AS20" s="265" t="str">
        <f t="shared" si="32"/>
        <v/>
      </c>
      <c r="AT20" s="265" t="str">
        <f t="shared" si="33"/>
        <v/>
      </c>
      <c r="AU20" s="264"/>
      <c r="AV20" s="265"/>
      <c r="AW20" s="265"/>
      <c r="AX20" s="264"/>
      <c r="AY20" s="60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267"/>
      <c r="C21" s="200"/>
      <c r="D21" s="139"/>
      <c r="E21" s="139"/>
      <c r="F21" s="160"/>
      <c r="G21" s="205"/>
      <c r="H21" s="172"/>
      <c r="I21" s="204"/>
      <c r="J21" s="172"/>
      <c r="K21" s="204"/>
      <c r="L21" s="203"/>
      <c r="M21" s="163">
        <f t="shared" si="16"/>
        <v>0</v>
      </c>
      <c r="N21" s="164" t="str">
        <f t="shared" si="17"/>
        <v/>
      </c>
      <c r="O21" s="164" t="str">
        <f t="shared" si="0"/>
        <v/>
      </c>
      <c r="P21" s="164" t="str">
        <f t="shared" si="1"/>
        <v/>
      </c>
      <c r="Q21" s="164">
        <f t="shared" si="18"/>
        <v>0</v>
      </c>
      <c r="R21" s="104" t="str">
        <f t="shared" si="2"/>
        <v/>
      </c>
      <c r="S21" s="104" t="str">
        <f t="shared" si="3"/>
        <v/>
      </c>
      <c r="T21" s="104" t="str">
        <f t="shared" si="4"/>
        <v/>
      </c>
      <c r="U21" s="104" t="str">
        <f t="shared" si="19"/>
        <v/>
      </c>
      <c r="V21" s="104" t="str">
        <f t="shared" si="5"/>
        <v/>
      </c>
      <c r="W21" s="104" t="str">
        <f t="shared" si="6"/>
        <v/>
      </c>
      <c r="X21" s="104">
        <f t="shared" si="7"/>
        <v>0</v>
      </c>
      <c r="Y21" s="165" t="b">
        <f t="shared" si="8"/>
        <v>0</v>
      </c>
      <c r="Z21" s="165" t="b">
        <f t="shared" si="9"/>
        <v>0</v>
      </c>
      <c r="AA21" s="165" t="b">
        <f t="shared" si="10"/>
        <v>0</v>
      </c>
      <c r="AB21" s="165" t="b">
        <f t="shared" si="11"/>
        <v>0</v>
      </c>
      <c r="AC21" s="165" t="b">
        <f t="shared" si="12"/>
        <v>0</v>
      </c>
      <c r="AD21" s="165" t="b">
        <f t="shared" si="20"/>
        <v>0</v>
      </c>
      <c r="AE21" s="165" t="b">
        <f t="shared" si="21"/>
        <v>0</v>
      </c>
      <c r="AF21" s="165" t="b">
        <f t="shared" si="22"/>
        <v>0</v>
      </c>
      <c r="AG21" s="165" t="b">
        <f t="shared" si="23"/>
        <v>0</v>
      </c>
      <c r="AH21" s="165" t="b">
        <f t="shared" si="24"/>
        <v>0</v>
      </c>
      <c r="AI21" s="170" t="str">
        <f t="shared" si="13"/>
        <v/>
      </c>
      <c r="AJ21" s="171" t="str">
        <f t="shared" si="14"/>
        <v/>
      </c>
      <c r="AK21" s="262" t="str">
        <f t="shared" si="25"/>
        <v/>
      </c>
      <c r="AL21" s="168" t="str">
        <f t="shared" si="26"/>
        <v/>
      </c>
      <c r="AM21" s="169">
        <f t="shared" si="27"/>
        <v>0</v>
      </c>
      <c r="AN21" s="150" t="str">
        <f t="shared" si="28"/>
        <v/>
      </c>
      <c r="AO21" s="151" t="str">
        <f t="shared" si="29"/>
        <v/>
      </c>
      <c r="AP21" s="139"/>
      <c r="AQ21" s="168" t="str">
        <f t="shared" si="30"/>
        <v/>
      </c>
      <c r="AR21" s="265" t="str">
        <f t="shared" si="31"/>
        <v/>
      </c>
      <c r="AS21" s="265" t="str">
        <f t="shared" si="32"/>
        <v/>
      </c>
      <c r="AT21" s="265" t="str">
        <f t="shared" si="33"/>
        <v/>
      </c>
      <c r="AU21" s="264"/>
      <c r="AV21" s="265"/>
      <c r="AW21" s="265"/>
      <c r="AX21" s="264"/>
      <c r="AY21" s="60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267"/>
      <c r="C22" s="200"/>
      <c r="D22" s="139"/>
      <c r="E22" s="139"/>
      <c r="F22" s="160"/>
      <c r="G22" s="205"/>
      <c r="H22" s="172"/>
      <c r="I22" s="204"/>
      <c r="J22" s="172"/>
      <c r="K22" s="204"/>
      <c r="L22" s="203"/>
      <c r="M22" s="163">
        <f t="shared" si="16"/>
        <v>0</v>
      </c>
      <c r="N22" s="164" t="str">
        <f t="shared" si="17"/>
        <v/>
      </c>
      <c r="O22" s="164" t="str">
        <f t="shared" si="0"/>
        <v/>
      </c>
      <c r="P22" s="164" t="str">
        <f t="shared" si="1"/>
        <v/>
      </c>
      <c r="Q22" s="164">
        <f t="shared" si="18"/>
        <v>0</v>
      </c>
      <c r="R22" s="104" t="str">
        <f t="shared" si="2"/>
        <v/>
      </c>
      <c r="S22" s="104" t="str">
        <f t="shared" si="3"/>
        <v/>
      </c>
      <c r="T22" s="104" t="str">
        <f t="shared" si="4"/>
        <v/>
      </c>
      <c r="U22" s="104" t="str">
        <f t="shared" si="19"/>
        <v/>
      </c>
      <c r="V22" s="104" t="str">
        <f t="shared" si="5"/>
        <v/>
      </c>
      <c r="W22" s="104" t="str">
        <f t="shared" si="6"/>
        <v/>
      </c>
      <c r="X22" s="104">
        <f t="shared" si="7"/>
        <v>0</v>
      </c>
      <c r="Y22" s="165" t="b">
        <f t="shared" si="8"/>
        <v>0</v>
      </c>
      <c r="Z22" s="165" t="b">
        <f t="shared" si="9"/>
        <v>0</v>
      </c>
      <c r="AA22" s="165" t="b">
        <f t="shared" si="10"/>
        <v>0</v>
      </c>
      <c r="AB22" s="165" t="b">
        <f t="shared" si="11"/>
        <v>0</v>
      </c>
      <c r="AC22" s="165" t="b">
        <f t="shared" si="12"/>
        <v>0</v>
      </c>
      <c r="AD22" s="165" t="b">
        <f t="shared" si="20"/>
        <v>0</v>
      </c>
      <c r="AE22" s="165" t="b">
        <f t="shared" si="21"/>
        <v>0</v>
      </c>
      <c r="AF22" s="165" t="b">
        <f t="shared" si="22"/>
        <v>0</v>
      </c>
      <c r="AG22" s="165" t="b">
        <f t="shared" si="23"/>
        <v>0</v>
      </c>
      <c r="AH22" s="165" t="b">
        <f t="shared" si="24"/>
        <v>0</v>
      </c>
      <c r="AI22" s="170" t="str">
        <f t="shared" si="13"/>
        <v/>
      </c>
      <c r="AJ22" s="171" t="str">
        <f t="shared" si="14"/>
        <v/>
      </c>
      <c r="AK22" s="262" t="str">
        <f t="shared" si="25"/>
        <v/>
      </c>
      <c r="AL22" s="168" t="str">
        <f t="shared" si="26"/>
        <v/>
      </c>
      <c r="AM22" s="169">
        <f t="shared" si="27"/>
        <v>0</v>
      </c>
      <c r="AN22" s="150" t="str">
        <f t="shared" si="28"/>
        <v/>
      </c>
      <c r="AO22" s="151" t="str">
        <f t="shared" si="29"/>
        <v/>
      </c>
      <c r="AP22" s="139"/>
      <c r="AQ22" s="168" t="str">
        <f t="shared" si="30"/>
        <v/>
      </c>
      <c r="AR22" s="265" t="str">
        <f t="shared" si="31"/>
        <v/>
      </c>
      <c r="AS22" s="265" t="str">
        <f t="shared" si="32"/>
        <v/>
      </c>
      <c r="AT22" s="265" t="str">
        <f t="shared" si="33"/>
        <v/>
      </c>
      <c r="AU22" s="264"/>
      <c r="AV22" s="265"/>
      <c r="AW22" s="265"/>
      <c r="AX22" s="264"/>
      <c r="AY22" s="60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267"/>
      <c r="C23" s="200"/>
      <c r="D23" s="139"/>
      <c r="E23" s="139"/>
      <c r="F23" s="160"/>
      <c r="G23" s="205"/>
      <c r="H23" s="172"/>
      <c r="I23" s="204"/>
      <c r="J23" s="172"/>
      <c r="K23" s="204"/>
      <c r="L23" s="203"/>
      <c r="M23" s="163">
        <f t="shared" si="16"/>
        <v>0</v>
      </c>
      <c r="N23" s="164" t="str">
        <f t="shared" si="17"/>
        <v/>
      </c>
      <c r="O23" s="164" t="str">
        <f t="shared" si="0"/>
        <v/>
      </c>
      <c r="P23" s="164" t="str">
        <f t="shared" si="1"/>
        <v/>
      </c>
      <c r="Q23" s="164">
        <f t="shared" si="18"/>
        <v>0</v>
      </c>
      <c r="R23" s="104" t="str">
        <f t="shared" si="2"/>
        <v/>
      </c>
      <c r="S23" s="104" t="str">
        <f t="shared" si="3"/>
        <v/>
      </c>
      <c r="T23" s="104" t="str">
        <f t="shared" si="4"/>
        <v/>
      </c>
      <c r="U23" s="104" t="str">
        <f t="shared" si="19"/>
        <v/>
      </c>
      <c r="V23" s="104" t="str">
        <f t="shared" si="5"/>
        <v/>
      </c>
      <c r="W23" s="104" t="str">
        <f t="shared" si="6"/>
        <v/>
      </c>
      <c r="X23" s="104">
        <f t="shared" si="7"/>
        <v>0</v>
      </c>
      <c r="Y23" s="165" t="b">
        <f t="shared" si="8"/>
        <v>0</v>
      </c>
      <c r="Z23" s="165" t="b">
        <f t="shared" si="9"/>
        <v>0</v>
      </c>
      <c r="AA23" s="165" t="b">
        <f t="shared" si="10"/>
        <v>0</v>
      </c>
      <c r="AB23" s="165" t="b">
        <f t="shared" si="11"/>
        <v>0</v>
      </c>
      <c r="AC23" s="165" t="b">
        <f t="shared" si="12"/>
        <v>0</v>
      </c>
      <c r="AD23" s="165" t="b">
        <f t="shared" si="20"/>
        <v>0</v>
      </c>
      <c r="AE23" s="165" t="b">
        <f t="shared" si="21"/>
        <v>0</v>
      </c>
      <c r="AF23" s="165" t="b">
        <f t="shared" si="22"/>
        <v>0</v>
      </c>
      <c r="AG23" s="165" t="b">
        <f t="shared" si="23"/>
        <v>0</v>
      </c>
      <c r="AH23" s="165" t="b">
        <f t="shared" si="24"/>
        <v>0</v>
      </c>
      <c r="AI23" s="170" t="str">
        <f t="shared" si="13"/>
        <v/>
      </c>
      <c r="AJ23" s="171" t="str">
        <f t="shared" si="14"/>
        <v/>
      </c>
      <c r="AK23" s="262" t="str">
        <f t="shared" si="25"/>
        <v/>
      </c>
      <c r="AL23" s="168" t="str">
        <f t="shared" si="26"/>
        <v/>
      </c>
      <c r="AM23" s="169">
        <f t="shared" si="27"/>
        <v>0</v>
      </c>
      <c r="AN23" s="150" t="str">
        <f t="shared" si="28"/>
        <v/>
      </c>
      <c r="AO23" s="151" t="str">
        <f t="shared" si="29"/>
        <v/>
      </c>
      <c r="AP23" s="139"/>
      <c r="AQ23" s="168" t="str">
        <f t="shared" si="30"/>
        <v/>
      </c>
      <c r="AR23" s="265" t="str">
        <f t="shared" si="31"/>
        <v/>
      </c>
      <c r="AS23" s="265" t="str">
        <f t="shared" si="32"/>
        <v/>
      </c>
      <c r="AT23" s="265" t="str">
        <f t="shared" si="33"/>
        <v/>
      </c>
      <c r="AU23" s="264"/>
      <c r="AV23" s="265"/>
      <c r="AW23" s="265"/>
      <c r="AX23" s="264"/>
      <c r="AY23" s="60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267"/>
      <c r="C24" s="200"/>
      <c r="D24" s="138"/>
      <c r="E24" s="138"/>
      <c r="F24" s="160"/>
      <c r="G24" s="205"/>
      <c r="H24" s="172"/>
      <c r="I24" s="204"/>
      <c r="J24" s="172"/>
      <c r="K24" s="204"/>
      <c r="L24" s="203"/>
      <c r="M24" s="163">
        <f t="shared" si="16"/>
        <v>0</v>
      </c>
      <c r="N24" s="164" t="str">
        <f t="shared" si="17"/>
        <v/>
      </c>
      <c r="O24" s="164" t="str">
        <f t="shared" si="0"/>
        <v/>
      </c>
      <c r="P24" s="164" t="str">
        <f t="shared" si="1"/>
        <v/>
      </c>
      <c r="Q24" s="164">
        <f t="shared" si="18"/>
        <v>0</v>
      </c>
      <c r="R24" s="104" t="str">
        <f t="shared" si="2"/>
        <v/>
      </c>
      <c r="S24" s="104" t="str">
        <f t="shared" si="3"/>
        <v/>
      </c>
      <c r="T24" s="104" t="str">
        <f t="shared" si="4"/>
        <v/>
      </c>
      <c r="U24" s="104" t="str">
        <f t="shared" si="19"/>
        <v/>
      </c>
      <c r="V24" s="104" t="str">
        <f t="shared" si="5"/>
        <v/>
      </c>
      <c r="W24" s="104" t="str">
        <f t="shared" si="6"/>
        <v/>
      </c>
      <c r="X24" s="104">
        <f t="shared" si="7"/>
        <v>0</v>
      </c>
      <c r="Y24" s="165" t="b">
        <f t="shared" si="8"/>
        <v>0</v>
      </c>
      <c r="Z24" s="165" t="b">
        <f t="shared" si="9"/>
        <v>0</v>
      </c>
      <c r="AA24" s="165" t="b">
        <f t="shared" si="10"/>
        <v>0</v>
      </c>
      <c r="AB24" s="165" t="b">
        <f t="shared" si="11"/>
        <v>0</v>
      </c>
      <c r="AC24" s="165" t="b">
        <f t="shared" si="12"/>
        <v>0</v>
      </c>
      <c r="AD24" s="165" t="b">
        <f t="shared" si="20"/>
        <v>0</v>
      </c>
      <c r="AE24" s="165" t="b">
        <f t="shared" si="21"/>
        <v>0</v>
      </c>
      <c r="AF24" s="165" t="b">
        <f t="shared" si="22"/>
        <v>0</v>
      </c>
      <c r="AG24" s="165" t="b">
        <f t="shared" si="23"/>
        <v>0</v>
      </c>
      <c r="AH24" s="165" t="b">
        <f t="shared" si="24"/>
        <v>0</v>
      </c>
      <c r="AI24" s="170" t="str">
        <f t="shared" si="13"/>
        <v/>
      </c>
      <c r="AJ24" s="171" t="str">
        <f t="shared" si="14"/>
        <v/>
      </c>
      <c r="AK24" s="262" t="str">
        <f t="shared" si="25"/>
        <v/>
      </c>
      <c r="AL24" s="168" t="str">
        <f t="shared" si="26"/>
        <v/>
      </c>
      <c r="AM24" s="169">
        <f t="shared" si="27"/>
        <v>0</v>
      </c>
      <c r="AN24" s="150" t="str">
        <f t="shared" si="28"/>
        <v/>
      </c>
      <c r="AO24" s="151" t="str">
        <f t="shared" si="29"/>
        <v/>
      </c>
      <c r="AP24" s="139"/>
      <c r="AQ24" s="168" t="str">
        <f t="shared" si="30"/>
        <v/>
      </c>
      <c r="AR24" s="265" t="str">
        <f t="shared" si="31"/>
        <v/>
      </c>
      <c r="AS24" s="265" t="str">
        <f t="shared" si="32"/>
        <v/>
      </c>
      <c r="AT24" s="265" t="str">
        <f t="shared" si="33"/>
        <v/>
      </c>
      <c r="AU24" s="264"/>
      <c r="AV24" s="265"/>
      <c r="AW24" s="265"/>
      <c r="AX24" s="264"/>
      <c r="AY24" s="60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267"/>
      <c r="C25" s="200"/>
      <c r="D25" s="139"/>
      <c r="E25" s="139"/>
      <c r="F25" s="160"/>
      <c r="G25" s="205"/>
      <c r="H25" s="172"/>
      <c r="I25" s="204"/>
      <c r="J25" s="172"/>
      <c r="K25" s="172"/>
      <c r="L25" s="203"/>
      <c r="M25" s="163">
        <f t="shared" si="16"/>
        <v>0</v>
      </c>
      <c r="N25" s="164" t="str">
        <f t="shared" si="17"/>
        <v/>
      </c>
      <c r="O25" s="164" t="str">
        <f t="shared" si="0"/>
        <v/>
      </c>
      <c r="P25" s="164" t="str">
        <f t="shared" si="1"/>
        <v/>
      </c>
      <c r="Q25" s="164">
        <f t="shared" si="18"/>
        <v>0</v>
      </c>
      <c r="R25" s="104" t="str">
        <f t="shared" si="2"/>
        <v/>
      </c>
      <c r="S25" s="104" t="str">
        <f t="shared" si="3"/>
        <v/>
      </c>
      <c r="T25" s="104" t="str">
        <f t="shared" si="4"/>
        <v/>
      </c>
      <c r="U25" s="104" t="str">
        <f t="shared" si="19"/>
        <v/>
      </c>
      <c r="V25" s="104" t="str">
        <f t="shared" si="5"/>
        <v/>
      </c>
      <c r="W25" s="104" t="str">
        <f t="shared" si="6"/>
        <v/>
      </c>
      <c r="X25" s="104">
        <f t="shared" si="7"/>
        <v>0</v>
      </c>
      <c r="Y25" s="165" t="b">
        <f t="shared" si="8"/>
        <v>0</v>
      </c>
      <c r="Z25" s="165" t="b">
        <f t="shared" si="9"/>
        <v>0</v>
      </c>
      <c r="AA25" s="165" t="b">
        <f t="shared" si="10"/>
        <v>0</v>
      </c>
      <c r="AB25" s="165" t="b">
        <f t="shared" si="11"/>
        <v>0</v>
      </c>
      <c r="AC25" s="165" t="b">
        <f t="shared" si="12"/>
        <v>0</v>
      </c>
      <c r="AD25" s="165" t="b">
        <f t="shared" si="20"/>
        <v>0</v>
      </c>
      <c r="AE25" s="165" t="b">
        <f t="shared" si="21"/>
        <v>0</v>
      </c>
      <c r="AF25" s="165" t="b">
        <f t="shared" si="22"/>
        <v>0</v>
      </c>
      <c r="AG25" s="165" t="b">
        <f t="shared" si="23"/>
        <v>0</v>
      </c>
      <c r="AH25" s="165" t="b">
        <f t="shared" si="24"/>
        <v>0</v>
      </c>
      <c r="AI25" s="170" t="str">
        <f t="shared" si="13"/>
        <v/>
      </c>
      <c r="AJ25" s="171" t="str">
        <f t="shared" si="14"/>
        <v/>
      </c>
      <c r="AK25" s="262" t="str">
        <f t="shared" si="25"/>
        <v/>
      </c>
      <c r="AL25" s="168" t="str">
        <f t="shared" si="26"/>
        <v/>
      </c>
      <c r="AM25" s="169">
        <f t="shared" si="27"/>
        <v>0</v>
      </c>
      <c r="AN25" s="150" t="str">
        <f t="shared" si="28"/>
        <v/>
      </c>
      <c r="AO25" s="151" t="str">
        <f t="shared" si="29"/>
        <v/>
      </c>
      <c r="AP25" s="139"/>
      <c r="AQ25" s="168" t="str">
        <f t="shared" si="30"/>
        <v/>
      </c>
      <c r="AR25" s="265" t="str">
        <f t="shared" si="31"/>
        <v/>
      </c>
      <c r="AS25" s="265" t="str">
        <f t="shared" si="32"/>
        <v/>
      </c>
      <c r="AT25" s="265" t="str">
        <f t="shared" si="33"/>
        <v/>
      </c>
      <c r="AU25" s="264"/>
      <c r="AV25" s="26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65">
        <f t="shared" ref="AW25:AW53" si="36">IF(AV25="",0,IF(AV25&lt;AQ25,0,IF(AV25&gt;=AQ25,1)))</f>
        <v>0</v>
      </c>
      <c r="AX25" s="264"/>
      <c r="AY25" s="60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267"/>
      <c r="C26" s="200"/>
      <c r="D26" s="139"/>
      <c r="E26" s="139"/>
      <c r="F26" s="160"/>
      <c r="G26" s="173"/>
      <c r="H26" s="172"/>
      <c r="I26" s="172"/>
      <c r="J26" s="172"/>
      <c r="K26" s="172"/>
      <c r="L26" s="174"/>
      <c r="M26" s="163">
        <f t="shared" si="16"/>
        <v>0</v>
      </c>
      <c r="N26" s="164" t="str">
        <f t="shared" si="17"/>
        <v/>
      </c>
      <c r="O26" s="164" t="str">
        <f t="shared" si="0"/>
        <v/>
      </c>
      <c r="P26" s="164" t="str">
        <f t="shared" si="1"/>
        <v/>
      </c>
      <c r="Q26" s="164">
        <f t="shared" si="18"/>
        <v>0</v>
      </c>
      <c r="R26" s="104" t="str">
        <f t="shared" si="2"/>
        <v/>
      </c>
      <c r="S26" s="104" t="str">
        <f t="shared" si="3"/>
        <v/>
      </c>
      <c r="T26" s="104" t="str">
        <f t="shared" si="4"/>
        <v/>
      </c>
      <c r="U26" s="104" t="str">
        <f t="shared" si="19"/>
        <v/>
      </c>
      <c r="V26" s="104" t="str">
        <f t="shared" si="5"/>
        <v/>
      </c>
      <c r="W26" s="104" t="str">
        <f t="shared" si="6"/>
        <v/>
      </c>
      <c r="X26" s="104">
        <f t="shared" si="7"/>
        <v>0</v>
      </c>
      <c r="Y26" s="165" t="b">
        <f t="shared" si="8"/>
        <v>0</v>
      </c>
      <c r="Z26" s="165" t="b">
        <f t="shared" si="9"/>
        <v>0</v>
      </c>
      <c r="AA26" s="165" t="b">
        <f t="shared" si="10"/>
        <v>0</v>
      </c>
      <c r="AB26" s="165" t="b">
        <f t="shared" si="11"/>
        <v>0</v>
      </c>
      <c r="AC26" s="165" t="b">
        <f t="shared" si="12"/>
        <v>0</v>
      </c>
      <c r="AD26" s="165" t="b">
        <f t="shared" si="20"/>
        <v>0</v>
      </c>
      <c r="AE26" s="165" t="b">
        <f t="shared" si="21"/>
        <v>0</v>
      </c>
      <c r="AF26" s="165" t="b">
        <f t="shared" si="22"/>
        <v>0</v>
      </c>
      <c r="AG26" s="165" t="b">
        <f t="shared" si="23"/>
        <v>0</v>
      </c>
      <c r="AH26" s="165" t="b">
        <f t="shared" si="24"/>
        <v>0</v>
      </c>
      <c r="AI26" s="170" t="str">
        <f t="shared" si="13"/>
        <v/>
      </c>
      <c r="AJ26" s="171" t="str">
        <f t="shared" si="14"/>
        <v/>
      </c>
      <c r="AK26" s="262" t="str">
        <f t="shared" si="25"/>
        <v/>
      </c>
      <c r="AL26" s="168" t="str">
        <f t="shared" si="26"/>
        <v/>
      </c>
      <c r="AM26" s="169">
        <f t="shared" si="27"/>
        <v>0</v>
      </c>
      <c r="AN26" s="150" t="str">
        <f t="shared" si="28"/>
        <v/>
      </c>
      <c r="AO26" s="151" t="str">
        <f t="shared" si="29"/>
        <v/>
      </c>
      <c r="AP26" s="139"/>
      <c r="AQ26" s="168" t="str">
        <f t="shared" si="30"/>
        <v/>
      </c>
      <c r="AR26" s="265" t="str">
        <f t="shared" si="31"/>
        <v/>
      </c>
      <c r="AS26" s="265" t="str">
        <f t="shared" si="32"/>
        <v/>
      </c>
      <c r="AT26" s="265" t="str">
        <f t="shared" si="33"/>
        <v/>
      </c>
      <c r="AU26" s="264"/>
      <c r="AV26" s="265" t="str">
        <f t="shared" si="35"/>
        <v/>
      </c>
      <c r="AW26" s="265">
        <f t="shared" si="36"/>
        <v>0</v>
      </c>
      <c r="AX26" s="264"/>
      <c r="AY26" s="60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267"/>
      <c r="C27" s="200"/>
      <c r="D27" s="139"/>
      <c r="E27" s="139"/>
      <c r="F27" s="160"/>
      <c r="G27" s="173"/>
      <c r="H27" s="172"/>
      <c r="I27" s="172"/>
      <c r="J27" s="172"/>
      <c r="K27" s="172"/>
      <c r="L27" s="174"/>
      <c r="M27" s="163">
        <f t="shared" si="16"/>
        <v>0</v>
      </c>
      <c r="N27" s="164" t="str">
        <f t="shared" si="17"/>
        <v/>
      </c>
      <c r="O27" s="164" t="str">
        <f t="shared" si="0"/>
        <v/>
      </c>
      <c r="P27" s="164" t="str">
        <f t="shared" si="1"/>
        <v/>
      </c>
      <c r="Q27" s="164">
        <f t="shared" si="18"/>
        <v>0</v>
      </c>
      <c r="R27" s="104" t="str">
        <f t="shared" si="2"/>
        <v/>
      </c>
      <c r="S27" s="104" t="str">
        <f t="shared" si="3"/>
        <v/>
      </c>
      <c r="T27" s="104" t="str">
        <f t="shared" si="4"/>
        <v/>
      </c>
      <c r="U27" s="104" t="str">
        <f t="shared" si="19"/>
        <v/>
      </c>
      <c r="V27" s="104" t="str">
        <f t="shared" si="5"/>
        <v/>
      </c>
      <c r="W27" s="104" t="str">
        <f t="shared" si="6"/>
        <v/>
      </c>
      <c r="X27" s="104">
        <f t="shared" si="7"/>
        <v>0</v>
      </c>
      <c r="Y27" s="165" t="b">
        <f t="shared" si="8"/>
        <v>0</v>
      </c>
      <c r="Z27" s="165" t="b">
        <f t="shared" si="9"/>
        <v>0</v>
      </c>
      <c r="AA27" s="165" t="b">
        <f t="shared" si="10"/>
        <v>0</v>
      </c>
      <c r="AB27" s="165" t="b">
        <f t="shared" si="11"/>
        <v>0</v>
      </c>
      <c r="AC27" s="165" t="b">
        <f t="shared" si="12"/>
        <v>0</v>
      </c>
      <c r="AD27" s="165" t="b">
        <f t="shared" si="20"/>
        <v>0</v>
      </c>
      <c r="AE27" s="165" t="b">
        <f t="shared" si="21"/>
        <v>0</v>
      </c>
      <c r="AF27" s="165" t="b">
        <f t="shared" si="22"/>
        <v>0</v>
      </c>
      <c r="AG27" s="165" t="b">
        <f t="shared" si="23"/>
        <v>0</v>
      </c>
      <c r="AH27" s="165" t="b">
        <f t="shared" si="24"/>
        <v>0</v>
      </c>
      <c r="AI27" s="170" t="str">
        <f t="shared" si="13"/>
        <v/>
      </c>
      <c r="AJ27" s="171" t="str">
        <f t="shared" si="14"/>
        <v/>
      </c>
      <c r="AK27" s="262" t="str">
        <f t="shared" si="25"/>
        <v/>
      </c>
      <c r="AL27" s="168" t="str">
        <f t="shared" si="26"/>
        <v/>
      </c>
      <c r="AM27" s="169">
        <f t="shared" si="27"/>
        <v>0</v>
      </c>
      <c r="AN27" s="150" t="str">
        <f t="shared" si="28"/>
        <v/>
      </c>
      <c r="AO27" s="151" t="str">
        <f t="shared" si="29"/>
        <v/>
      </c>
      <c r="AP27" s="139"/>
      <c r="AQ27" s="168" t="str">
        <f t="shared" si="30"/>
        <v/>
      </c>
      <c r="AR27" s="265" t="str">
        <f t="shared" si="31"/>
        <v/>
      </c>
      <c r="AS27" s="265" t="str">
        <f t="shared" si="32"/>
        <v/>
      </c>
      <c r="AT27" s="265" t="str">
        <f t="shared" si="33"/>
        <v/>
      </c>
      <c r="AU27" s="264"/>
      <c r="AV27" s="265" t="str">
        <f t="shared" si="35"/>
        <v/>
      </c>
      <c r="AW27" s="265">
        <f t="shared" si="36"/>
        <v>0</v>
      </c>
      <c r="AX27" s="264"/>
      <c r="AY27" s="60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267"/>
      <c r="C28" s="158"/>
      <c r="D28" s="139"/>
      <c r="E28" s="139"/>
      <c r="F28" s="160"/>
      <c r="G28" s="173"/>
      <c r="H28" s="172"/>
      <c r="I28" s="172"/>
      <c r="J28" s="172"/>
      <c r="K28" s="172"/>
      <c r="L28" s="174"/>
      <c r="M28" s="163">
        <f t="shared" si="16"/>
        <v>0</v>
      </c>
      <c r="N28" s="164" t="str">
        <f t="shared" si="17"/>
        <v/>
      </c>
      <c r="O28" s="164" t="str">
        <f t="shared" si="0"/>
        <v/>
      </c>
      <c r="P28" s="164" t="str">
        <f t="shared" si="1"/>
        <v/>
      </c>
      <c r="Q28" s="164">
        <f t="shared" si="18"/>
        <v>0</v>
      </c>
      <c r="R28" s="104" t="str">
        <f t="shared" si="2"/>
        <v/>
      </c>
      <c r="S28" s="104" t="str">
        <f t="shared" si="3"/>
        <v/>
      </c>
      <c r="T28" s="104" t="str">
        <f t="shared" si="4"/>
        <v/>
      </c>
      <c r="U28" s="104" t="str">
        <f t="shared" si="19"/>
        <v/>
      </c>
      <c r="V28" s="104" t="str">
        <f t="shared" si="5"/>
        <v/>
      </c>
      <c r="W28" s="104" t="str">
        <f t="shared" si="6"/>
        <v/>
      </c>
      <c r="X28" s="104">
        <f t="shared" si="7"/>
        <v>0</v>
      </c>
      <c r="Y28" s="165" t="b">
        <f t="shared" si="8"/>
        <v>0</v>
      </c>
      <c r="Z28" s="165" t="b">
        <f t="shared" si="9"/>
        <v>0</v>
      </c>
      <c r="AA28" s="165" t="b">
        <f t="shared" si="10"/>
        <v>0</v>
      </c>
      <c r="AB28" s="165" t="b">
        <f t="shared" si="11"/>
        <v>0</v>
      </c>
      <c r="AC28" s="165" t="b">
        <f t="shared" si="12"/>
        <v>0</v>
      </c>
      <c r="AD28" s="165" t="b">
        <f t="shared" si="20"/>
        <v>0</v>
      </c>
      <c r="AE28" s="165" t="b">
        <f t="shared" si="21"/>
        <v>0</v>
      </c>
      <c r="AF28" s="165" t="b">
        <f t="shared" si="22"/>
        <v>0</v>
      </c>
      <c r="AG28" s="165" t="b">
        <f t="shared" si="23"/>
        <v>0</v>
      </c>
      <c r="AH28" s="165" t="b">
        <f t="shared" si="24"/>
        <v>0</v>
      </c>
      <c r="AI28" s="170" t="str">
        <f t="shared" si="13"/>
        <v/>
      </c>
      <c r="AJ28" s="171" t="str">
        <f t="shared" si="14"/>
        <v/>
      </c>
      <c r="AK28" s="262" t="str">
        <f t="shared" si="25"/>
        <v/>
      </c>
      <c r="AL28" s="168" t="str">
        <f t="shared" si="26"/>
        <v/>
      </c>
      <c r="AM28" s="169">
        <f t="shared" si="27"/>
        <v>0</v>
      </c>
      <c r="AN28" s="150" t="str">
        <f t="shared" si="28"/>
        <v/>
      </c>
      <c r="AO28" s="151" t="str">
        <f t="shared" si="29"/>
        <v/>
      </c>
      <c r="AP28" s="139"/>
      <c r="AQ28" s="168" t="str">
        <f t="shared" si="30"/>
        <v/>
      </c>
      <c r="AR28" s="265" t="str">
        <f t="shared" si="31"/>
        <v/>
      </c>
      <c r="AS28" s="265" t="str">
        <f t="shared" si="32"/>
        <v/>
      </c>
      <c r="AT28" s="265" t="str">
        <f t="shared" si="33"/>
        <v/>
      </c>
      <c r="AU28" s="264"/>
      <c r="AV28" s="265" t="str">
        <f t="shared" si="35"/>
        <v/>
      </c>
      <c r="AW28" s="265">
        <f t="shared" si="36"/>
        <v>0</v>
      </c>
      <c r="AX28" s="264"/>
      <c r="AY28" s="60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267"/>
      <c r="C29" s="158"/>
      <c r="D29" s="139"/>
      <c r="E29" s="139"/>
      <c r="F29" s="160"/>
      <c r="G29" s="173"/>
      <c r="H29" s="172"/>
      <c r="I29" s="172"/>
      <c r="J29" s="172"/>
      <c r="K29" s="172"/>
      <c r="L29" s="174"/>
      <c r="M29" s="163">
        <f t="shared" si="16"/>
        <v>0</v>
      </c>
      <c r="N29" s="164" t="str">
        <f t="shared" si="17"/>
        <v/>
      </c>
      <c r="O29" s="164" t="str">
        <f t="shared" si="0"/>
        <v/>
      </c>
      <c r="P29" s="164" t="str">
        <f t="shared" si="1"/>
        <v/>
      </c>
      <c r="Q29" s="164">
        <f t="shared" si="18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19"/>
        <v/>
      </c>
      <c r="V29" s="104" t="str">
        <f t="shared" si="5"/>
        <v/>
      </c>
      <c r="W29" s="104" t="str">
        <f t="shared" si="6"/>
        <v/>
      </c>
      <c r="X29" s="104">
        <f t="shared" si="7"/>
        <v>0</v>
      </c>
      <c r="Y29" s="165" t="b">
        <f t="shared" si="8"/>
        <v>0</v>
      </c>
      <c r="Z29" s="165" t="b">
        <f t="shared" si="9"/>
        <v>0</v>
      </c>
      <c r="AA29" s="165" t="b">
        <f t="shared" si="10"/>
        <v>0</v>
      </c>
      <c r="AB29" s="165" t="b">
        <f t="shared" si="11"/>
        <v>0</v>
      </c>
      <c r="AC29" s="165" t="b">
        <f t="shared" si="12"/>
        <v>0</v>
      </c>
      <c r="AD29" s="165" t="b">
        <f t="shared" si="20"/>
        <v>0</v>
      </c>
      <c r="AE29" s="165" t="b">
        <f t="shared" si="21"/>
        <v>0</v>
      </c>
      <c r="AF29" s="165" t="b">
        <f t="shared" si="22"/>
        <v>0</v>
      </c>
      <c r="AG29" s="165" t="b">
        <f t="shared" si="23"/>
        <v>0</v>
      </c>
      <c r="AH29" s="165" t="b">
        <f t="shared" si="24"/>
        <v>0</v>
      </c>
      <c r="AI29" s="170" t="str">
        <f t="shared" si="13"/>
        <v/>
      </c>
      <c r="AJ29" s="171" t="str">
        <f t="shared" si="14"/>
        <v/>
      </c>
      <c r="AK29" s="262" t="str">
        <f t="shared" si="25"/>
        <v/>
      </c>
      <c r="AL29" s="168" t="str">
        <f t="shared" si="26"/>
        <v/>
      </c>
      <c r="AM29" s="169">
        <f t="shared" si="27"/>
        <v>0</v>
      </c>
      <c r="AN29" s="150" t="str">
        <f t="shared" si="28"/>
        <v/>
      </c>
      <c r="AO29" s="151" t="str">
        <f t="shared" si="29"/>
        <v/>
      </c>
      <c r="AP29" s="139"/>
      <c r="AQ29" s="168" t="str">
        <f t="shared" si="30"/>
        <v/>
      </c>
      <c r="AR29" s="265" t="str">
        <f t="shared" si="31"/>
        <v/>
      </c>
      <c r="AS29" s="265" t="str">
        <f t="shared" si="32"/>
        <v/>
      </c>
      <c r="AT29" s="265" t="str">
        <f t="shared" si="33"/>
        <v/>
      </c>
      <c r="AU29" s="264"/>
      <c r="AV29" s="265" t="str">
        <f t="shared" si="35"/>
        <v/>
      </c>
      <c r="AW29" s="265">
        <f t="shared" si="36"/>
        <v>0</v>
      </c>
      <c r="AX29" s="264"/>
      <c r="AY29" s="60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267"/>
      <c r="C30" s="158"/>
      <c r="D30" s="139"/>
      <c r="E30" s="139"/>
      <c r="F30" s="160"/>
      <c r="G30" s="161"/>
      <c r="H30" s="172"/>
      <c r="I30" s="157"/>
      <c r="J30" s="172"/>
      <c r="K30" s="157"/>
      <c r="L30" s="162"/>
      <c r="M30" s="163">
        <f t="shared" si="16"/>
        <v>0</v>
      </c>
      <c r="N30" s="164" t="str">
        <f t="shared" si="17"/>
        <v/>
      </c>
      <c r="O30" s="164" t="str">
        <f t="shared" si="0"/>
        <v/>
      </c>
      <c r="P30" s="164" t="str">
        <f t="shared" si="1"/>
        <v/>
      </c>
      <c r="Q30" s="164">
        <f t="shared" si="18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19"/>
        <v/>
      </c>
      <c r="V30" s="104" t="str">
        <f t="shared" si="5"/>
        <v/>
      </c>
      <c r="W30" s="104" t="str">
        <f t="shared" si="6"/>
        <v/>
      </c>
      <c r="X30" s="104">
        <f t="shared" si="7"/>
        <v>0</v>
      </c>
      <c r="Y30" s="165" t="b">
        <f t="shared" si="8"/>
        <v>0</v>
      </c>
      <c r="Z30" s="165" t="b">
        <f t="shared" si="9"/>
        <v>0</v>
      </c>
      <c r="AA30" s="165" t="b">
        <f t="shared" si="10"/>
        <v>0</v>
      </c>
      <c r="AB30" s="165" t="b">
        <f t="shared" si="11"/>
        <v>0</v>
      </c>
      <c r="AC30" s="165" t="b">
        <f t="shared" si="12"/>
        <v>0</v>
      </c>
      <c r="AD30" s="165" t="b">
        <f t="shared" si="20"/>
        <v>0</v>
      </c>
      <c r="AE30" s="165" t="b">
        <f t="shared" si="21"/>
        <v>0</v>
      </c>
      <c r="AF30" s="165" t="b">
        <f t="shared" si="22"/>
        <v>0</v>
      </c>
      <c r="AG30" s="165" t="b">
        <f t="shared" si="23"/>
        <v>0</v>
      </c>
      <c r="AH30" s="165" t="b">
        <f t="shared" si="24"/>
        <v>0</v>
      </c>
      <c r="AI30" s="170" t="str">
        <f t="shared" si="13"/>
        <v/>
      </c>
      <c r="AJ30" s="171" t="str">
        <f t="shared" si="14"/>
        <v/>
      </c>
      <c r="AK30" s="262" t="str">
        <f t="shared" si="25"/>
        <v/>
      </c>
      <c r="AL30" s="168" t="str">
        <f t="shared" si="26"/>
        <v/>
      </c>
      <c r="AM30" s="169">
        <f t="shared" si="27"/>
        <v>0</v>
      </c>
      <c r="AN30" s="150" t="str">
        <f t="shared" si="28"/>
        <v/>
      </c>
      <c r="AO30" s="151" t="str">
        <f t="shared" si="29"/>
        <v/>
      </c>
      <c r="AP30" s="139"/>
      <c r="AQ30" s="168" t="str">
        <f t="shared" si="30"/>
        <v/>
      </c>
      <c r="AR30" s="265" t="str">
        <f t="shared" si="31"/>
        <v/>
      </c>
      <c r="AS30" s="265" t="str">
        <f t="shared" si="32"/>
        <v/>
      </c>
      <c r="AT30" s="265" t="str">
        <f t="shared" si="33"/>
        <v/>
      </c>
      <c r="AU30" s="264"/>
      <c r="AV30" s="265" t="str">
        <f t="shared" si="35"/>
        <v/>
      </c>
      <c r="AW30" s="265">
        <f t="shared" si="36"/>
        <v>0</v>
      </c>
      <c r="AX30" s="264"/>
      <c r="AY30" s="60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267"/>
      <c r="C31" s="158"/>
      <c r="D31" s="139"/>
      <c r="E31" s="139"/>
      <c r="F31" s="160"/>
      <c r="G31" s="173"/>
      <c r="H31" s="172"/>
      <c r="I31" s="172"/>
      <c r="J31" s="172"/>
      <c r="K31" s="172"/>
      <c r="L31" s="174"/>
      <c r="M31" s="163">
        <f t="shared" si="16"/>
        <v>0</v>
      </c>
      <c r="N31" s="164" t="str">
        <f t="shared" si="17"/>
        <v/>
      </c>
      <c r="O31" s="164" t="str">
        <f t="shared" si="0"/>
        <v/>
      </c>
      <c r="P31" s="164" t="str">
        <f t="shared" si="1"/>
        <v/>
      </c>
      <c r="Q31" s="164">
        <f t="shared" si="18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19"/>
        <v/>
      </c>
      <c r="V31" s="104" t="str">
        <f t="shared" si="5"/>
        <v/>
      </c>
      <c r="W31" s="104" t="str">
        <f t="shared" si="6"/>
        <v/>
      </c>
      <c r="X31" s="104">
        <f t="shared" si="7"/>
        <v>0</v>
      </c>
      <c r="Y31" s="165" t="b">
        <f t="shared" si="8"/>
        <v>0</v>
      </c>
      <c r="Z31" s="165" t="b">
        <f t="shared" si="9"/>
        <v>0</v>
      </c>
      <c r="AA31" s="165" t="b">
        <f t="shared" si="10"/>
        <v>0</v>
      </c>
      <c r="AB31" s="165" t="b">
        <f t="shared" si="11"/>
        <v>0</v>
      </c>
      <c r="AC31" s="165" t="b">
        <f t="shared" si="12"/>
        <v>0</v>
      </c>
      <c r="AD31" s="165" t="b">
        <f t="shared" si="20"/>
        <v>0</v>
      </c>
      <c r="AE31" s="165" t="b">
        <f t="shared" si="21"/>
        <v>0</v>
      </c>
      <c r="AF31" s="165" t="b">
        <f t="shared" si="22"/>
        <v>0</v>
      </c>
      <c r="AG31" s="165" t="b">
        <f t="shared" si="23"/>
        <v>0</v>
      </c>
      <c r="AH31" s="165" t="b">
        <f t="shared" si="24"/>
        <v>0</v>
      </c>
      <c r="AI31" s="170" t="str">
        <f t="shared" si="13"/>
        <v/>
      </c>
      <c r="AJ31" s="171" t="str">
        <f t="shared" si="14"/>
        <v/>
      </c>
      <c r="AK31" s="262" t="str">
        <f t="shared" si="25"/>
        <v/>
      </c>
      <c r="AL31" s="168" t="str">
        <f t="shared" si="26"/>
        <v/>
      </c>
      <c r="AM31" s="169">
        <f t="shared" si="27"/>
        <v>0</v>
      </c>
      <c r="AN31" s="150" t="str">
        <f t="shared" si="28"/>
        <v/>
      </c>
      <c r="AO31" s="151" t="str">
        <f t="shared" si="29"/>
        <v/>
      </c>
      <c r="AP31" s="139"/>
      <c r="AQ31" s="168" t="str">
        <f t="shared" si="30"/>
        <v/>
      </c>
      <c r="AR31" s="265" t="str">
        <f t="shared" si="31"/>
        <v/>
      </c>
      <c r="AS31" s="265" t="str">
        <f t="shared" si="32"/>
        <v/>
      </c>
      <c r="AT31" s="265" t="str">
        <f t="shared" si="33"/>
        <v/>
      </c>
      <c r="AU31" s="264"/>
      <c r="AV31" s="265" t="str">
        <f t="shared" si="35"/>
        <v/>
      </c>
      <c r="AW31" s="265">
        <f t="shared" si="36"/>
        <v>0</v>
      </c>
      <c r="AX31" s="264"/>
      <c r="AY31" s="60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267"/>
      <c r="C32" s="200"/>
      <c r="D32" s="139"/>
      <c r="E32" s="139"/>
      <c r="F32" s="160"/>
      <c r="G32" s="173"/>
      <c r="H32" s="172"/>
      <c r="I32" s="172"/>
      <c r="J32" s="172"/>
      <c r="K32" s="172"/>
      <c r="L32" s="174"/>
      <c r="M32" s="163">
        <f t="shared" si="16"/>
        <v>0</v>
      </c>
      <c r="N32" s="164" t="str">
        <f t="shared" si="17"/>
        <v/>
      </c>
      <c r="O32" s="164" t="str">
        <f t="shared" si="0"/>
        <v/>
      </c>
      <c r="P32" s="164" t="str">
        <f t="shared" si="1"/>
        <v/>
      </c>
      <c r="Q32" s="164">
        <f t="shared" si="18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19"/>
        <v/>
      </c>
      <c r="V32" s="104" t="str">
        <f t="shared" si="5"/>
        <v/>
      </c>
      <c r="W32" s="104" t="str">
        <f t="shared" si="6"/>
        <v/>
      </c>
      <c r="X32" s="104">
        <f t="shared" si="7"/>
        <v>0</v>
      </c>
      <c r="Y32" s="165" t="b">
        <f t="shared" si="8"/>
        <v>0</v>
      </c>
      <c r="Z32" s="165" t="b">
        <f t="shared" si="9"/>
        <v>0</v>
      </c>
      <c r="AA32" s="165" t="b">
        <f t="shared" si="10"/>
        <v>0</v>
      </c>
      <c r="AB32" s="165" t="b">
        <f t="shared" si="11"/>
        <v>0</v>
      </c>
      <c r="AC32" s="165" t="b">
        <f t="shared" si="12"/>
        <v>0</v>
      </c>
      <c r="AD32" s="165" t="b">
        <f t="shared" si="20"/>
        <v>0</v>
      </c>
      <c r="AE32" s="165" t="b">
        <f t="shared" si="21"/>
        <v>0</v>
      </c>
      <c r="AF32" s="165" t="b">
        <f t="shared" si="22"/>
        <v>0</v>
      </c>
      <c r="AG32" s="165" t="b">
        <f t="shared" si="23"/>
        <v>0</v>
      </c>
      <c r="AH32" s="165" t="b">
        <f t="shared" si="24"/>
        <v>0</v>
      </c>
      <c r="AI32" s="170" t="str">
        <f t="shared" si="13"/>
        <v/>
      </c>
      <c r="AJ32" s="171" t="str">
        <f t="shared" si="14"/>
        <v/>
      </c>
      <c r="AK32" s="262" t="str">
        <f t="shared" si="25"/>
        <v/>
      </c>
      <c r="AL32" s="168" t="str">
        <f t="shared" si="26"/>
        <v/>
      </c>
      <c r="AM32" s="169">
        <f t="shared" si="27"/>
        <v>0</v>
      </c>
      <c r="AN32" s="150" t="str">
        <f t="shared" si="28"/>
        <v/>
      </c>
      <c r="AO32" s="151" t="str">
        <f t="shared" si="29"/>
        <v/>
      </c>
      <c r="AP32" s="139"/>
      <c r="AQ32" s="168" t="str">
        <f t="shared" si="30"/>
        <v/>
      </c>
      <c r="AR32" s="265" t="str">
        <f t="shared" si="31"/>
        <v/>
      </c>
      <c r="AS32" s="265" t="str">
        <f t="shared" si="32"/>
        <v/>
      </c>
      <c r="AT32" s="265" t="str">
        <f t="shared" si="33"/>
        <v/>
      </c>
      <c r="AU32" s="264"/>
      <c r="AV32" s="265" t="str">
        <f t="shared" si="35"/>
        <v/>
      </c>
      <c r="AW32" s="265">
        <f t="shared" si="36"/>
        <v>0</v>
      </c>
      <c r="AX32" s="264"/>
      <c r="AY32" s="60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267"/>
      <c r="C33" s="158"/>
      <c r="D33" s="139"/>
      <c r="E33" s="139"/>
      <c r="F33" s="160"/>
      <c r="G33" s="173"/>
      <c r="H33" s="172"/>
      <c r="I33" s="172"/>
      <c r="J33" s="172"/>
      <c r="K33" s="172"/>
      <c r="L33" s="174"/>
      <c r="M33" s="163">
        <f t="shared" si="16"/>
        <v>0</v>
      </c>
      <c r="N33" s="164" t="str">
        <f t="shared" si="17"/>
        <v/>
      </c>
      <c r="O33" s="164" t="str">
        <f t="shared" si="0"/>
        <v/>
      </c>
      <c r="P33" s="164" t="str">
        <f t="shared" si="1"/>
        <v/>
      </c>
      <c r="Q33" s="164">
        <f t="shared" si="18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19"/>
        <v/>
      </c>
      <c r="V33" s="104" t="str">
        <f t="shared" si="5"/>
        <v/>
      </c>
      <c r="W33" s="104" t="str">
        <f t="shared" si="6"/>
        <v/>
      </c>
      <c r="X33" s="104">
        <f t="shared" si="7"/>
        <v>0</v>
      </c>
      <c r="Y33" s="165" t="b">
        <f t="shared" si="8"/>
        <v>0</v>
      </c>
      <c r="Z33" s="165" t="b">
        <f t="shared" si="9"/>
        <v>0</v>
      </c>
      <c r="AA33" s="165" t="b">
        <f t="shared" si="10"/>
        <v>0</v>
      </c>
      <c r="AB33" s="165" t="b">
        <f t="shared" si="11"/>
        <v>0</v>
      </c>
      <c r="AC33" s="165" t="b">
        <f t="shared" si="12"/>
        <v>0</v>
      </c>
      <c r="AD33" s="165" t="b">
        <f t="shared" si="20"/>
        <v>0</v>
      </c>
      <c r="AE33" s="165" t="b">
        <f t="shared" si="21"/>
        <v>0</v>
      </c>
      <c r="AF33" s="165" t="b">
        <f t="shared" si="22"/>
        <v>0</v>
      </c>
      <c r="AG33" s="165" t="b">
        <f t="shared" si="23"/>
        <v>0</v>
      </c>
      <c r="AH33" s="165" t="b">
        <f t="shared" si="24"/>
        <v>0</v>
      </c>
      <c r="AI33" s="170" t="str">
        <f t="shared" si="13"/>
        <v/>
      </c>
      <c r="AJ33" s="171" t="str">
        <f t="shared" si="14"/>
        <v/>
      </c>
      <c r="AK33" s="262" t="str">
        <f t="shared" si="25"/>
        <v/>
      </c>
      <c r="AL33" s="168" t="str">
        <f t="shared" si="26"/>
        <v/>
      </c>
      <c r="AM33" s="169">
        <f t="shared" si="27"/>
        <v>0</v>
      </c>
      <c r="AN33" s="150" t="str">
        <f t="shared" si="28"/>
        <v/>
      </c>
      <c r="AO33" s="151" t="str">
        <f t="shared" si="29"/>
        <v/>
      </c>
      <c r="AP33" s="139"/>
      <c r="AQ33" s="168" t="str">
        <f t="shared" si="30"/>
        <v/>
      </c>
      <c r="AR33" s="265" t="str">
        <f t="shared" si="31"/>
        <v/>
      </c>
      <c r="AS33" s="265" t="str">
        <f t="shared" si="32"/>
        <v/>
      </c>
      <c r="AT33" s="265" t="str">
        <f t="shared" si="33"/>
        <v/>
      </c>
      <c r="AU33" s="264"/>
      <c r="AV33" s="265" t="str">
        <f t="shared" si="35"/>
        <v/>
      </c>
      <c r="AW33" s="265">
        <f t="shared" si="36"/>
        <v>0</v>
      </c>
      <c r="AX33" s="264"/>
      <c r="AY33" s="60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267"/>
      <c r="C34" s="200"/>
      <c r="D34" s="139"/>
      <c r="E34" s="139"/>
      <c r="F34" s="160"/>
      <c r="G34" s="173"/>
      <c r="H34" s="172"/>
      <c r="I34" s="172"/>
      <c r="J34" s="172"/>
      <c r="K34" s="172"/>
      <c r="L34" s="174"/>
      <c r="M34" s="163">
        <f t="shared" si="16"/>
        <v>0</v>
      </c>
      <c r="N34" s="164" t="str">
        <f t="shared" si="17"/>
        <v/>
      </c>
      <c r="O34" s="164" t="str">
        <f t="shared" si="0"/>
        <v/>
      </c>
      <c r="P34" s="164" t="str">
        <f t="shared" si="1"/>
        <v/>
      </c>
      <c r="Q34" s="164">
        <f t="shared" si="18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19"/>
        <v/>
      </c>
      <c r="V34" s="104" t="str">
        <f t="shared" si="5"/>
        <v/>
      </c>
      <c r="W34" s="104" t="str">
        <f t="shared" si="6"/>
        <v/>
      </c>
      <c r="X34" s="104">
        <f t="shared" si="7"/>
        <v>0</v>
      </c>
      <c r="Y34" s="165" t="b">
        <f t="shared" si="8"/>
        <v>0</v>
      </c>
      <c r="Z34" s="165" t="b">
        <f t="shared" si="9"/>
        <v>0</v>
      </c>
      <c r="AA34" s="165" t="b">
        <f t="shared" si="10"/>
        <v>0</v>
      </c>
      <c r="AB34" s="165" t="b">
        <f t="shared" si="11"/>
        <v>0</v>
      </c>
      <c r="AC34" s="165" t="b">
        <f t="shared" si="12"/>
        <v>0</v>
      </c>
      <c r="AD34" s="165" t="b">
        <f t="shared" si="20"/>
        <v>0</v>
      </c>
      <c r="AE34" s="165" t="b">
        <f t="shared" si="21"/>
        <v>0</v>
      </c>
      <c r="AF34" s="165" t="b">
        <f t="shared" si="22"/>
        <v>0</v>
      </c>
      <c r="AG34" s="165" t="b">
        <f t="shared" si="23"/>
        <v>0</v>
      </c>
      <c r="AH34" s="165" t="b">
        <f t="shared" si="24"/>
        <v>0</v>
      </c>
      <c r="AI34" s="170" t="str">
        <f t="shared" si="13"/>
        <v/>
      </c>
      <c r="AJ34" s="171" t="str">
        <f t="shared" si="14"/>
        <v/>
      </c>
      <c r="AK34" s="262" t="str">
        <f t="shared" si="25"/>
        <v/>
      </c>
      <c r="AL34" s="168" t="str">
        <f t="shared" si="26"/>
        <v/>
      </c>
      <c r="AM34" s="169">
        <f t="shared" si="27"/>
        <v>0</v>
      </c>
      <c r="AN34" s="150" t="str">
        <f t="shared" si="28"/>
        <v/>
      </c>
      <c r="AO34" s="151" t="str">
        <f t="shared" si="29"/>
        <v/>
      </c>
      <c r="AP34" s="139"/>
      <c r="AQ34" s="168" t="str">
        <f t="shared" si="30"/>
        <v/>
      </c>
      <c r="AR34" s="265" t="str">
        <f t="shared" si="31"/>
        <v/>
      </c>
      <c r="AS34" s="265" t="str">
        <f t="shared" si="32"/>
        <v/>
      </c>
      <c r="AT34" s="265" t="str">
        <f t="shared" si="33"/>
        <v/>
      </c>
      <c r="AU34" s="264"/>
      <c r="AV34" s="265" t="str">
        <f t="shared" si="35"/>
        <v/>
      </c>
      <c r="AW34" s="265">
        <f t="shared" si="36"/>
        <v>0</v>
      </c>
      <c r="AX34" s="264"/>
      <c r="AY34" s="60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267"/>
      <c r="C35" s="200"/>
      <c r="D35" s="139"/>
      <c r="E35" s="139"/>
      <c r="F35" s="160"/>
      <c r="G35" s="173"/>
      <c r="H35" s="172"/>
      <c r="I35" s="172"/>
      <c r="J35" s="172"/>
      <c r="K35" s="172"/>
      <c r="L35" s="174"/>
      <c r="M35" s="163">
        <f t="shared" si="16"/>
        <v>0</v>
      </c>
      <c r="N35" s="164" t="str">
        <f t="shared" si="17"/>
        <v/>
      </c>
      <c r="O35" s="164" t="str">
        <f t="shared" si="0"/>
        <v/>
      </c>
      <c r="P35" s="164" t="str">
        <f t="shared" si="1"/>
        <v/>
      </c>
      <c r="Q35" s="164">
        <f t="shared" si="18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19"/>
        <v/>
      </c>
      <c r="V35" s="104" t="str">
        <f t="shared" si="5"/>
        <v/>
      </c>
      <c r="W35" s="104" t="str">
        <f t="shared" si="6"/>
        <v/>
      </c>
      <c r="X35" s="104">
        <f t="shared" si="7"/>
        <v>0</v>
      </c>
      <c r="Y35" s="165" t="b">
        <f t="shared" si="8"/>
        <v>0</v>
      </c>
      <c r="Z35" s="165" t="b">
        <f t="shared" si="9"/>
        <v>0</v>
      </c>
      <c r="AA35" s="165" t="b">
        <f t="shared" si="10"/>
        <v>0</v>
      </c>
      <c r="AB35" s="165" t="b">
        <f t="shared" si="11"/>
        <v>0</v>
      </c>
      <c r="AC35" s="165" t="b">
        <f t="shared" si="12"/>
        <v>0</v>
      </c>
      <c r="AD35" s="165" t="b">
        <f t="shared" si="20"/>
        <v>0</v>
      </c>
      <c r="AE35" s="165" t="b">
        <f t="shared" si="21"/>
        <v>0</v>
      </c>
      <c r="AF35" s="165" t="b">
        <f t="shared" si="22"/>
        <v>0</v>
      </c>
      <c r="AG35" s="165" t="b">
        <f t="shared" si="23"/>
        <v>0</v>
      </c>
      <c r="AH35" s="165" t="b">
        <f t="shared" si="24"/>
        <v>0</v>
      </c>
      <c r="AI35" s="170" t="str">
        <f t="shared" si="13"/>
        <v/>
      </c>
      <c r="AJ35" s="171" t="str">
        <f t="shared" si="14"/>
        <v/>
      </c>
      <c r="AK35" s="262" t="str">
        <f t="shared" si="25"/>
        <v/>
      </c>
      <c r="AL35" s="168" t="str">
        <f t="shared" si="26"/>
        <v/>
      </c>
      <c r="AM35" s="169">
        <f t="shared" si="27"/>
        <v>0</v>
      </c>
      <c r="AN35" s="150" t="str">
        <f t="shared" si="28"/>
        <v/>
      </c>
      <c r="AO35" s="151" t="str">
        <f t="shared" si="29"/>
        <v/>
      </c>
      <c r="AP35" s="139"/>
      <c r="AQ35" s="168" t="str">
        <f t="shared" si="30"/>
        <v/>
      </c>
      <c r="AR35" s="265" t="str">
        <f t="shared" si="31"/>
        <v/>
      </c>
      <c r="AS35" s="265" t="str">
        <f t="shared" si="32"/>
        <v/>
      </c>
      <c r="AT35" s="265" t="str">
        <f t="shared" si="33"/>
        <v/>
      </c>
      <c r="AU35" s="264"/>
      <c r="AV35" s="265" t="str">
        <f t="shared" si="35"/>
        <v/>
      </c>
      <c r="AW35" s="265">
        <f t="shared" si="36"/>
        <v>0</v>
      </c>
      <c r="AX35" s="264"/>
      <c r="AY35" s="60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267"/>
      <c r="C36" s="158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16"/>
        <v>0</v>
      </c>
      <c r="N36" s="164" t="str">
        <f t="shared" si="17"/>
        <v/>
      </c>
      <c r="O36" s="164" t="str">
        <f t="shared" si="0"/>
        <v/>
      </c>
      <c r="P36" s="164" t="str">
        <f t="shared" si="1"/>
        <v/>
      </c>
      <c r="Q36" s="164">
        <f t="shared" si="18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19"/>
        <v/>
      </c>
      <c r="V36" s="104" t="str">
        <f t="shared" si="5"/>
        <v/>
      </c>
      <c r="W36" s="104" t="str">
        <f t="shared" si="6"/>
        <v/>
      </c>
      <c r="X36" s="104">
        <f t="shared" si="7"/>
        <v>0</v>
      </c>
      <c r="Y36" s="165" t="b">
        <f t="shared" si="8"/>
        <v>0</v>
      </c>
      <c r="Z36" s="165" t="b">
        <f t="shared" si="9"/>
        <v>0</v>
      </c>
      <c r="AA36" s="165" t="b">
        <f t="shared" si="10"/>
        <v>0</v>
      </c>
      <c r="AB36" s="165" t="b">
        <f t="shared" si="11"/>
        <v>0</v>
      </c>
      <c r="AC36" s="165" t="b">
        <f t="shared" si="12"/>
        <v>0</v>
      </c>
      <c r="AD36" s="165" t="b">
        <f t="shared" si="20"/>
        <v>0</v>
      </c>
      <c r="AE36" s="165" t="b">
        <f t="shared" si="21"/>
        <v>0</v>
      </c>
      <c r="AF36" s="165" t="b">
        <f t="shared" si="22"/>
        <v>0</v>
      </c>
      <c r="AG36" s="165" t="b">
        <f t="shared" si="23"/>
        <v>0</v>
      </c>
      <c r="AH36" s="165" t="b">
        <f t="shared" si="24"/>
        <v>0</v>
      </c>
      <c r="AI36" s="170" t="str">
        <f t="shared" si="13"/>
        <v/>
      </c>
      <c r="AJ36" s="171" t="str">
        <f t="shared" si="14"/>
        <v/>
      </c>
      <c r="AK36" s="262" t="str">
        <f t="shared" si="25"/>
        <v/>
      </c>
      <c r="AL36" s="168" t="str">
        <f t="shared" si="26"/>
        <v/>
      </c>
      <c r="AM36" s="169">
        <f t="shared" si="27"/>
        <v>0</v>
      </c>
      <c r="AN36" s="150" t="str">
        <f t="shared" si="28"/>
        <v/>
      </c>
      <c r="AO36" s="151" t="str">
        <f t="shared" si="29"/>
        <v/>
      </c>
      <c r="AP36" s="139"/>
      <c r="AQ36" s="168" t="str">
        <f t="shared" si="30"/>
        <v/>
      </c>
      <c r="AR36" s="265" t="str">
        <f t="shared" si="31"/>
        <v/>
      </c>
      <c r="AS36" s="265" t="str">
        <f t="shared" si="32"/>
        <v/>
      </c>
      <c r="AT36" s="265" t="str">
        <f t="shared" si="33"/>
        <v/>
      </c>
      <c r="AU36" s="264"/>
      <c r="AV36" s="265" t="str">
        <f t="shared" si="35"/>
        <v/>
      </c>
      <c r="AW36" s="265">
        <f t="shared" si="36"/>
        <v>0</v>
      </c>
      <c r="AX36" s="264"/>
      <c r="AY36" s="60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267"/>
      <c r="C37" s="200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16"/>
        <v>0</v>
      </c>
      <c r="N37" s="164" t="str">
        <f t="shared" si="17"/>
        <v/>
      </c>
      <c r="O37" s="164" t="str">
        <f t="shared" si="0"/>
        <v/>
      </c>
      <c r="P37" s="164" t="str">
        <f t="shared" si="1"/>
        <v/>
      </c>
      <c r="Q37" s="164">
        <f t="shared" si="18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19"/>
        <v/>
      </c>
      <c r="V37" s="104" t="str">
        <f t="shared" si="5"/>
        <v/>
      </c>
      <c r="W37" s="104" t="str">
        <f t="shared" si="6"/>
        <v/>
      </c>
      <c r="X37" s="104">
        <f t="shared" si="7"/>
        <v>0</v>
      </c>
      <c r="Y37" s="165" t="b">
        <f t="shared" si="8"/>
        <v>0</v>
      </c>
      <c r="Z37" s="165" t="b">
        <f t="shared" si="9"/>
        <v>0</v>
      </c>
      <c r="AA37" s="165" t="b">
        <f t="shared" si="10"/>
        <v>0</v>
      </c>
      <c r="AB37" s="165" t="b">
        <f t="shared" si="11"/>
        <v>0</v>
      </c>
      <c r="AC37" s="165" t="b">
        <f t="shared" si="12"/>
        <v>0</v>
      </c>
      <c r="AD37" s="165" t="b">
        <f t="shared" si="20"/>
        <v>0</v>
      </c>
      <c r="AE37" s="165" t="b">
        <f t="shared" si="21"/>
        <v>0</v>
      </c>
      <c r="AF37" s="165" t="b">
        <f t="shared" si="22"/>
        <v>0</v>
      </c>
      <c r="AG37" s="165" t="b">
        <f t="shared" si="23"/>
        <v>0</v>
      </c>
      <c r="AH37" s="165" t="b">
        <f t="shared" si="24"/>
        <v>0</v>
      </c>
      <c r="AI37" s="170" t="str">
        <f t="shared" si="13"/>
        <v/>
      </c>
      <c r="AJ37" s="171" t="str">
        <f t="shared" si="14"/>
        <v/>
      </c>
      <c r="AK37" s="262" t="str">
        <f t="shared" si="25"/>
        <v/>
      </c>
      <c r="AL37" s="168" t="str">
        <f t="shared" si="26"/>
        <v/>
      </c>
      <c r="AM37" s="169">
        <f t="shared" si="27"/>
        <v>0</v>
      </c>
      <c r="AN37" s="150" t="str">
        <f t="shared" si="28"/>
        <v/>
      </c>
      <c r="AO37" s="151" t="str">
        <f t="shared" si="29"/>
        <v/>
      </c>
      <c r="AP37" s="139"/>
      <c r="AQ37" s="168" t="str">
        <f t="shared" si="30"/>
        <v/>
      </c>
      <c r="AR37" s="265" t="str">
        <f t="shared" si="31"/>
        <v/>
      </c>
      <c r="AS37" s="265" t="str">
        <f t="shared" si="32"/>
        <v/>
      </c>
      <c r="AT37" s="265" t="str">
        <f t="shared" si="33"/>
        <v/>
      </c>
      <c r="AU37" s="264"/>
      <c r="AV37" s="265" t="str">
        <f t="shared" si="35"/>
        <v/>
      </c>
      <c r="AW37" s="265">
        <f t="shared" si="36"/>
        <v>0</v>
      </c>
      <c r="AX37" s="264"/>
      <c r="AY37" s="60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8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16"/>
        <v>0</v>
      </c>
      <c r="N38" s="164" t="str">
        <f t="shared" si="17"/>
        <v/>
      </c>
      <c r="O38" s="164" t="str">
        <f t="shared" si="0"/>
        <v/>
      </c>
      <c r="P38" s="164" t="str">
        <f t="shared" si="1"/>
        <v/>
      </c>
      <c r="Q38" s="164">
        <f t="shared" si="18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19"/>
        <v/>
      </c>
      <c r="V38" s="104" t="str">
        <f t="shared" si="5"/>
        <v/>
      </c>
      <c r="W38" s="104" t="str">
        <f t="shared" si="6"/>
        <v/>
      </c>
      <c r="X38" s="104">
        <f t="shared" si="7"/>
        <v>0</v>
      </c>
      <c r="Y38" s="165" t="b">
        <f t="shared" si="8"/>
        <v>0</v>
      </c>
      <c r="Z38" s="165" t="b">
        <f t="shared" si="9"/>
        <v>0</v>
      </c>
      <c r="AA38" s="165" t="b">
        <f t="shared" si="10"/>
        <v>0</v>
      </c>
      <c r="AB38" s="165" t="b">
        <f t="shared" si="11"/>
        <v>0</v>
      </c>
      <c r="AC38" s="165" t="b">
        <f t="shared" si="12"/>
        <v>0</v>
      </c>
      <c r="AD38" s="165" t="b">
        <f t="shared" si="20"/>
        <v>0</v>
      </c>
      <c r="AE38" s="165" t="b">
        <f t="shared" si="21"/>
        <v>0</v>
      </c>
      <c r="AF38" s="165" t="b">
        <f t="shared" si="22"/>
        <v>0</v>
      </c>
      <c r="AG38" s="165" t="b">
        <f t="shared" si="23"/>
        <v>0</v>
      </c>
      <c r="AH38" s="165" t="b">
        <f t="shared" si="24"/>
        <v>0</v>
      </c>
      <c r="AI38" s="170" t="str">
        <f t="shared" si="13"/>
        <v/>
      </c>
      <c r="AJ38" s="171" t="str">
        <f t="shared" si="14"/>
        <v/>
      </c>
      <c r="AK38" s="262" t="str">
        <f t="shared" si="25"/>
        <v/>
      </c>
      <c r="AL38" s="168" t="str">
        <f t="shared" si="26"/>
        <v/>
      </c>
      <c r="AM38" s="169">
        <f t="shared" si="27"/>
        <v>0</v>
      </c>
      <c r="AN38" s="150" t="str">
        <f t="shared" si="28"/>
        <v/>
      </c>
      <c r="AO38" s="151" t="str">
        <f t="shared" si="29"/>
        <v/>
      </c>
      <c r="AP38" s="139"/>
      <c r="AQ38" s="168" t="str">
        <f t="shared" si="30"/>
        <v/>
      </c>
      <c r="AR38" s="265" t="str">
        <f t="shared" si="31"/>
        <v/>
      </c>
      <c r="AS38" s="265" t="str">
        <f t="shared" si="32"/>
        <v/>
      </c>
      <c r="AT38" s="265" t="str">
        <f t="shared" si="33"/>
        <v/>
      </c>
      <c r="AU38" s="264"/>
      <c r="AV38" s="265" t="str">
        <f t="shared" si="35"/>
        <v/>
      </c>
      <c r="AW38" s="265">
        <f t="shared" si="36"/>
        <v>0</v>
      </c>
      <c r="AX38" s="264"/>
      <c r="AY38" s="60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200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16"/>
        <v>0</v>
      </c>
      <c r="N39" s="164" t="str">
        <f t="shared" si="17"/>
        <v/>
      </c>
      <c r="O39" s="164" t="str">
        <f t="shared" si="0"/>
        <v/>
      </c>
      <c r="P39" s="164" t="str">
        <f t="shared" si="1"/>
        <v/>
      </c>
      <c r="Q39" s="164">
        <f t="shared" si="18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19"/>
        <v/>
      </c>
      <c r="V39" s="104" t="str">
        <f t="shared" si="5"/>
        <v/>
      </c>
      <c r="W39" s="104" t="str">
        <f t="shared" si="6"/>
        <v/>
      </c>
      <c r="X39" s="104">
        <f t="shared" si="7"/>
        <v>0</v>
      </c>
      <c r="Y39" s="165" t="b">
        <f t="shared" si="8"/>
        <v>0</v>
      </c>
      <c r="Z39" s="165" t="b">
        <f t="shared" si="9"/>
        <v>0</v>
      </c>
      <c r="AA39" s="165" t="b">
        <f t="shared" si="10"/>
        <v>0</v>
      </c>
      <c r="AB39" s="165" t="b">
        <f t="shared" si="11"/>
        <v>0</v>
      </c>
      <c r="AC39" s="165" t="b">
        <f t="shared" si="12"/>
        <v>0</v>
      </c>
      <c r="AD39" s="165" t="b">
        <f t="shared" si="20"/>
        <v>0</v>
      </c>
      <c r="AE39" s="165" t="b">
        <f t="shared" si="21"/>
        <v>0</v>
      </c>
      <c r="AF39" s="165" t="b">
        <f t="shared" si="22"/>
        <v>0</v>
      </c>
      <c r="AG39" s="165" t="b">
        <f t="shared" si="23"/>
        <v>0</v>
      </c>
      <c r="AH39" s="165" t="b">
        <f t="shared" si="24"/>
        <v>0</v>
      </c>
      <c r="AI39" s="170" t="str">
        <f t="shared" si="13"/>
        <v/>
      </c>
      <c r="AJ39" s="171" t="str">
        <f t="shared" si="14"/>
        <v/>
      </c>
      <c r="AK39" s="262" t="str">
        <f t="shared" si="25"/>
        <v/>
      </c>
      <c r="AL39" s="168" t="str">
        <f t="shared" si="26"/>
        <v/>
      </c>
      <c r="AM39" s="169">
        <f t="shared" si="27"/>
        <v>0</v>
      </c>
      <c r="AN39" s="150" t="str">
        <f t="shared" si="28"/>
        <v/>
      </c>
      <c r="AO39" s="151" t="str">
        <f t="shared" si="29"/>
        <v/>
      </c>
      <c r="AP39" s="139"/>
      <c r="AQ39" s="168" t="str">
        <f t="shared" si="30"/>
        <v/>
      </c>
      <c r="AR39" s="265" t="str">
        <f t="shared" si="31"/>
        <v/>
      </c>
      <c r="AS39" s="265" t="str">
        <f t="shared" si="32"/>
        <v/>
      </c>
      <c r="AT39" s="265" t="str">
        <f t="shared" si="33"/>
        <v/>
      </c>
      <c r="AU39" s="264"/>
      <c r="AV39" s="265" t="str">
        <f t="shared" si="35"/>
        <v/>
      </c>
      <c r="AW39" s="265">
        <f t="shared" si="36"/>
        <v>0</v>
      </c>
      <c r="AX39" s="264"/>
      <c r="AY39" s="60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158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16"/>
        <v>0</v>
      </c>
      <c r="N40" s="164" t="str">
        <f t="shared" si="17"/>
        <v/>
      </c>
      <c r="O40" s="164" t="str">
        <f t="shared" si="0"/>
        <v/>
      </c>
      <c r="P40" s="164" t="str">
        <f t="shared" si="1"/>
        <v/>
      </c>
      <c r="Q40" s="164">
        <f t="shared" si="18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19"/>
        <v/>
      </c>
      <c r="V40" s="104" t="str">
        <f t="shared" si="5"/>
        <v/>
      </c>
      <c r="W40" s="104" t="str">
        <f t="shared" si="6"/>
        <v/>
      </c>
      <c r="X40" s="104">
        <f t="shared" si="7"/>
        <v>0</v>
      </c>
      <c r="Y40" s="165" t="b">
        <f t="shared" si="8"/>
        <v>0</v>
      </c>
      <c r="Z40" s="165" t="b">
        <f t="shared" si="9"/>
        <v>0</v>
      </c>
      <c r="AA40" s="165" t="b">
        <f t="shared" si="10"/>
        <v>0</v>
      </c>
      <c r="AB40" s="165" t="b">
        <f t="shared" si="11"/>
        <v>0</v>
      </c>
      <c r="AC40" s="165" t="b">
        <f t="shared" si="12"/>
        <v>0</v>
      </c>
      <c r="AD40" s="165" t="b">
        <f t="shared" si="20"/>
        <v>0</v>
      </c>
      <c r="AE40" s="165" t="b">
        <f t="shared" si="21"/>
        <v>0</v>
      </c>
      <c r="AF40" s="165" t="b">
        <f t="shared" si="22"/>
        <v>0</v>
      </c>
      <c r="AG40" s="165" t="b">
        <f t="shared" si="23"/>
        <v>0</v>
      </c>
      <c r="AH40" s="165" t="b">
        <f t="shared" si="24"/>
        <v>0</v>
      </c>
      <c r="AI40" s="170" t="str">
        <f t="shared" si="13"/>
        <v/>
      </c>
      <c r="AJ40" s="171" t="str">
        <f t="shared" si="14"/>
        <v/>
      </c>
      <c r="AK40" s="262" t="str">
        <f t="shared" si="25"/>
        <v/>
      </c>
      <c r="AL40" s="168" t="str">
        <f t="shared" si="26"/>
        <v/>
      </c>
      <c r="AM40" s="169">
        <f t="shared" si="27"/>
        <v>0</v>
      </c>
      <c r="AN40" s="150" t="str">
        <f t="shared" si="28"/>
        <v/>
      </c>
      <c r="AO40" s="151" t="str">
        <f t="shared" si="29"/>
        <v/>
      </c>
      <c r="AP40" s="139"/>
      <c r="AQ40" s="168" t="str">
        <f t="shared" si="30"/>
        <v/>
      </c>
      <c r="AR40" s="265" t="str">
        <f t="shared" si="31"/>
        <v/>
      </c>
      <c r="AS40" s="265" t="str">
        <f t="shared" si="32"/>
        <v/>
      </c>
      <c r="AT40" s="265" t="str">
        <f t="shared" si="33"/>
        <v/>
      </c>
      <c r="AU40" s="264"/>
      <c r="AV40" s="265" t="str">
        <f t="shared" si="35"/>
        <v/>
      </c>
      <c r="AW40" s="265">
        <f t="shared" si="36"/>
        <v>0</v>
      </c>
      <c r="AX40" s="264"/>
      <c r="AY40" s="60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16"/>
        <v>0</v>
      </c>
      <c r="N41" s="164" t="str">
        <f t="shared" si="17"/>
        <v/>
      </c>
      <c r="O41" s="164" t="str">
        <f t="shared" si="0"/>
        <v/>
      </c>
      <c r="P41" s="164" t="str">
        <f t="shared" si="1"/>
        <v/>
      </c>
      <c r="Q41" s="164">
        <f t="shared" si="18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19"/>
        <v/>
      </c>
      <c r="V41" s="104" t="str">
        <f t="shared" si="5"/>
        <v/>
      </c>
      <c r="W41" s="104" t="str">
        <f t="shared" si="6"/>
        <v/>
      </c>
      <c r="X41" s="104">
        <f t="shared" si="7"/>
        <v>0</v>
      </c>
      <c r="Y41" s="165" t="b">
        <f t="shared" si="8"/>
        <v>0</v>
      </c>
      <c r="Z41" s="165" t="b">
        <f t="shared" si="9"/>
        <v>0</v>
      </c>
      <c r="AA41" s="165" t="b">
        <f t="shared" si="10"/>
        <v>0</v>
      </c>
      <c r="AB41" s="165" t="b">
        <f t="shared" si="11"/>
        <v>0</v>
      </c>
      <c r="AC41" s="165" t="b">
        <f t="shared" si="12"/>
        <v>0</v>
      </c>
      <c r="AD41" s="165" t="b">
        <f t="shared" si="20"/>
        <v>0</v>
      </c>
      <c r="AE41" s="165" t="b">
        <f t="shared" si="21"/>
        <v>0</v>
      </c>
      <c r="AF41" s="165" t="b">
        <f t="shared" si="22"/>
        <v>0</v>
      </c>
      <c r="AG41" s="165" t="b">
        <f t="shared" si="23"/>
        <v>0</v>
      </c>
      <c r="AH41" s="165" t="b">
        <f t="shared" si="24"/>
        <v>0</v>
      </c>
      <c r="AI41" s="170" t="str">
        <f t="shared" si="13"/>
        <v/>
      </c>
      <c r="AJ41" s="171" t="str">
        <f t="shared" si="14"/>
        <v/>
      </c>
      <c r="AK41" s="262" t="str">
        <f t="shared" si="25"/>
        <v/>
      </c>
      <c r="AL41" s="168" t="str">
        <f t="shared" si="26"/>
        <v/>
      </c>
      <c r="AM41" s="169">
        <f t="shared" si="27"/>
        <v>0</v>
      </c>
      <c r="AN41" s="150" t="str">
        <f t="shared" si="28"/>
        <v/>
      </c>
      <c r="AO41" s="151" t="str">
        <f t="shared" si="29"/>
        <v/>
      </c>
      <c r="AP41" s="139"/>
      <c r="AQ41" s="168" t="str">
        <f t="shared" si="30"/>
        <v/>
      </c>
      <c r="AR41" s="265" t="str">
        <f t="shared" si="31"/>
        <v/>
      </c>
      <c r="AS41" s="265" t="str">
        <f t="shared" si="32"/>
        <v/>
      </c>
      <c r="AT41" s="265" t="str">
        <f t="shared" si="33"/>
        <v/>
      </c>
      <c r="AU41" s="264"/>
      <c r="AV41" s="265" t="str">
        <f t="shared" si="35"/>
        <v/>
      </c>
      <c r="AW41" s="265">
        <f t="shared" si="36"/>
        <v>0</v>
      </c>
      <c r="AX41" s="264"/>
      <c r="AY41" s="60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158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16"/>
        <v>0</v>
      </c>
      <c r="N42" s="164" t="str">
        <f t="shared" si="17"/>
        <v/>
      </c>
      <c r="O42" s="164" t="str">
        <f t="shared" si="0"/>
        <v/>
      </c>
      <c r="P42" s="164" t="str">
        <f t="shared" si="1"/>
        <v/>
      </c>
      <c r="Q42" s="164">
        <f t="shared" si="18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19"/>
        <v/>
      </c>
      <c r="V42" s="104" t="str">
        <f t="shared" si="5"/>
        <v/>
      </c>
      <c r="W42" s="104" t="str">
        <f t="shared" si="6"/>
        <v/>
      </c>
      <c r="X42" s="104">
        <f t="shared" si="7"/>
        <v>0</v>
      </c>
      <c r="Y42" s="165" t="b">
        <f t="shared" si="8"/>
        <v>0</v>
      </c>
      <c r="Z42" s="165" t="b">
        <f t="shared" si="9"/>
        <v>0</v>
      </c>
      <c r="AA42" s="165" t="b">
        <f t="shared" si="10"/>
        <v>0</v>
      </c>
      <c r="AB42" s="165" t="b">
        <f t="shared" si="11"/>
        <v>0</v>
      </c>
      <c r="AC42" s="165" t="b">
        <f t="shared" si="12"/>
        <v>0</v>
      </c>
      <c r="AD42" s="165" t="b">
        <f t="shared" si="20"/>
        <v>0</v>
      </c>
      <c r="AE42" s="165" t="b">
        <f t="shared" si="21"/>
        <v>0</v>
      </c>
      <c r="AF42" s="165" t="b">
        <f t="shared" si="22"/>
        <v>0</v>
      </c>
      <c r="AG42" s="165" t="b">
        <f t="shared" si="23"/>
        <v>0</v>
      </c>
      <c r="AH42" s="165" t="b">
        <f t="shared" si="24"/>
        <v>0</v>
      </c>
      <c r="AI42" s="170" t="str">
        <f t="shared" si="13"/>
        <v/>
      </c>
      <c r="AJ42" s="171" t="str">
        <f t="shared" si="14"/>
        <v/>
      </c>
      <c r="AK42" s="262" t="str">
        <f t="shared" si="25"/>
        <v/>
      </c>
      <c r="AL42" s="168" t="str">
        <f t="shared" si="26"/>
        <v/>
      </c>
      <c r="AM42" s="169">
        <f t="shared" si="27"/>
        <v>0</v>
      </c>
      <c r="AN42" s="150" t="str">
        <f t="shared" si="28"/>
        <v/>
      </c>
      <c r="AO42" s="151" t="str">
        <f t="shared" si="29"/>
        <v/>
      </c>
      <c r="AP42" s="139"/>
      <c r="AQ42" s="168" t="str">
        <f t="shared" si="30"/>
        <v/>
      </c>
      <c r="AR42" s="265" t="str">
        <f t="shared" si="31"/>
        <v/>
      </c>
      <c r="AS42" s="265" t="str">
        <f t="shared" si="32"/>
        <v/>
      </c>
      <c r="AT42" s="265" t="str">
        <f t="shared" si="33"/>
        <v/>
      </c>
      <c r="AU42" s="264"/>
      <c r="AV42" s="265" t="str">
        <f t="shared" si="35"/>
        <v/>
      </c>
      <c r="AW42" s="265">
        <f t="shared" si="36"/>
        <v>0</v>
      </c>
      <c r="AX42" s="264"/>
      <c r="AY42" s="60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200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16"/>
        <v>0</v>
      </c>
      <c r="N43" s="164" t="str">
        <f t="shared" si="17"/>
        <v/>
      </c>
      <c r="O43" s="164" t="str">
        <f t="shared" si="0"/>
        <v/>
      </c>
      <c r="P43" s="164" t="str">
        <f t="shared" si="1"/>
        <v/>
      </c>
      <c r="Q43" s="164">
        <f t="shared" si="18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19"/>
        <v/>
      </c>
      <c r="V43" s="104" t="str">
        <f t="shared" si="5"/>
        <v/>
      </c>
      <c r="W43" s="104" t="str">
        <f t="shared" si="6"/>
        <v/>
      </c>
      <c r="X43" s="104">
        <f t="shared" si="7"/>
        <v>0</v>
      </c>
      <c r="Y43" s="165" t="b">
        <f t="shared" si="8"/>
        <v>0</v>
      </c>
      <c r="Z43" s="165" t="b">
        <f t="shared" si="9"/>
        <v>0</v>
      </c>
      <c r="AA43" s="165" t="b">
        <f t="shared" si="10"/>
        <v>0</v>
      </c>
      <c r="AB43" s="165" t="b">
        <f t="shared" si="11"/>
        <v>0</v>
      </c>
      <c r="AC43" s="165" t="b">
        <f t="shared" si="12"/>
        <v>0</v>
      </c>
      <c r="AD43" s="165" t="b">
        <f t="shared" si="20"/>
        <v>0</v>
      </c>
      <c r="AE43" s="165" t="b">
        <f t="shared" si="21"/>
        <v>0</v>
      </c>
      <c r="AF43" s="165" t="b">
        <f t="shared" si="22"/>
        <v>0</v>
      </c>
      <c r="AG43" s="165" t="b">
        <f t="shared" si="23"/>
        <v>0</v>
      </c>
      <c r="AH43" s="165" t="b">
        <f t="shared" si="24"/>
        <v>0</v>
      </c>
      <c r="AI43" s="170" t="str">
        <f t="shared" si="13"/>
        <v/>
      </c>
      <c r="AJ43" s="171" t="str">
        <f t="shared" si="14"/>
        <v/>
      </c>
      <c r="AK43" s="262" t="str">
        <f t="shared" si="25"/>
        <v/>
      </c>
      <c r="AL43" s="168" t="str">
        <f t="shared" si="26"/>
        <v/>
      </c>
      <c r="AM43" s="169">
        <f t="shared" si="27"/>
        <v>0</v>
      </c>
      <c r="AN43" s="150" t="str">
        <f t="shared" si="28"/>
        <v/>
      </c>
      <c r="AO43" s="151" t="str">
        <f t="shared" si="29"/>
        <v/>
      </c>
      <c r="AP43" s="139"/>
      <c r="AQ43" s="168" t="str">
        <f t="shared" si="30"/>
        <v/>
      </c>
      <c r="AR43" s="265" t="str">
        <f t="shared" si="31"/>
        <v/>
      </c>
      <c r="AS43" s="265" t="str">
        <f t="shared" si="32"/>
        <v/>
      </c>
      <c r="AT43" s="265" t="str">
        <f t="shared" si="33"/>
        <v/>
      </c>
      <c r="AU43" s="264"/>
      <c r="AV43" s="265" t="str">
        <f t="shared" si="35"/>
        <v/>
      </c>
      <c r="AW43" s="265">
        <f t="shared" si="36"/>
        <v>0</v>
      </c>
      <c r="AX43" s="264"/>
      <c r="AY43" s="60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200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16"/>
        <v>0</v>
      </c>
      <c r="N44" s="164" t="str">
        <f t="shared" si="17"/>
        <v/>
      </c>
      <c r="O44" s="164" t="str">
        <f t="shared" si="0"/>
        <v/>
      </c>
      <c r="P44" s="164" t="str">
        <f t="shared" si="1"/>
        <v/>
      </c>
      <c r="Q44" s="164">
        <f t="shared" si="18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19"/>
        <v/>
      </c>
      <c r="V44" s="104" t="str">
        <f t="shared" si="5"/>
        <v/>
      </c>
      <c r="W44" s="104" t="str">
        <f t="shared" si="6"/>
        <v/>
      </c>
      <c r="X44" s="104">
        <f t="shared" si="7"/>
        <v>0</v>
      </c>
      <c r="Y44" s="165" t="b">
        <f t="shared" si="8"/>
        <v>0</v>
      </c>
      <c r="Z44" s="165" t="b">
        <f t="shared" si="9"/>
        <v>0</v>
      </c>
      <c r="AA44" s="165" t="b">
        <f t="shared" si="10"/>
        <v>0</v>
      </c>
      <c r="AB44" s="165" t="b">
        <f t="shared" si="11"/>
        <v>0</v>
      </c>
      <c r="AC44" s="165" t="b">
        <f t="shared" si="12"/>
        <v>0</v>
      </c>
      <c r="AD44" s="165" t="b">
        <f t="shared" si="20"/>
        <v>0</v>
      </c>
      <c r="AE44" s="165" t="b">
        <f t="shared" si="21"/>
        <v>0</v>
      </c>
      <c r="AF44" s="165" t="b">
        <f t="shared" si="22"/>
        <v>0</v>
      </c>
      <c r="AG44" s="165" t="b">
        <f t="shared" si="23"/>
        <v>0</v>
      </c>
      <c r="AH44" s="165" t="b">
        <f t="shared" si="24"/>
        <v>0</v>
      </c>
      <c r="AI44" s="170" t="str">
        <f t="shared" si="13"/>
        <v/>
      </c>
      <c r="AJ44" s="171" t="str">
        <f t="shared" si="14"/>
        <v/>
      </c>
      <c r="AK44" s="262" t="str">
        <f t="shared" si="25"/>
        <v/>
      </c>
      <c r="AL44" s="168" t="str">
        <f t="shared" si="26"/>
        <v/>
      </c>
      <c r="AM44" s="169">
        <f t="shared" si="27"/>
        <v>0</v>
      </c>
      <c r="AN44" s="150" t="str">
        <f t="shared" si="28"/>
        <v/>
      </c>
      <c r="AO44" s="151" t="str">
        <f t="shared" si="29"/>
        <v/>
      </c>
      <c r="AP44" s="139"/>
      <c r="AQ44" s="168" t="str">
        <f t="shared" si="30"/>
        <v/>
      </c>
      <c r="AR44" s="265" t="str">
        <f t="shared" si="31"/>
        <v/>
      </c>
      <c r="AS44" s="265" t="str">
        <f t="shared" si="32"/>
        <v/>
      </c>
      <c r="AT44" s="265" t="str">
        <f t="shared" si="33"/>
        <v/>
      </c>
      <c r="AU44" s="264"/>
      <c r="AV44" s="265" t="str">
        <f t="shared" si="35"/>
        <v/>
      </c>
      <c r="AW44" s="265">
        <f t="shared" si="36"/>
        <v>0</v>
      </c>
      <c r="AX44" s="264"/>
      <c r="AY44" s="60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200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16"/>
        <v>0</v>
      </c>
      <c r="N45" s="164" t="str">
        <f t="shared" si="17"/>
        <v/>
      </c>
      <c r="O45" s="164" t="str">
        <f t="shared" si="0"/>
        <v/>
      </c>
      <c r="P45" s="164" t="str">
        <f t="shared" si="1"/>
        <v/>
      </c>
      <c r="Q45" s="164">
        <f t="shared" si="18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19"/>
        <v/>
      </c>
      <c r="V45" s="104" t="str">
        <f t="shared" si="5"/>
        <v/>
      </c>
      <c r="W45" s="104" t="str">
        <f t="shared" si="6"/>
        <v/>
      </c>
      <c r="X45" s="104">
        <f t="shared" si="7"/>
        <v>0</v>
      </c>
      <c r="Y45" s="165" t="b">
        <f t="shared" si="8"/>
        <v>0</v>
      </c>
      <c r="Z45" s="165" t="b">
        <f t="shared" si="9"/>
        <v>0</v>
      </c>
      <c r="AA45" s="165" t="b">
        <f t="shared" si="10"/>
        <v>0</v>
      </c>
      <c r="AB45" s="165" t="b">
        <f t="shared" si="11"/>
        <v>0</v>
      </c>
      <c r="AC45" s="165" t="b">
        <f t="shared" si="12"/>
        <v>0</v>
      </c>
      <c r="AD45" s="165" t="b">
        <f t="shared" si="20"/>
        <v>0</v>
      </c>
      <c r="AE45" s="165" t="b">
        <f t="shared" si="21"/>
        <v>0</v>
      </c>
      <c r="AF45" s="165" t="b">
        <f t="shared" si="22"/>
        <v>0</v>
      </c>
      <c r="AG45" s="165" t="b">
        <f t="shared" si="23"/>
        <v>0</v>
      </c>
      <c r="AH45" s="165" t="b">
        <f t="shared" si="24"/>
        <v>0</v>
      </c>
      <c r="AI45" s="170" t="str">
        <f t="shared" si="13"/>
        <v/>
      </c>
      <c r="AJ45" s="171" t="str">
        <f t="shared" si="14"/>
        <v/>
      </c>
      <c r="AK45" s="262" t="str">
        <f t="shared" si="25"/>
        <v/>
      </c>
      <c r="AL45" s="168" t="str">
        <f t="shared" si="26"/>
        <v/>
      </c>
      <c r="AM45" s="169">
        <f t="shared" si="27"/>
        <v>0</v>
      </c>
      <c r="AN45" s="150" t="str">
        <f t="shared" si="28"/>
        <v/>
      </c>
      <c r="AO45" s="151" t="str">
        <f t="shared" si="29"/>
        <v/>
      </c>
      <c r="AP45" s="139"/>
      <c r="AQ45" s="168" t="str">
        <f t="shared" si="30"/>
        <v/>
      </c>
      <c r="AR45" s="265" t="str">
        <f t="shared" si="31"/>
        <v/>
      </c>
      <c r="AS45" s="265" t="str">
        <f t="shared" si="32"/>
        <v/>
      </c>
      <c r="AT45" s="265" t="str">
        <f t="shared" si="33"/>
        <v/>
      </c>
      <c r="AU45" s="264"/>
      <c r="AV45" s="265" t="str">
        <f t="shared" si="35"/>
        <v/>
      </c>
      <c r="AW45" s="265">
        <f t="shared" si="36"/>
        <v>0</v>
      </c>
      <c r="AX45" s="264"/>
      <c r="AY45" s="60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200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16"/>
        <v>0</v>
      </c>
      <c r="N46" s="164" t="str">
        <f t="shared" si="17"/>
        <v/>
      </c>
      <c r="O46" s="164" t="str">
        <f t="shared" si="0"/>
        <v/>
      </c>
      <c r="P46" s="164" t="str">
        <f t="shared" si="1"/>
        <v/>
      </c>
      <c r="Q46" s="164">
        <f t="shared" si="18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19"/>
        <v/>
      </c>
      <c r="V46" s="104" t="str">
        <f t="shared" si="5"/>
        <v/>
      </c>
      <c r="W46" s="104" t="str">
        <f t="shared" si="6"/>
        <v/>
      </c>
      <c r="X46" s="104">
        <f t="shared" si="7"/>
        <v>0</v>
      </c>
      <c r="Y46" s="165" t="b">
        <f t="shared" si="8"/>
        <v>0</v>
      </c>
      <c r="Z46" s="165" t="b">
        <f t="shared" si="9"/>
        <v>0</v>
      </c>
      <c r="AA46" s="165" t="b">
        <f t="shared" si="10"/>
        <v>0</v>
      </c>
      <c r="AB46" s="165" t="b">
        <f t="shared" si="11"/>
        <v>0</v>
      </c>
      <c r="AC46" s="165" t="b">
        <f t="shared" si="12"/>
        <v>0</v>
      </c>
      <c r="AD46" s="165" t="b">
        <f t="shared" si="20"/>
        <v>0</v>
      </c>
      <c r="AE46" s="165" t="b">
        <f t="shared" si="21"/>
        <v>0</v>
      </c>
      <c r="AF46" s="165" t="b">
        <f t="shared" si="22"/>
        <v>0</v>
      </c>
      <c r="AG46" s="165" t="b">
        <f t="shared" si="23"/>
        <v>0</v>
      </c>
      <c r="AH46" s="165" t="b">
        <f t="shared" si="24"/>
        <v>0</v>
      </c>
      <c r="AI46" s="170" t="str">
        <f t="shared" si="13"/>
        <v/>
      </c>
      <c r="AJ46" s="171" t="str">
        <f t="shared" si="14"/>
        <v/>
      </c>
      <c r="AK46" s="262" t="str">
        <f t="shared" si="25"/>
        <v/>
      </c>
      <c r="AL46" s="168" t="str">
        <f t="shared" si="26"/>
        <v/>
      </c>
      <c r="AM46" s="169">
        <f t="shared" si="27"/>
        <v>0</v>
      </c>
      <c r="AN46" s="150" t="str">
        <f t="shared" si="28"/>
        <v/>
      </c>
      <c r="AO46" s="151" t="str">
        <f t="shared" si="29"/>
        <v/>
      </c>
      <c r="AP46" s="139"/>
      <c r="AQ46" s="168" t="str">
        <f t="shared" si="30"/>
        <v/>
      </c>
      <c r="AR46" s="265" t="str">
        <f t="shared" si="31"/>
        <v/>
      </c>
      <c r="AS46" s="265" t="str">
        <f t="shared" si="32"/>
        <v/>
      </c>
      <c r="AT46" s="265" t="str">
        <f t="shared" si="33"/>
        <v/>
      </c>
      <c r="AU46" s="264"/>
      <c r="AV46" s="265" t="str">
        <f t="shared" si="35"/>
        <v/>
      </c>
      <c r="AW46" s="265">
        <f t="shared" si="36"/>
        <v>0</v>
      </c>
      <c r="AX46" s="264"/>
      <c r="AY46" s="60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8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16"/>
        <v>0</v>
      </c>
      <c r="N47" s="164" t="str">
        <f t="shared" si="17"/>
        <v/>
      </c>
      <c r="O47" s="164" t="str">
        <f t="shared" si="0"/>
        <v/>
      </c>
      <c r="P47" s="164" t="str">
        <f t="shared" si="1"/>
        <v/>
      </c>
      <c r="Q47" s="164">
        <f t="shared" si="18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19"/>
        <v/>
      </c>
      <c r="V47" s="104" t="str">
        <f t="shared" si="5"/>
        <v/>
      </c>
      <c r="W47" s="104" t="str">
        <f t="shared" si="6"/>
        <v/>
      </c>
      <c r="X47" s="104">
        <f t="shared" si="7"/>
        <v>0</v>
      </c>
      <c r="Y47" s="165" t="b">
        <f t="shared" si="8"/>
        <v>0</v>
      </c>
      <c r="Z47" s="165" t="b">
        <f t="shared" si="9"/>
        <v>0</v>
      </c>
      <c r="AA47" s="165" t="b">
        <f t="shared" si="10"/>
        <v>0</v>
      </c>
      <c r="AB47" s="165" t="b">
        <f t="shared" si="11"/>
        <v>0</v>
      </c>
      <c r="AC47" s="165" t="b">
        <f t="shared" si="12"/>
        <v>0</v>
      </c>
      <c r="AD47" s="165" t="b">
        <f t="shared" si="20"/>
        <v>0</v>
      </c>
      <c r="AE47" s="165" t="b">
        <f t="shared" si="21"/>
        <v>0</v>
      </c>
      <c r="AF47" s="165" t="b">
        <f t="shared" si="22"/>
        <v>0</v>
      </c>
      <c r="AG47" s="165" t="b">
        <f t="shared" si="23"/>
        <v>0</v>
      </c>
      <c r="AH47" s="165" t="b">
        <f t="shared" si="24"/>
        <v>0</v>
      </c>
      <c r="AI47" s="170" t="str">
        <f t="shared" si="13"/>
        <v/>
      </c>
      <c r="AJ47" s="171" t="str">
        <f t="shared" si="14"/>
        <v/>
      </c>
      <c r="AK47" s="262" t="str">
        <f t="shared" si="25"/>
        <v/>
      </c>
      <c r="AL47" s="168" t="str">
        <f t="shared" si="26"/>
        <v/>
      </c>
      <c r="AM47" s="169">
        <f t="shared" si="27"/>
        <v>0</v>
      </c>
      <c r="AN47" s="150" t="str">
        <f t="shared" si="28"/>
        <v/>
      </c>
      <c r="AO47" s="151" t="str">
        <f t="shared" si="29"/>
        <v/>
      </c>
      <c r="AP47" s="139"/>
      <c r="AQ47" s="168" t="str">
        <f t="shared" si="30"/>
        <v/>
      </c>
      <c r="AR47" s="265" t="str">
        <f t="shared" si="31"/>
        <v/>
      </c>
      <c r="AS47" s="265" t="str">
        <f t="shared" si="32"/>
        <v/>
      </c>
      <c r="AT47" s="265" t="str">
        <f t="shared" si="33"/>
        <v/>
      </c>
      <c r="AU47" s="264"/>
      <c r="AV47" s="265" t="str">
        <f t="shared" si="35"/>
        <v/>
      </c>
      <c r="AW47" s="265">
        <f t="shared" si="36"/>
        <v>0</v>
      </c>
      <c r="AX47" s="264"/>
      <c r="AY47" s="60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8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16"/>
        <v>0</v>
      </c>
      <c r="N48" s="164" t="str">
        <f t="shared" si="17"/>
        <v/>
      </c>
      <c r="O48" s="164" t="str">
        <f t="shared" si="0"/>
        <v/>
      </c>
      <c r="P48" s="164" t="str">
        <f t="shared" si="1"/>
        <v/>
      </c>
      <c r="Q48" s="164">
        <f t="shared" si="18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19"/>
        <v/>
      </c>
      <c r="V48" s="104" t="str">
        <f t="shared" si="5"/>
        <v/>
      </c>
      <c r="W48" s="104" t="str">
        <f t="shared" si="6"/>
        <v/>
      </c>
      <c r="X48" s="104">
        <f t="shared" si="7"/>
        <v>0</v>
      </c>
      <c r="Y48" s="165" t="b">
        <f t="shared" si="8"/>
        <v>0</v>
      </c>
      <c r="Z48" s="165" t="b">
        <f t="shared" si="9"/>
        <v>0</v>
      </c>
      <c r="AA48" s="165" t="b">
        <f t="shared" si="10"/>
        <v>0</v>
      </c>
      <c r="AB48" s="165" t="b">
        <f t="shared" si="11"/>
        <v>0</v>
      </c>
      <c r="AC48" s="165" t="b">
        <f t="shared" si="12"/>
        <v>0</v>
      </c>
      <c r="AD48" s="165" t="b">
        <f t="shared" si="20"/>
        <v>0</v>
      </c>
      <c r="AE48" s="165" t="b">
        <f t="shared" si="21"/>
        <v>0</v>
      </c>
      <c r="AF48" s="165" t="b">
        <f t="shared" si="22"/>
        <v>0</v>
      </c>
      <c r="AG48" s="165" t="b">
        <f t="shared" si="23"/>
        <v>0</v>
      </c>
      <c r="AH48" s="165" t="b">
        <f t="shared" si="24"/>
        <v>0</v>
      </c>
      <c r="AI48" s="170" t="str">
        <f t="shared" si="13"/>
        <v/>
      </c>
      <c r="AJ48" s="171" t="str">
        <f t="shared" si="14"/>
        <v/>
      </c>
      <c r="AK48" s="262" t="str">
        <f t="shared" si="25"/>
        <v/>
      </c>
      <c r="AL48" s="168" t="str">
        <f t="shared" si="26"/>
        <v/>
      </c>
      <c r="AM48" s="169">
        <f t="shared" si="27"/>
        <v>0</v>
      </c>
      <c r="AN48" s="150" t="str">
        <f t="shared" si="28"/>
        <v/>
      </c>
      <c r="AO48" s="151" t="str">
        <f t="shared" si="29"/>
        <v/>
      </c>
      <c r="AP48" s="139"/>
      <c r="AQ48" s="168" t="str">
        <f t="shared" si="30"/>
        <v/>
      </c>
      <c r="AR48" s="265" t="str">
        <f t="shared" si="31"/>
        <v/>
      </c>
      <c r="AS48" s="265" t="str">
        <f t="shared" si="32"/>
        <v/>
      </c>
      <c r="AT48" s="265" t="str">
        <f t="shared" si="33"/>
        <v/>
      </c>
      <c r="AU48" s="264"/>
      <c r="AV48" s="265" t="str">
        <f t="shared" si="35"/>
        <v/>
      </c>
      <c r="AW48" s="265">
        <f t="shared" si="36"/>
        <v>0</v>
      </c>
      <c r="AX48" s="264"/>
      <c r="AY48" s="60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16"/>
        <v>0</v>
      </c>
      <c r="N49" s="164" t="str">
        <f t="shared" si="17"/>
        <v/>
      </c>
      <c r="O49" s="164" t="str">
        <f t="shared" si="0"/>
        <v/>
      </c>
      <c r="P49" s="164" t="str">
        <f t="shared" si="1"/>
        <v/>
      </c>
      <c r="Q49" s="164">
        <f t="shared" si="18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19"/>
        <v/>
      </c>
      <c r="V49" s="104" t="str">
        <f t="shared" si="5"/>
        <v/>
      </c>
      <c r="W49" s="104" t="str">
        <f t="shared" si="6"/>
        <v/>
      </c>
      <c r="X49" s="104">
        <f t="shared" si="7"/>
        <v>0</v>
      </c>
      <c r="Y49" s="165" t="b">
        <f t="shared" si="8"/>
        <v>0</v>
      </c>
      <c r="Z49" s="165" t="b">
        <f t="shared" si="9"/>
        <v>0</v>
      </c>
      <c r="AA49" s="165" t="b">
        <f t="shared" si="10"/>
        <v>0</v>
      </c>
      <c r="AB49" s="165" t="b">
        <f t="shared" si="11"/>
        <v>0</v>
      </c>
      <c r="AC49" s="165" t="b">
        <f t="shared" si="12"/>
        <v>0</v>
      </c>
      <c r="AD49" s="165" t="b">
        <f t="shared" si="20"/>
        <v>0</v>
      </c>
      <c r="AE49" s="165" t="b">
        <f t="shared" si="21"/>
        <v>0</v>
      </c>
      <c r="AF49" s="165" t="b">
        <f t="shared" si="22"/>
        <v>0</v>
      </c>
      <c r="AG49" s="165" t="b">
        <f t="shared" si="23"/>
        <v>0</v>
      </c>
      <c r="AH49" s="165" t="b">
        <f t="shared" si="24"/>
        <v>0</v>
      </c>
      <c r="AI49" s="170" t="str">
        <f t="shared" si="13"/>
        <v/>
      </c>
      <c r="AJ49" s="171" t="str">
        <f t="shared" si="14"/>
        <v/>
      </c>
      <c r="AK49" s="262" t="str">
        <f t="shared" si="25"/>
        <v/>
      </c>
      <c r="AL49" s="168" t="str">
        <f t="shared" si="26"/>
        <v/>
      </c>
      <c r="AM49" s="169">
        <f t="shared" si="27"/>
        <v>0</v>
      </c>
      <c r="AN49" s="150" t="str">
        <f t="shared" si="28"/>
        <v/>
      </c>
      <c r="AO49" s="151" t="str">
        <f t="shared" si="29"/>
        <v/>
      </c>
      <c r="AP49" s="139"/>
      <c r="AQ49" s="168" t="str">
        <f t="shared" si="30"/>
        <v/>
      </c>
      <c r="AR49" s="265" t="str">
        <f t="shared" si="31"/>
        <v/>
      </c>
      <c r="AS49" s="265" t="str">
        <f t="shared" si="32"/>
        <v/>
      </c>
      <c r="AT49" s="265" t="str">
        <f t="shared" si="33"/>
        <v/>
      </c>
      <c r="AU49" s="264"/>
      <c r="AV49" s="265" t="str">
        <f t="shared" si="35"/>
        <v/>
      </c>
      <c r="AW49" s="265">
        <f t="shared" si="36"/>
        <v>0</v>
      </c>
      <c r="AX49" s="264"/>
      <c r="AY49" s="60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200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16"/>
        <v>0</v>
      </c>
      <c r="N50" s="164" t="str">
        <f t="shared" si="17"/>
        <v/>
      </c>
      <c r="O50" s="164" t="str">
        <f t="shared" si="0"/>
        <v/>
      </c>
      <c r="P50" s="164" t="str">
        <f t="shared" si="1"/>
        <v/>
      </c>
      <c r="Q50" s="164">
        <f t="shared" si="18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19"/>
        <v/>
      </c>
      <c r="V50" s="104" t="str">
        <f t="shared" si="5"/>
        <v/>
      </c>
      <c r="W50" s="104" t="str">
        <f t="shared" si="6"/>
        <v/>
      </c>
      <c r="X50" s="104">
        <f t="shared" si="7"/>
        <v>0</v>
      </c>
      <c r="Y50" s="165" t="b">
        <f t="shared" si="8"/>
        <v>0</v>
      </c>
      <c r="Z50" s="165" t="b">
        <f t="shared" si="9"/>
        <v>0</v>
      </c>
      <c r="AA50" s="165" t="b">
        <f t="shared" si="10"/>
        <v>0</v>
      </c>
      <c r="AB50" s="165" t="b">
        <f t="shared" si="11"/>
        <v>0</v>
      </c>
      <c r="AC50" s="165" t="b">
        <f t="shared" si="12"/>
        <v>0</v>
      </c>
      <c r="AD50" s="165" t="b">
        <f t="shared" si="20"/>
        <v>0</v>
      </c>
      <c r="AE50" s="165" t="b">
        <f t="shared" si="21"/>
        <v>0</v>
      </c>
      <c r="AF50" s="165" t="b">
        <f t="shared" si="22"/>
        <v>0</v>
      </c>
      <c r="AG50" s="165" t="b">
        <f t="shared" si="23"/>
        <v>0</v>
      </c>
      <c r="AH50" s="165" t="b">
        <f t="shared" si="24"/>
        <v>0</v>
      </c>
      <c r="AI50" s="170" t="str">
        <f t="shared" si="13"/>
        <v/>
      </c>
      <c r="AJ50" s="171" t="str">
        <f t="shared" si="14"/>
        <v/>
      </c>
      <c r="AK50" s="262" t="str">
        <f t="shared" si="25"/>
        <v/>
      </c>
      <c r="AL50" s="168" t="str">
        <f t="shared" si="26"/>
        <v/>
      </c>
      <c r="AM50" s="169">
        <f t="shared" si="27"/>
        <v>0</v>
      </c>
      <c r="AN50" s="150" t="str">
        <f t="shared" si="28"/>
        <v/>
      </c>
      <c r="AO50" s="151" t="str">
        <f t="shared" si="29"/>
        <v/>
      </c>
      <c r="AP50" s="139"/>
      <c r="AQ50" s="168" t="str">
        <f t="shared" si="30"/>
        <v/>
      </c>
      <c r="AR50" s="265" t="str">
        <f t="shared" si="31"/>
        <v/>
      </c>
      <c r="AS50" s="265" t="str">
        <f t="shared" si="32"/>
        <v/>
      </c>
      <c r="AT50" s="265" t="str">
        <f t="shared" si="33"/>
        <v/>
      </c>
      <c r="AU50" s="264"/>
      <c r="AV50" s="265" t="str">
        <f t="shared" si="35"/>
        <v/>
      </c>
      <c r="AW50" s="265">
        <f t="shared" si="36"/>
        <v>0</v>
      </c>
      <c r="AX50" s="264"/>
      <c r="AY50" s="60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200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16"/>
        <v>0</v>
      </c>
      <c r="N51" s="164" t="str">
        <f t="shared" si="17"/>
        <v/>
      </c>
      <c r="O51" s="164" t="str">
        <f t="shared" si="0"/>
        <v/>
      </c>
      <c r="P51" s="164" t="str">
        <f t="shared" si="1"/>
        <v/>
      </c>
      <c r="Q51" s="164">
        <f t="shared" si="18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19"/>
        <v/>
      </c>
      <c r="V51" s="104" t="str">
        <f t="shared" si="5"/>
        <v/>
      </c>
      <c r="W51" s="104" t="str">
        <f t="shared" si="6"/>
        <v/>
      </c>
      <c r="X51" s="104">
        <f t="shared" si="7"/>
        <v>0</v>
      </c>
      <c r="Y51" s="165" t="b">
        <f t="shared" si="8"/>
        <v>0</v>
      </c>
      <c r="Z51" s="165" t="b">
        <f t="shared" si="9"/>
        <v>0</v>
      </c>
      <c r="AA51" s="165" t="b">
        <f t="shared" si="10"/>
        <v>0</v>
      </c>
      <c r="AB51" s="165" t="b">
        <f t="shared" si="11"/>
        <v>0</v>
      </c>
      <c r="AC51" s="165" t="b">
        <f t="shared" si="12"/>
        <v>0</v>
      </c>
      <c r="AD51" s="165" t="b">
        <f t="shared" si="20"/>
        <v>0</v>
      </c>
      <c r="AE51" s="165" t="b">
        <f t="shared" si="21"/>
        <v>0</v>
      </c>
      <c r="AF51" s="165" t="b">
        <f t="shared" si="22"/>
        <v>0</v>
      </c>
      <c r="AG51" s="165" t="b">
        <f t="shared" si="23"/>
        <v>0</v>
      </c>
      <c r="AH51" s="165" t="b">
        <f t="shared" si="24"/>
        <v>0</v>
      </c>
      <c r="AI51" s="170" t="str">
        <f t="shared" si="13"/>
        <v/>
      </c>
      <c r="AJ51" s="171" t="str">
        <f t="shared" si="14"/>
        <v/>
      </c>
      <c r="AK51" s="262" t="str">
        <f t="shared" si="25"/>
        <v/>
      </c>
      <c r="AL51" s="168" t="str">
        <f t="shared" si="26"/>
        <v/>
      </c>
      <c r="AM51" s="169">
        <f t="shared" si="27"/>
        <v>0</v>
      </c>
      <c r="AN51" s="150" t="str">
        <f t="shared" si="28"/>
        <v/>
      </c>
      <c r="AO51" s="151" t="str">
        <f t="shared" si="29"/>
        <v/>
      </c>
      <c r="AP51" s="139"/>
      <c r="AQ51" s="168" t="str">
        <f t="shared" si="30"/>
        <v/>
      </c>
      <c r="AR51" s="265" t="str">
        <f t="shared" si="31"/>
        <v/>
      </c>
      <c r="AS51" s="265" t="str">
        <f t="shared" si="32"/>
        <v/>
      </c>
      <c r="AT51" s="265" t="str">
        <f t="shared" si="33"/>
        <v/>
      </c>
      <c r="AU51" s="264"/>
      <c r="AV51" s="265" t="str">
        <f t="shared" si="35"/>
        <v/>
      </c>
      <c r="AW51" s="265">
        <f t="shared" si="36"/>
        <v>0</v>
      </c>
      <c r="AX51" s="264"/>
      <c r="AY51" s="60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8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16"/>
        <v>0</v>
      </c>
      <c r="N52" s="164" t="str">
        <f t="shared" si="17"/>
        <v/>
      </c>
      <c r="O52" s="164" t="str">
        <f t="shared" si="0"/>
        <v/>
      </c>
      <c r="P52" s="164" t="str">
        <f t="shared" si="1"/>
        <v/>
      </c>
      <c r="Q52" s="164">
        <f t="shared" si="18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19"/>
        <v/>
      </c>
      <c r="V52" s="104" t="str">
        <f t="shared" si="5"/>
        <v/>
      </c>
      <c r="W52" s="104" t="str">
        <f t="shared" si="6"/>
        <v/>
      </c>
      <c r="X52" s="104">
        <f t="shared" si="7"/>
        <v>0</v>
      </c>
      <c r="Y52" s="165" t="b">
        <f t="shared" si="8"/>
        <v>0</v>
      </c>
      <c r="Z52" s="165" t="b">
        <f t="shared" si="9"/>
        <v>0</v>
      </c>
      <c r="AA52" s="165" t="b">
        <f t="shared" si="10"/>
        <v>0</v>
      </c>
      <c r="AB52" s="165" t="b">
        <f t="shared" si="11"/>
        <v>0</v>
      </c>
      <c r="AC52" s="165" t="b">
        <f t="shared" si="12"/>
        <v>0</v>
      </c>
      <c r="AD52" s="165" t="b">
        <f t="shared" si="20"/>
        <v>0</v>
      </c>
      <c r="AE52" s="165" t="b">
        <f t="shared" si="21"/>
        <v>0</v>
      </c>
      <c r="AF52" s="165" t="b">
        <f t="shared" si="22"/>
        <v>0</v>
      </c>
      <c r="AG52" s="165" t="b">
        <f t="shared" si="23"/>
        <v>0</v>
      </c>
      <c r="AH52" s="165" t="b">
        <f t="shared" si="24"/>
        <v>0</v>
      </c>
      <c r="AI52" s="170" t="str">
        <f t="shared" si="13"/>
        <v/>
      </c>
      <c r="AJ52" s="171" t="str">
        <f t="shared" si="14"/>
        <v/>
      </c>
      <c r="AK52" s="262" t="str">
        <f t="shared" si="25"/>
        <v/>
      </c>
      <c r="AL52" s="168" t="str">
        <f t="shared" si="26"/>
        <v/>
      </c>
      <c r="AM52" s="169">
        <f t="shared" si="27"/>
        <v>0</v>
      </c>
      <c r="AN52" s="150" t="str">
        <f t="shared" si="28"/>
        <v/>
      </c>
      <c r="AO52" s="151" t="str">
        <f t="shared" si="29"/>
        <v/>
      </c>
      <c r="AP52" s="139"/>
      <c r="AQ52" s="168" t="str">
        <f t="shared" si="30"/>
        <v/>
      </c>
      <c r="AR52" s="265" t="str">
        <f t="shared" si="31"/>
        <v/>
      </c>
      <c r="AS52" s="265" t="str">
        <f t="shared" si="32"/>
        <v/>
      </c>
      <c r="AT52" s="265" t="str">
        <f t="shared" si="33"/>
        <v/>
      </c>
      <c r="AU52" s="264"/>
      <c r="AV52" s="265" t="str">
        <f t="shared" si="35"/>
        <v/>
      </c>
      <c r="AW52" s="265">
        <f t="shared" si="36"/>
        <v>0</v>
      </c>
      <c r="AX52" s="264"/>
      <c r="AY52" s="60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16"/>
        <v>0</v>
      </c>
      <c r="N53" s="164" t="str">
        <f t="shared" si="17"/>
        <v/>
      </c>
      <c r="O53" s="164" t="str">
        <f t="shared" si="0"/>
        <v/>
      </c>
      <c r="P53" s="164" t="str">
        <f t="shared" si="1"/>
        <v/>
      </c>
      <c r="Q53" s="164">
        <f t="shared" si="18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19"/>
        <v/>
      </c>
      <c r="V53" s="104" t="str">
        <f t="shared" si="5"/>
        <v/>
      </c>
      <c r="W53" s="104" t="str">
        <f t="shared" si="6"/>
        <v/>
      </c>
      <c r="X53" s="104">
        <f t="shared" si="7"/>
        <v>0</v>
      </c>
      <c r="Y53" s="165" t="b">
        <f t="shared" si="8"/>
        <v>0</v>
      </c>
      <c r="Z53" s="165" t="b">
        <f t="shared" si="9"/>
        <v>0</v>
      </c>
      <c r="AA53" s="165" t="b">
        <f t="shared" si="10"/>
        <v>0</v>
      </c>
      <c r="AB53" s="165" t="b">
        <f t="shared" si="11"/>
        <v>0</v>
      </c>
      <c r="AC53" s="165" t="b">
        <f t="shared" si="12"/>
        <v>0</v>
      </c>
      <c r="AD53" s="165" t="b">
        <f t="shared" si="20"/>
        <v>0</v>
      </c>
      <c r="AE53" s="165" t="b">
        <f t="shared" si="21"/>
        <v>0</v>
      </c>
      <c r="AF53" s="165" t="b">
        <f t="shared" si="22"/>
        <v>0</v>
      </c>
      <c r="AG53" s="165" t="b">
        <f t="shared" si="23"/>
        <v>0</v>
      </c>
      <c r="AH53" s="165" t="b">
        <f t="shared" si="24"/>
        <v>0</v>
      </c>
      <c r="AI53" s="178" t="str">
        <f t="shared" si="13"/>
        <v/>
      </c>
      <c r="AJ53" s="171" t="str">
        <f t="shared" si="14"/>
        <v/>
      </c>
      <c r="AK53" s="262" t="str">
        <f t="shared" si="25"/>
        <v/>
      </c>
      <c r="AL53" s="168" t="str">
        <f t="shared" si="26"/>
        <v/>
      </c>
      <c r="AM53" s="169">
        <f t="shared" si="27"/>
        <v>0</v>
      </c>
      <c r="AN53" s="150" t="str">
        <f t="shared" si="28"/>
        <v/>
      </c>
      <c r="AO53" s="151" t="str">
        <f t="shared" si="29"/>
        <v/>
      </c>
      <c r="AP53" s="139"/>
      <c r="AQ53" s="168" t="str">
        <f t="shared" si="30"/>
        <v/>
      </c>
      <c r="AR53" s="265" t="str">
        <f t="shared" si="31"/>
        <v/>
      </c>
      <c r="AS53" s="265" t="str">
        <f t="shared" si="32"/>
        <v/>
      </c>
      <c r="AT53" s="265" t="str">
        <f t="shared" si="33"/>
        <v/>
      </c>
      <c r="AU53" s="264"/>
      <c r="AV53" s="265" t="str">
        <f t="shared" si="35"/>
        <v/>
      </c>
      <c r="AW53" s="265">
        <f t="shared" si="36"/>
        <v>0</v>
      </c>
      <c r="AX53" s="264"/>
      <c r="AY53" s="60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0</v>
      </c>
      <c r="C54" s="284" t="s">
        <v>47</v>
      </c>
      <c r="D54" s="284"/>
      <c r="E54" s="284"/>
      <c r="F54" s="284"/>
      <c r="G54" s="179" t="str">
        <f t="shared" ref="G54:L54" si="37">IF(R56=0,"",IF(R56&gt;0,R55))</f>
        <v/>
      </c>
      <c r="H54" s="180" t="str">
        <f t="shared" si="37"/>
        <v/>
      </c>
      <c r="I54" s="180" t="str">
        <f t="shared" si="37"/>
        <v/>
      </c>
      <c r="J54" s="180" t="str">
        <f t="shared" si="37"/>
        <v/>
      </c>
      <c r="K54" s="180" t="str">
        <f t="shared" si="37"/>
        <v/>
      </c>
      <c r="L54" s="180" t="str">
        <f t="shared" si="37"/>
        <v/>
      </c>
      <c r="M54" s="180"/>
      <c r="N54" s="180"/>
      <c r="O54" s="180"/>
      <c r="P54" s="180"/>
      <c r="Q54" s="180"/>
      <c r="R54" s="181">
        <f t="shared" ref="R54:W54" si="38">SUM(R18:R53)</f>
        <v>0</v>
      </c>
      <c r="S54" s="181">
        <f t="shared" si="38"/>
        <v>0</v>
      </c>
      <c r="T54" s="181">
        <f t="shared" si="38"/>
        <v>0</v>
      </c>
      <c r="U54" s="181">
        <f t="shared" si="38"/>
        <v>0</v>
      </c>
      <c r="V54" s="181">
        <f t="shared" si="38"/>
        <v>0</v>
      </c>
      <c r="W54" s="181">
        <f t="shared" si="38"/>
        <v>0</v>
      </c>
      <c r="X54" s="182">
        <f>SUM(AJ18:AJ53)</f>
        <v>0</v>
      </c>
      <c r="Y54" s="182">
        <f t="shared" ref="Y54:AH54" si="39">SUM(Y18:Y53)</f>
        <v>0</v>
      </c>
      <c r="Z54" s="182">
        <f t="shared" si="39"/>
        <v>0</v>
      </c>
      <c r="AA54" s="182">
        <f t="shared" si="39"/>
        <v>0</v>
      </c>
      <c r="AB54" s="182">
        <f t="shared" si="39"/>
        <v>0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266" t="str">
        <f>IF(X57=0,"",IF(X57&gt;0,$X$55))</f>
        <v/>
      </c>
      <c r="AK54" s="266" t="str">
        <f>IF(Y57=0,"",IF(Y57&gt;0,$X$55))</f>
        <v/>
      </c>
      <c r="AL54" s="184"/>
      <c r="AM54" s="184"/>
      <c r="AN54" s="185" t="str">
        <f>IF(B54=0,"",IF(B54&gt;0,AN55/B54))</f>
        <v/>
      </c>
      <c r="AO54" s="185" t="str">
        <f>IF(B54=0,"",IF(B54&gt;0,AO55/B54))</f>
        <v/>
      </c>
      <c r="AP54" s="186" t="str">
        <f>IF(B54=0,"",IF(B54&gt;0,AP56/B54))</f>
        <v/>
      </c>
      <c r="AQ54" s="187"/>
      <c r="AR54" s="268" t="s">
        <v>118</v>
      </c>
      <c r="AS54" s="268" t="s">
        <v>118</v>
      </c>
      <c r="AT54" s="268" t="s">
        <v>119</v>
      </c>
      <c r="AU54" s="269" t="str">
        <f>IF(AW54=0,"",IF(AW54&gt;0,AW54/AU55))</f>
        <v/>
      </c>
      <c r="AV54" s="270"/>
      <c r="AW54" s="270">
        <f>SUM(AW18:AW53)</f>
        <v>0</v>
      </c>
      <c r="AX54" s="26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91" t="s">
        <v>85</v>
      </c>
      <c r="H55" s="285"/>
      <c r="I55" s="291" t="s">
        <v>31</v>
      </c>
      <c r="J55" s="285"/>
      <c r="K55" s="285" t="s">
        <v>32</v>
      </c>
      <c r="L55" s="285"/>
      <c r="M55" s="104"/>
      <c r="N55" s="104"/>
      <c r="O55" s="104"/>
      <c r="P55" s="104"/>
      <c r="Q55" s="104"/>
      <c r="R55" s="189" t="e">
        <f t="shared" ref="R55:W55" si="40">R54/R56</f>
        <v>#DIV/0!</v>
      </c>
      <c r="S55" s="189" t="e">
        <f t="shared" si="40"/>
        <v>#DIV/0!</v>
      </c>
      <c r="T55" s="189" t="e">
        <f t="shared" si="40"/>
        <v>#DIV/0!</v>
      </c>
      <c r="U55" s="189" t="e">
        <f t="shared" si="40"/>
        <v>#DIV/0!</v>
      </c>
      <c r="V55" s="189" t="e">
        <f t="shared" si="40"/>
        <v>#DIV/0!</v>
      </c>
      <c r="W55" s="189" t="e">
        <f t="shared" si="40"/>
        <v>#DIV/0!</v>
      </c>
      <c r="X55" s="189" t="e">
        <f>X54/X57</f>
        <v>#DIV/0!</v>
      </c>
      <c r="Y55" s="165">
        <f>Y54/10</f>
        <v>0</v>
      </c>
      <c r="Z55" s="165">
        <f t="shared" ref="Z55:AH55" si="41">Z54/10</f>
        <v>0</v>
      </c>
      <c r="AA55" s="165">
        <f t="shared" si="41"/>
        <v>0</v>
      </c>
      <c r="AB55" s="165">
        <f t="shared" si="41"/>
        <v>0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 t="str">
        <f>IF($C$2&lt;6,"",IF($C$2&gt;=6,(AR58+AR59)/AR57))</f>
        <v/>
      </c>
      <c r="AS55" s="129" t="str">
        <f>IF($C$2&lt;6,"",IF($C$2&gt;=6,(AS58+AS59)/AS57))</f>
        <v/>
      </c>
      <c r="AT55" s="129" t="str">
        <f>IF($C$2&lt;6,"",IF($C$2&gt;=6,(AT58+AT59)/AT57))</f>
        <v/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COUNTIF(AJ18:AJ53,"")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79"/>
      <c r="AO56" s="79"/>
      <c r="AP56" s="2">
        <f>(B54-AP55)</f>
        <v>0</v>
      </c>
      <c r="AQ56" s="3"/>
      <c r="AR56" s="129" t="str">
        <f>IF($C$2&lt;6,"",IF($C$2&gt;=6,(AR59/AR57)))</f>
        <v/>
      </c>
      <c r="AS56" s="129" t="str">
        <f>IF($C$2&lt;6,"",IF($C$2&gt;=6,(AS59/AS57)))</f>
        <v/>
      </c>
      <c r="AT56" s="129" t="str">
        <f>IF($C$2&lt;6,"",IF($C$2&gt;=6,(AT59/AT57)))</f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4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3">COUNTIF(AR18:AR53,"&gt;""")</f>
        <v>0</v>
      </c>
      <c r="AS57" s="77">
        <f t="shared" si="43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80">
        <f>C3</f>
        <v>45692</v>
      </c>
      <c r="D58" s="28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0</v>
      </c>
      <c r="AS58" s="103">
        <f t="shared" ref="AS58:AT58" si="44">COUNTIF(AS18:AS53,"1F")</f>
        <v>0</v>
      </c>
      <c r="AT58" s="103">
        <f t="shared" si="44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0</v>
      </c>
      <c r="AS59" s="103">
        <f t="shared" ref="AS59" si="45">COUNTIF(AS18:AS53,"2F")</f>
        <v>0</v>
      </c>
      <c r="AT59" s="103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6">R55</f>
        <v>#DIV/0!</v>
      </c>
      <c r="D63" s="10" t="e">
        <f t="shared" si="46"/>
        <v>#DIV/0!</v>
      </c>
      <c r="E63" s="10" t="e">
        <f t="shared" si="46"/>
        <v>#DIV/0!</v>
      </c>
      <c r="F63" s="10" t="e">
        <f t="shared" si="46"/>
        <v>#DIV/0!</v>
      </c>
      <c r="G63" s="10" t="e">
        <f t="shared" si="46"/>
        <v>#DIV/0!</v>
      </c>
      <c r="H63" s="10" t="e">
        <f t="shared" si="46"/>
        <v>#DIV/0!</v>
      </c>
      <c r="I63" s="10" t="str">
        <f>$AJ$54</f>
        <v/>
      </c>
      <c r="J63" s="14" t="str">
        <f>$AN$54</f>
        <v/>
      </c>
      <c r="K63" s="10" t="str">
        <f>$AO$54</f>
        <v/>
      </c>
      <c r="L63" s="10" t="str">
        <f>$AP$54</f>
        <v/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 t="e">
        <f>C68/$B$54</f>
        <v>#DIV/0!</v>
      </c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 t="e">
        <f>C69/$B$54</f>
        <v>#DIV/0!</v>
      </c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 t="e">
        <f>IF($D$7="ja",C70,IF($D7="nee",C72))</f>
        <v>#DIV/0!</v>
      </c>
      <c r="D74" s="10" t="e">
        <f>IF($D$7="ja",D70,IF($D7="nee",D72))</f>
        <v>#DIV/0!</v>
      </c>
      <c r="E74" s="10" t="e">
        <f>IF($D$7="ja",E70,IF($D7="nee",E72))</f>
        <v>#DIV/0!</v>
      </c>
      <c r="F74" s="10" t="e">
        <f>IF($D$7="ja",F70,IF($D7="nee",F72))</f>
        <v>#DIV/0!</v>
      </c>
      <c r="G74" s="10" t="e">
        <f>IF($D$7="ja",G70,IF($D7="nee",G72))</f>
        <v>#DIV/0!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B8:C8"/>
    <mergeCell ref="C3:D3"/>
    <mergeCell ref="B5:AX5"/>
    <mergeCell ref="B7:C7"/>
    <mergeCell ref="C58:D58"/>
    <mergeCell ref="K10:L10"/>
    <mergeCell ref="C54:F54"/>
    <mergeCell ref="K55:L55"/>
    <mergeCell ref="G10:H10"/>
    <mergeCell ref="I10:J10"/>
    <mergeCell ref="G55:H55"/>
    <mergeCell ref="I55:J55"/>
    <mergeCell ref="AR10:AT10"/>
  </mergeCells>
  <phoneticPr fontId="27" type="noConversion"/>
  <conditionalFormatting sqref="B18:C53">
    <cfRule type="cellIs" dxfId="403" priority="164" stopIfTrue="1" operator="equal">
      <formula>""</formula>
    </cfRule>
  </conditionalFormatting>
  <conditionalFormatting sqref="D7:D8 C9">
    <cfRule type="cellIs" dxfId="402" priority="193" stopIfTrue="1" operator="equal">
      <formula>"nee"</formula>
    </cfRule>
    <cfRule type="cellIs" dxfId="401" priority="192" stopIfTrue="1" operator="equal">
      <formula>"ja"</formula>
    </cfRule>
  </conditionalFormatting>
  <conditionalFormatting sqref="D18:D53">
    <cfRule type="cellIs" dxfId="400" priority="214" stopIfTrue="1" operator="equal">
      <formula>""</formula>
    </cfRule>
  </conditionalFormatting>
  <conditionalFormatting sqref="D18:E53">
    <cfRule type="cellIs" dxfId="399" priority="211" stopIfTrue="1" operator="equal">
      <formula>"x"</formula>
    </cfRule>
  </conditionalFormatting>
  <conditionalFormatting sqref="E18:E53">
    <cfRule type="cellIs" dxfId="398" priority="212" stopIfTrue="1" operator="equal">
      <formula>""</formula>
    </cfRule>
  </conditionalFormatting>
  <conditionalFormatting sqref="F11:F13">
    <cfRule type="expression" dxfId="397" priority="199" stopIfTrue="1">
      <formula>$K$3="ja"</formula>
    </cfRule>
    <cfRule type="expression" dxfId="396" priority="198" stopIfTrue="1">
      <formula>$I$3="ja"</formula>
    </cfRule>
  </conditionalFormatting>
  <conditionalFormatting sqref="F18:F53">
    <cfRule type="cellIs" dxfId="395" priority="110" stopIfTrue="1" operator="greaterThan">
      <formula>""</formula>
    </cfRule>
    <cfRule type="cellIs" dxfId="394" priority="109" stopIfTrue="1" operator="equal">
      <formula>""</formula>
    </cfRule>
  </conditionalFormatting>
  <conditionalFormatting sqref="G11:G13">
    <cfRule type="expression" dxfId="393" priority="200" stopIfTrue="1">
      <formula>$I$2="ja"</formula>
    </cfRule>
    <cfRule type="expression" dxfId="392" priority="201" stopIfTrue="1">
      <formula>$K$2="ja"</formula>
    </cfRule>
    <cfRule type="expression" dxfId="391" priority="174">
      <formula>$J$2="ja"</formula>
    </cfRule>
  </conditionalFormatting>
  <conditionalFormatting sqref="G18:L53">
    <cfRule type="cellIs" dxfId="390" priority="183" stopIfTrue="1" operator="equal">
      <formula>0</formula>
    </cfRule>
    <cfRule type="cellIs" dxfId="389" priority="184" stopIfTrue="1" operator="lessThanOrEqual">
      <formula>$C18</formula>
    </cfRule>
    <cfRule type="cellIs" dxfId="388" priority="185" stopIfTrue="1" operator="notEqual">
      <formula>$C18</formula>
    </cfRule>
  </conditionalFormatting>
  <conditionalFormatting sqref="H11:H13">
    <cfRule type="expression" dxfId="387" priority="203" stopIfTrue="1">
      <formula>$I$3="ja"</formula>
    </cfRule>
  </conditionalFormatting>
  <conditionalFormatting sqref="H11:I13">
    <cfRule type="expression" dxfId="386" priority="169">
      <formula>$L$2="ja"</formula>
    </cfRule>
  </conditionalFormatting>
  <conditionalFormatting sqref="H11:J13">
    <cfRule type="expression" dxfId="385" priority="166">
      <formula>$K$3="ja"</formula>
    </cfRule>
  </conditionalFormatting>
  <conditionalFormatting sqref="I11:I13">
    <cfRule type="expression" dxfId="384" priority="175">
      <formula>$K$2="ja"</formula>
    </cfRule>
    <cfRule type="expression" dxfId="383" priority="173">
      <formula>$J$2="ja"</formula>
    </cfRule>
  </conditionalFormatting>
  <conditionalFormatting sqref="I11:Q13">
    <cfRule type="expression" dxfId="382" priority="88">
      <formula>$I$3="ja"</formula>
    </cfRule>
  </conditionalFormatting>
  <conditionalFormatting sqref="K11:Q13">
    <cfRule type="expression" dxfId="381" priority="91" stopIfTrue="1">
      <formula>$R$2="ja"</formula>
    </cfRule>
    <cfRule type="expression" dxfId="380" priority="87">
      <formula>$J$2="ja"</formula>
    </cfRule>
    <cfRule type="expression" dxfId="379" priority="89" stopIfTrue="1">
      <formula>$K$2="ja"</formula>
    </cfRule>
    <cfRule type="expression" dxfId="378" priority="90" stopIfTrue="1">
      <formula>$L$2="ja"</formula>
    </cfRule>
  </conditionalFormatting>
  <conditionalFormatting sqref="AI18:AI53">
    <cfRule type="cellIs" dxfId="377" priority="208" stopIfTrue="1" operator="notEqual">
      <formula>""</formula>
    </cfRule>
  </conditionalFormatting>
  <conditionalFormatting sqref="AJ18:AJ53">
    <cfRule type="cellIs" dxfId="376" priority="11" stopIfTrue="1" operator="lessThan">
      <formula>1</formula>
    </cfRule>
    <cfRule type="cellIs" dxfId="375" priority="10" stopIfTrue="1" operator="equal">
      <formula>1</formula>
    </cfRule>
  </conditionalFormatting>
  <conditionalFormatting sqref="AJ11:AK13">
    <cfRule type="cellIs" dxfId="374" priority="73" stopIfTrue="1" operator="equal">
      <formula>1</formula>
    </cfRule>
    <cfRule type="cellIs" dxfId="373" priority="74" stopIfTrue="1" operator="lessThan">
      <formula>1</formula>
    </cfRule>
  </conditionalFormatting>
  <conditionalFormatting sqref="AK18:AK53">
    <cfRule type="expression" dxfId="372" priority="5">
      <formula>$AL18&gt;=$AQ18</formula>
    </cfRule>
    <cfRule type="expression" dxfId="371" priority="4">
      <formula>$AL18&lt;$AQ18</formula>
    </cfRule>
    <cfRule type="expression" dxfId="370" priority="3">
      <formula>$AL18=""</formula>
    </cfRule>
    <cfRule type="expression" dxfId="369" priority="2">
      <formula>$F18=""</formula>
    </cfRule>
  </conditionalFormatting>
  <conditionalFormatting sqref="AK18:AK54">
    <cfRule type="expression" dxfId="368" priority="1">
      <formula>$B18&gt;0</formula>
    </cfRule>
  </conditionalFormatting>
  <conditionalFormatting sqref="AL18:AM53">
    <cfRule type="expression" dxfId="367" priority="114" stopIfTrue="1">
      <formula>$K$3="ja"</formula>
    </cfRule>
  </conditionalFormatting>
  <conditionalFormatting sqref="AN18:AN53">
    <cfRule type="cellIs" dxfId="366" priority="219" stopIfTrue="1" operator="equal">
      <formula>1</formula>
    </cfRule>
    <cfRule type="cellIs" dxfId="365" priority="220" stopIfTrue="1" operator="equal">
      <formula>""</formula>
    </cfRule>
  </conditionalFormatting>
  <conditionalFormatting sqref="AO18:AO53">
    <cfRule type="cellIs" dxfId="364" priority="222" stopIfTrue="1" operator="equal">
      <formula>1</formula>
    </cfRule>
    <cfRule type="cellIs" dxfId="363" priority="223" stopIfTrue="1" operator="equal">
      <formula>""</formula>
    </cfRule>
  </conditionalFormatting>
  <conditionalFormatting sqref="AP18:AP53">
    <cfRule type="expression" dxfId="362" priority="30" stopIfTrue="1">
      <formula>$B18&gt;0</formula>
    </cfRule>
    <cfRule type="cellIs" dxfId="361" priority="31" stopIfTrue="1" operator="equal">
      <formula>""</formula>
    </cfRule>
    <cfRule type="cellIs" dxfId="360" priority="29" stopIfTrue="1" operator="equal">
      <formula>"x"</formula>
    </cfRule>
  </conditionalFormatting>
  <conditionalFormatting sqref="AQ18:AQ54">
    <cfRule type="expression" dxfId="359" priority="28" stopIfTrue="1">
      <formula>$K$3="ja"</formula>
    </cfRule>
  </conditionalFormatting>
  <conditionalFormatting sqref="AQ54">
    <cfRule type="expression" dxfId="358" priority="27" stopIfTrue="1">
      <formula>$I$3="ja"</formula>
    </cfRule>
  </conditionalFormatting>
  <conditionalFormatting sqref="AR11:AR13">
    <cfRule type="expression" dxfId="357" priority="63" stopIfTrue="1">
      <formula>$I$3="ja"</formula>
    </cfRule>
  </conditionalFormatting>
  <conditionalFormatting sqref="AR11:AS13">
    <cfRule type="expression" dxfId="356" priority="65">
      <formula>$L$2="ja"</formula>
    </cfRule>
    <cfRule type="expression" dxfId="355" priority="66">
      <formula>$K$3="ja"</formula>
    </cfRule>
  </conditionalFormatting>
  <conditionalFormatting sqref="AR18:AS53">
    <cfRule type="cellIs" dxfId="354" priority="12" operator="equal">
      <formula>"2F"</formula>
    </cfRule>
  </conditionalFormatting>
  <conditionalFormatting sqref="AR18:AT53">
    <cfRule type="cellIs" dxfId="353" priority="15" operator="equal">
      <formula>"1F"</formula>
    </cfRule>
    <cfRule type="expression" dxfId="352" priority="16" stopIfTrue="1">
      <formula>$K$3="ja"</formula>
    </cfRule>
    <cfRule type="cellIs" dxfId="351" priority="14" operator="equal">
      <formula>"&lt;1F"</formula>
    </cfRule>
  </conditionalFormatting>
  <conditionalFormatting sqref="AR54:AT54">
    <cfRule type="expression" dxfId="350" priority="24" stopIfTrue="1">
      <formula>$K$3="ja"</formula>
    </cfRule>
  </conditionalFormatting>
  <conditionalFormatting sqref="AR54:AX54">
    <cfRule type="expression" dxfId="349" priority="25" stopIfTrue="1">
      <formula>$I$3="ja"</formula>
    </cfRule>
  </conditionalFormatting>
  <conditionalFormatting sqref="AS11:AS13">
    <cfRule type="expression" dxfId="348" priority="64">
      <formula>$K$2="ja"</formula>
    </cfRule>
  </conditionalFormatting>
  <conditionalFormatting sqref="AS11:AT13">
    <cfRule type="expression" dxfId="347" priority="58">
      <formula>$J$2="ja"</formula>
    </cfRule>
  </conditionalFormatting>
  <conditionalFormatting sqref="AS11:AU13">
    <cfRule type="expression" dxfId="346" priority="59">
      <formula>$I$3="ja"</formula>
    </cfRule>
  </conditionalFormatting>
  <conditionalFormatting sqref="AT11:AT13">
    <cfRule type="expression" dxfId="345" priority="62" stopIfTrue="1">
      <formula>$R$2="ja"</formula>
    </cfRule>
    <cfRule type="expression" dxfId="344" priority="61" stopIfTrue="1">
      <formula>$L$2="ja"</formula>
    </cfRule>
    <cfRule type="expression" dxfId="343" priority="60" stopIfTrue="1">
      <formula>$K$2="ja"</formula>
    </cfRule>
  </conditionalFormatting>
  <conditionalFormatting sqref="AT18:AT53">
    <cfRule type="cellIs" dxfId="342" priority="13" operator="equal">
      <formula>"1S"</formula>
    </cfRule>
  </conditionalFormatting>
  <conditionalFormatting sqref="AU11:AU13 AX11:AX13">
    <cfRule type="expression" dxfId="341" priority="126" stopIfTrue="1">
      <formula>$K$3="ja"</formula>
    </cfRule>
  </conditionalFormatting>
  <conditionalFormatting sqref="AU18:AU53">
    <cfRule type="expression" dxfId="340" priority="20">
      <formula>$AV18=""</formula>
    </cfRule>
    <cfRule type="expression" dxfId="339" priority="22">
      <formula>$AV18&gt;=$AQ18</formula>
    </cfRule>
    <cfRule type="expression" dxfId="338" priority="21">
      <formula>$AV18&lt;$AQ18</formula>
    </cfRule>
  </conditionalFormatting>
  <conditionalFormatting sqref="AU54:AX54">
    <cfRule type="expression" dxfId="337" priority="26" stopIfTrue="1">
      <formula>$K$3="ja"</formula>
    </cfRule>
  </conditionalFormatting>
  <conditionalFormatting sqref="AV18:AW53">
    <cfRule type="expression" dxfId="336" priority="23" stopIfTrue="1">
      <formula>$K$3="ja"</formula>
    </cfRule>
  </conditionalFormatting>
  <conditionalFormatting sqref="AX18:AX53">
    <cfRule type="expression" dxfId="335" priority="19">
      <formula>$AY18&gt;=$AV18</formula>
    </cfRule>
    <cfRule type="expression" dxfId="334" priority="18">
      <formula>$AY18&lt;$AV18</formula>
    </cfRule>
    <cfRule type="expression" dxfId="333" priority="17">
      <formula>$AY18=""</formula>
    </cfRule>
  </conditionalFormatting>
  <conditionalFormatting sqref="AY18:AZ53">
    <cfRule type="expression" dxfId="332" priority="146" stopIfTrue="1">
      <formula>$K$3="ja"</formula>
    </cfRule>
  </conditionalFormatting>
  <conditionalFormatting sqref="AZ54">
    <cfRule type="expression" dxfId="331" priority="143" stopIfTrue="1">
      <formula>$I$3="ja"</formula>
    </cfRule>
    <cfRule type="expression" dxfId="330" priority="144" stopIfTrue="1">
      <formula>$K$3="ja"</formula>
    </cfRule>
  </conditionalFormatting>
  <dataValidations count="5">
    <dataValidation type="list" allowBlank="1" showInputMessage="1" showErrorMessage="1" sqref="D7" xr:uid="{C9BCED20-A552-4973-A119-C9142D084A3F}">
      <formula1>"ja,nee,"</formula1>
    </dataValidation>
    <dataValidation type="list" allowBlank="1" showInputMessage="1" showErrorMessage="1" sqref="C2" xr:uid="{7CC0CF8B-B094-4A3A-9E6C-97C25A936B58}">
      <formula1>"3,4,5,6,7,8,"</formula1>
    </dataValidation>
    <dataValidation type="list" allowBlank="1" showInputMessage="1" showErrorMessage="1" sqref="D2" xr:uid="{13BA2EB0-B332-4F4B-AB09-884461952109}">
      <formula1>"--,A,B,C,D,E,F,G,H,I,J,"</formula1>
    </dataValidation>
    <dataValidation type="list" allowBlank="1" showInputMessage="1" showErrorMessage="1" sqref="AX18:AX53 AU18:AU53" xr:uid="{1B6BB52F-1EE3-4E9F-AE80-F8131C433DFE}">
      <formula1>"PRO,LWOO,BBL,BBL/Kader,Kader,Kader/TL,TL,TL/Havo,Havo,Havo/Vwo,Vwo,"</formula1>
    </dataValidation>
    <dataValidation type="list" allowBlank="1" showInputMessage="1" showErrorMessage="1" sqref="F18:F53" xr:uid="{BD716402-3C47-4B52-A5EB-686C2CA90374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ecf5db-7d4d-4dbe-bce7-39d49be64e81">
      <Terms xmlns="http://schemas.microsoft.com/office/infopath/2007/PartnerControls"/>
    </lcf76f155ced4ddcb4097134ff3c332f>
    <TaxCatchAll xmlns="b6647730-621b-45fb-9aac-463b4d877dc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684669C4F10646965A639A06F3BA99" ma:contentTypeVersion="18" ma:contentTypeDescription="Een nieuw document maken." ma:contentTypeScope="" ma:versionID="794ec5a261c0430190fa120e8d2627b2">
  <xsd:schema xmlns:xsd="http://www.w3.org/2001/XMLSchema" xmlns:xs="http://www.w3.org/2001/XMLSchema" xmlns:p="http://schemas.microsoft.com/office/2006/metadata/properties" xmlns:ns2="c2ecf5db-7d4d-4dbe-bce7-39d49be64e81" xmlns:ns3="b6647730-621b-45fb-9aac-463b4d877dcd" targetNamespace="http://schemas.microsoft.com/office/2006/metadata/properties" ma:root="true" ma:fieldsID="d06bdda523cfe15de60291488c796d59" ns2:_="" ns3:_="">
    <xsd:import namespace="c2ecf5db-7d4d-4dbe-bce7-39d49be64e81"/>
    <xsd:import namespace="b6647730-621b-45fb-9aac-463b4d877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cf5db-7d4d-4dbe-bce7-39d49be64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1dde8c01-f805-4697-8e18-a3d0ede4f3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647730-621b-45fb-9aac-463b4d877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05be2ee-fb15-4b1c-b803-75bb16bbbb9c}" ma:internalName="TaxCatchAll" ma:showField="CatchAllData" ma:web="b6647730-621b-45fb-9aac-463b4d877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BC425F-8A5A-4868-8A98-9BD38500CFA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B83882D-32A3-4F79-8534-132B77179DC4}">
  <ds:schemaRefs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c2ecf5db-7d4d-4dbe-bce7-39d49be64e81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b6647730-621b-45fb-9aac-463b4d877dcd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5BD00C8-B57C-4520-B383-A602D27FC8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ecf5db-7d4d-4dbe-bce7-39d49be64e81"/>
    <ds:schemaRef ds:uri="b6647730-621b-45fb-9aac-463b4d877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28</vt:i4>
      </vt:variant>
      <vt:variant>
        <vt:lpstr>Benoemde bereiken</vt:lpstr>
      </vt:variant>
      <vt:variant>
        <vt:i4>25</vt:i4>
      </vt:variant>
    </vt:vector>
  </HeadingPairs>
  <TitlesOfParts>
    <vt:vector size="53" baseType="lpstr">
      <vt:lpstr>leerrendement</vt:lpstr>
      <vt:lpstr>blad verbergen</vt:lpstr>
      <vt:lpstr>schoolweging</vt:lpstr>
      <vt:lpstr>de indicatoren</vt:lpstr>
      <vt:lpstr>INTRO</vt:lpstr>
      <vt:lpstr>groep 3</vt:lpstr>
      <vt:lpstr>OP-3</vt:lpstr>
      <vt:lpstr>LL-GESPREK-3</vt:lpstr>
      <vt:lpstr>groep 4</vt:lpstr>
      <vt:lpstr>OP-4</vt:lpstr>
      <vt:lpstr>LL-GESPREK-4</vt:lpstr>
      <vt:lpstr>groep 5</vt:lpstr>
      <vt:lpstr>OP-5</vt:lpstr>
      <vt:lpstr>LL-GESPREK-5</vt:lpstr>
      <vt:lpstr>groep 6</vt:lpstr>
      <vt:lpstr>OP-6</vt:lpstr>
      <vt:lpstr>LL-GESPREK-6</vt:lpstr>
      <vt:lpstr>groep 7</vt:lpstr>
      <vt:lpstr>OP-7</vt:lpstr>
      <vt:lpstr>LL-GESPREK-7</vt:lpstr>
      <vt:lpstr>groep 8</vt:lpstr>
      <vt:lpstr>OP-8</vt:lpstr>
      <vt:lpstr>LL-GESPREK-8</vt:lpstr>
      <vt:lpstr>TOTAAL</vt:lpstr>
      <vt:lpstr>DOORGAANDE LIJN</vt:lpstr>
      <vt:lpstr>BASIS</vt:lpstr>
      <vt:lpstr>INTENSIEF</vt:lpstr>
      <vt:lpstr>VERRIJKT</vt:lpstr>
      <vt:lpstr>BASIS!Afdrukbereik</vt:lpstr>
      <vt:lpstr>'de indicatoren'!Afdrukbereik</vt:lpstr>
      <vt:lpstr>'DOORGAANDE LIJN'!Afdrukbereik</vt:lpstr>
      <vt:lpstr>'groep 3'!Afdrukbereik</vt:lpstr>
      <vt:lpstr>'groep 4'!Afdrukbereik</vt:lpstr>
      <vt:lpstr>'groep 5'!Afdrukbereik</vt:lpstr>
      <vt:lpstr>'groep 6'!Afdrukbereik</vt:lpstr>
      <vt:lpstr>'groep 7'!Afdrukbereik</vt:lpstr>
      <vt:lpstr>'groep 8'!Afdrukbereik</vt:lpstr>
      <vt:lpstr>INTENSIEF!Afdrukbereik</vt:lpstr>
      <vt:lpstr>INTRO!Afdrukbereik</vt:lpstr>
      <vt:lpstr>'LL-GESPREK-3'!Afdrukbereik</vt:lpstr>
      <vt:lpstr>'LL-GESPREK-4'!Afdrukbereik</vt:lpstr>
      <vt:lpstr>'LL-GESPREK-5'!Afdrukbereik</vt:lpstr>
      <vt:lpstr>'LL-GESPREK-6'!Afdrukbereik</vt:lpstr>
      <vt:lpstr>'LL-GESPREK-7'!Afdrukbereik</vt:lpstr>
      <vt:lpstr>'LL-GESPREK-8'!Afdrukbereik</vt:lpstr>
      <vt:lpstr>'OP-3'!Afdrukbereik</vt:lpstr>
      <vt:lpstr>'OP-4'!Afdrukbereik</vt:lpstr>
      <vt:lpstr>'OP-5'!Afdrukbereik</vt:lpstr>
      <vt:lpstr>'OP-6'!Afdrukbereik</vt:lpstr>
      <vt:lpstr>'OP-7'!Afdrukbereik</vt:lpstr>
      <vt:lpstr>'OP-8'!Afdrukbereik</vt:lpstr>
      <vt:lpstr>TOTAAL!Afdrukbereik</vt:lpstr>
      <vt:lpstr>VERRIJKT!Afdrukbereik</vt:lpstr>
    </vt:vector>
  </TitlesOfParts>
  <Company>Thuis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School</dc:creator>
  <cp:lastModifiedBy>Directie PCB De Regenboog | Harrie Meinen</cp:lastModifiedBy>
  <cp:lastPrinted>2025-09-29T18:42:14Z</cp:lastPrinted>
  <dcterms:created xsi:type="dcterms:W3CDTF">2010-01-22T20:45:49Z</dcterms:created>
  <dcterms:modified xsi:type="dcterms:W3CDTF">2025-10-12T14:12:08Z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0x0101005A684669C4F10646965A639A06F3BA99</vt:lpwstr>
  </property>
  <property fmtid="{D5CDD505-2E9C-101B-9397-08002B2CF9AE}" pid="3" name="MediaServiceImageTags">
    <vt:lpwstr/>
  </property>
</Properties>
</file>