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0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9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0.xml" ContentType="application/vnd.openxmlformats-officedocument.drawing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1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2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3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4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5.xml" ContentType="application/vnd.openxmlformats-officedocument.drawing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6.xml" ContentType="application/vnd.openxmlformats-officedocument.drawing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7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38.xml" ContentType="application/vnd.openxmlformats-officedocument.drawing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39.xml" ContentType="application/vnd.openxmlformats-officedocument.drawing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0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1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2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3.xml" ContentType="application/vnd.openxmlformats-officedocument.drawing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4.xml" ContentType="application/vnd.openxmlformats-officedocument.drawing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45.xml" ContentType="application/vnd.openxmlformats-officedocument.drawing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46.xml" ContentType="application/vnd.openxmlformats-officedocument.drawing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47.xml" ContentType="application/vnd.openxmlformats-officedocument.drawing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48.xml" ContentType="application/vnd.openxmlformats-officedocument.drawing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loreantscholen-my.sharepoint.com/personal/harrie_meinen_floreantscholen_nl/Documents/Documenten/CAZEMIER - DOCUMENTEN - HARRIE/KINDGESPREKSPLAN/"/>
    </mc:Choice>
  </mc:AlternateContent>
  <xr:revisionPtr revIDLastSave="0" documentId="8_{BE6448AF-FE2B-4A20-B189-0364084FDF46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456" tabRatio="997" firstSheet="2" activeTab="3" xr2:uid="{00000000-000D-0000-FFFF-FFFF00000000}"/>
  </bookViews>
  <sheets>
    <sheet name="leerrendement" sheetId="44" r:id="rId1"/>
    <sheet name="schoolweging" sheetId="32" r:id="rId2"/>
    <sheet name="de indicatoren" sheetId="21" r:id="rId3"/>
    <sheet name="START" sheetId="96" r:id="rId4"/>
    <sheet name="Middentoets" sheetId="14" r:id="rId5"/>
    <sheet name="Eindtoets" sheetId="56" r:id="rId6"/>
    <sheet name="Leerlingenoverzicht" sheetId="97" r:id="rId7"/>
    <sheet name="KINDGESPREK (2)" sheetId="99" r:id="rId8"/>
    <sheet name="KINDGESPREK (3)" sheetId="100" r:id="rId9"/>
    <sheet name="KINDGESPREK (4)" sheetId="102" r:id="rId10"/>
    <sheet name="KINDGESPREK (5)" sheetId="103" r:id="rId11"/>
    <sheet name="KINDGESPREK" sheetId="95" r:id="rId12"/>
    <sheet name="OPP (2)" sheetId="142" r:id="rId13"/>
    <sheet name="OPP (3)" sheetId="143" r:id="rId14"/>
    <sheet name="OPP (4)" sheetId="144" r:id="rId15"/>
    <sheet name="OPP (5)" sheetId="145" r:id="rId16"/>
    <sheet name="OPP (6)" sheetId="146" r:id="rId17"/>
    <sheet name="OPP (7)" sheetId="147" r:id="rId18"/>
    <sheet name="OPP (8)" sheetId="148" r:id="rId19"/>
    <sheet name="OPP (9)" sheetId="149" r:id="rId20"/>
    <sheet name="OPP (10)" sheetId="150" r:id="rId21"/>
    <sheet name="OPP (11)" sheetId="151" r:id="rId22"/>
    <sheet name="OPP (12)" sheetId="152" r:id="rId23"/>
    <sheet name="OPP (13)" sheetId="153" r:id="rId24"/>
    <sheet name="OPP (14)" sheetId="154" r:id="rId25"/>
    <sheet name="OPP (15)" sheetId="155" r:id="rId26"/>
    <sheet name="OPP (16)" sheetId="156" r:id="rId27"/>
    <sheet name="OPP (17)" sheetId="157" r:id="rId28"/>
    <sheet name="OPP (18)" sheetId="158" r:id="rId29"/>
    <sheet name="OPP (19)" sheetId="159" r:id="rId30"/>
    <sheet name="OPP (20)" sheetId="160" r:id="rId31"/>
    <sheet name="OPP (21)" sheetId="161" r:id="rId32"/>
    <sheet name="OPP (22)" sheetId="162" r:id="rId33"/>
    <sheet name="OPP (23)" sheetId="163" r:id="rId34"/>
    <sheet name="OPP (24)" sheetId="164" r:id="rId35"/>
    <sheet name="OPP (25)" sheetId="165" r:id="rId36"/>
    <sheet name="OPP (26)" sheetId="166" r:id="rId37"/>
    <sheet name="OPP (27)" sheetId="167" r:id="rId38"/>
    <sheet name="OPP (28)" sheetId="168" r:id="rId39"/>
    <sheet name="OPP (29)" sheetId="169" r:id="rId40"/>
    <sheet name="OPP (30)" sheetId="170" r:id="rId41"/>
    <sheet name="OPP (31)" sheetId="171" r:id="rId42"/>
    <sheet name="OPP (32)" sheetId="172" r:id="rId43"/>
    <sheet name="OPP (33)" sheetId="173" r:id="rId44"/>
    <sheet name="OPP (34)" sheetId="174" r:id="rId45"/>
    <sheet name="OPP (35)" sheetId="175" r:id="rId46"/>
    <sheet name="OPP (36)" sheetId="176" r:id="rId47"/>
    <sheet name="OPP" sheetId="94" r:id="rId48"/>
    <sheet name="DOORGAANDE LIJN" sheetId="43" r:id="rId49"/>
    <sheet name="BASIS" sheetId="39" r:id="rId50"/>
    <sheet name="INTENSIEF" sheetId="40" r:id="rId51"/>
    <sheet name="VERRIJKT" sheetId="41" r:id="rId52"/>
  </sheets>
  <definedNames>
    <definedName name="_xlnm.Print_Area" localSheetId="49">BASIS!$A$1:$I$40</definedName>
    <definedName name="_xlnm.Print_Area" localSheetId="2">'de indicatoren'!$A$1:$S$30</definedName>
    <definedName name="_xlnm.Print_Area" localSheetId="48">'DOORGAANDE LIJN'!$A$1:$I$40</definedName>
    <definedName name="_xlnm.Print_Area" localSheetId="5">Eindtoets!$A$2:$BA$56</definedName>
    <definedName name="_xlnm.Print_Area" localSheetId="50">INTENSIEF!$A$1:$I$40</definedName>
    <definedName name="_xlnm.Print_Area" localSheetId="11">KINDGESPREK!$F$1:$AO$257</definedName>
    <definedName name="_xlnm.Print_Area" localSheetId="7">'KINDGESPREK (2)'!$F$1:$AO$257</definedName>
    <definedName name="_xlnm.Print_Area" localSheetId="8">'KINDGESPREK (3)'!$F$1:$AO$257</definedName>
    <definedName name="_xlnm.Print_Area" localSheetId="9">'KINDGESPREK (4)'!$F$1:$AO$257</definedName>
    <definedName name="_xlnm.Print_Area" localSheetId="10">'KINDGESPREK (5)'!$F$1:$AO$257</definedName>
    <definedName name="_xlnm.Print_Area" localSheetId="6">Leerlingenoverzicht!$C$2:$P$18</definedName>
    <definedName name="_xlnm.Print_Area" localSheetId="4">Middentoets!$A$2:$BA$56</definedName>
    <definedName name="_xlnm.Print_Area" localSheetId="47">OPP!$C$3:$AI$94</definedName>
    <definedName name="_xlnm.Print_Area" localSheetId="20">'OPP (10)'!$C$3:$AI$94</definedName>
    <definedName name="_xlnm.Print_Area" localSheetId="21">'OPP (11)'!$C$3:$AI$94</definedName>
    <definedName name="_xlnm.Print_Area" localSheetId="22">'OPP (12)'!$C$3:$AI$94</definedName>
    <definedName name="_xlnm.Print_Area" localSheetId="23">'OPP (13)'!$C$3:$AI$94</definedName>
    <definedName name="_xlnm.Print_Area" localSheetId="24">'OPP (14)'!$C$3:$AI$94</definedName>
    <definedName name="_xlnm.Print_Area" localSheetId="25">'OPP (15)'!$C$3:$AI$94</definedName>
    <definedName name="_xlnm.Print_Area" localSheetId="26">'OPP (16)'!$C$3:$AI$94</definedName>
    <definedName name="_xlnm.Print_Area" localSheetId="27">'OPP (17)'!$C$3:$AI$94</definedName>
    <definedName name="_xlnm.Print_Area" localSheetId="28">'OPP (18)'!$C$3:$AI$94</definedName>
    <definedName name="_xlnm.Print_Area" localSheetId="29">'OPP (19)'!$C$3:$AI$94</definedName>
    <definedName name="_xlnm.Print_Area" localSheetId="12">'OPP (2)'!$C$3:$AI$94</definedName>
    <definedName name="_xlnm.Print_Area" localSheetId="30">'OPP (20)'!$C$3:$AI$94</definedName>
    <definedName name="_xlnm.Print_Area" localSheetId="31">'OPP (21)'!$C$3:$AI$94</definedName>
    <definedName name="_xlnm.Print_Area" localSheetId="32">'OPP (22)'!$C$3:$AI$94</definedName>
    <definedName name="_xlnm.Print_Area" localSheetId="33">'OPP (23)'!$C$3:$AI$94</definedName>
    <definedName name="_xlnm.Print_Area" localSheetId="34">'OPP (24)'!$C$3:$AI$94</definedName>
    <definedName name="_xlnm.Print_Area" localSheetId="35">'OPP (25)'!$C$3:$AI$94</definedName>
    <definedName name="_xlnm.Print_Area" localSheetId="36">'OPP (26)'!$C$3:$AI$94</definedName>
    <definedName name="_xlnm.Print_Area" localSheetId="37">'OPP (27)'!$C$3:$AI$94</definedName>
    <definedName name="_xlnm.Print_Area" localSheetId="38">'OPP (28)'!$C$3:$AI$94</definedName>
    <definedName name="_xlnm.Print_Area" localSheetId="39">'OPP (29)'!$C$3:$AI$94</definedName>
    <definedName name="_xlnm.Print_Area" localSheetId="13">'OPP (3)'!$C$3:$AI$94</definedName>
    <definedName name="_xlnm.Print_Area" localSheetId="40">'OPP (30)'!$C$3:$AI$94</definedName>
    <definedName name="_xlnm.Print_Area" localSheetId="41">'OPP (31)'!$C$3:$AI$94</definedName>
    <definedName name="_xlnm.Print_Area" localSheetId="42">'OPP (32)'!$C$3:$AI$94</definedName>
    <definedName name="_xlnm.Print_Area" localSheetId="43">'OPP (33)'!$C$3:$AI$94</definedName>
    <definedName name="_xlnm.Print_Area" localSheetId="44">'OPP (34)'!$C$3:$AI$94</definedName>
    <definedName name="_xlnm.Print_Area" localSheetId="45">'OPP (35)'!$C$3:$AI$94</definedName>
    <definedName name="_xlnm.Print_Area" localSheetId="46">'OPP (36)'!$C$3:$AI$94</definedName>
    <definedName name="_xlnm.Print_Area" localSheetId="14">'OPP (4)'!$C$3:$AI$94</definedName>
    <definedName name="_xlnm.Print_Area" localSheetId="15">'OPP (5)'!$C$3:$AI$94</definedName>
    <definedName name="_xlnm.Print_Area" localSheetId="16">'OPP (6)'!$C$3:$AI$94</definedName>
    <definedName name="_xlnm.Print_Area" localSheetId="17">'OPP (7)'!$C$3:$AI$94</definedName>
    <definedName name="_xlnm.Print_Area" localSheetId="18">'OPP (8)'!$C$3:$AI$94</definedName>
    <definedName name="_xlnm.Print_Area" localSheetId="19">'OPP (9)'!$C$3:$AI$94</definedName>
    <definedName name="_xlnm.Print_Area" localSheetId="51">VERRIJKT!$A$1:$I$40</definedName>
    <definedName name="n.v.t.">#REF!</definedName>
    <definedName name="waarden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" i="96" l="1"/>
  <c r="O6" i="96"/>
  <c r="Z14" i="174"/>
  <c r="Z15" i="174" s="1"/>
  <c r="Z14" i="173"/>
  <c r="Z15" i="173" s="1"/>
  <c r="Z14" i="172"/>
  <c r="Z15" i="172" s="1"/>
  <c r="Z14" i="170"/>
  <c r="Z15" i="170" s="1"/>
  <c r="Z14" i="166"/>
  <c r="Z15" i="166" s="1"/>
  <c r="Z14" i="165"/>
  <c r="Z15" i="165" s="1"/>
  <c r="Z14" i="163"/>
  <c r="Z15" i="163" s="1"/>
  <c r="Z14" i="162"/>
  <c r="Z15" i="162" s="1"/>
  <c r="Z14" i="158"/>
  <c r="Z15" i="158" s="1"/>
  <c r="Z14" i="157"/>
  <c r="Z15" i="157" s="1"/>
  <c r="Z14" i="156"/>
  <c r="Z15" i="156" s="1"/>
  <c r="Z14" i="155"/>
  <c r="Z15" i="155" s="1"/>
  <c r="Z14" i="154"/>
  <c r="Z15" i="154" s="1"/>
  <c r="C18" i="14"/>
  <c r="B42" i="176"/>
  <c r="B41" i="176"/>
  <c r="B40" i="176"/>
  <c r="B39" i="176"/>
  <c r="B38" i="176"/>
  <c r="B37" i="176"/>
  <c r="B36" i="176"/>
  <c r="B35" i="176"/>
  <c r="B34" i="176"/>
  <c r="B33" i="176"/>
  <c r="B32" i="176"/>
  <c r="B31" i="176"/>
  <c r="B30" i="176"/>
  <c r="B29" i="176"/>
  <c r="B28" i="176"/>
  <c r="B27" i="176"/>
  <c r="B26" i="176"/>
  <c r="B25" i="176"/>
  <c r="B24" i="176"/>
  <c r="B23" i="176"/>
  <c r="B22" i="176"/>
  <c r="B21" i="176"/>
  <c r="B20" i="176"/>
  <c r="B19" i="176"/>
  <c r="B18" i="176"/>
  <c r="B17" i="176"/>
  <c r="B16" i="176"/>
  <c r="Y15" i="176"/>
  <c r="B15" i="176"/>
  <c r="Z14" i="176"/>
  <c r="Z15" i="176" s="1"/>
  <c r="Y14" i="176"/>
  <c r="X14" i="176"/>
  <c r="X15" i="176" s="1"/>
  <c r="V14" i="176"/>
  <c r="V15" i="176" s="1"/>
  <c r="U14" i="176"/>
  <c r="U15" i="176" s="1"/>
  <c r="T14" i="176"/>
  <c r="T15" i="176" s="1"/>
  <c r="S14" i="176"/>
  <c r="S15" i="176" s="1"/>
  <c r="R14" i="176"/>
  <c r="R15" i="176" s="1"/>
  <c r="Q14" i="176"/>
  <c r="Q15" i="176" s="1"/>
  <c r="P14" i="176"/>
  <c r="P15" i="176" s="1"/>
  <c r="O14" i="176"/>
  <c r="O15" i="176" s="1"/>
  <c r="N14" i="176"/>
  <c r="N15" i="176" s="1"/>
  <c r="M14" i="176"/>
  <c r="M15" i="176" s="1"/>
  <c r="L14" i="176"/>
  <c r="L15" i="176" s="1"/>
  <c r="K14" i="176"/>
  <c r="K15" i="176" s="1"/>
  <c r="B14" i="176"/>
  <c r="B13" i="176"/>
  <c r="B12" i="176"/>
  <c r="B11" i="176"/>
  <c r="B10" i="176"/>
  <c r="B9" i="176"/>
  <c r="B8" i="176"/>
  <c r="B7" i="176"/>
  <c r="AH2" i="176"/>
  <c r="AG2" i="176"/>
  <c r="J2" i="176"/>
  <c r="B42" i="175"/>
  <c r="B41" i="175"/>
  <c r="B40" i="175"/>
  <c r="B39" i="175"/>
  <c r="B38" i="175"/>
  <c r="B37" i="175"/>
  <c r="B36" i="175"/>
  <c r="B35" i="175"/>
  <c r="B34" i="175"/>
  <c r="B33" i="175"/>
  <c r="B32" i="175"/>
  <c r="B31" i="175"/>
  <c r="B30" i="175"/>
  <c r="B29" i="175"/>
  <c r="B28" i="175"/>
  <c r="B27" i="175"/>
  <c r="B26" i="175"/>
  <c r="B25" i="175"/>
  <c r="B24" i="175"/>
  <c r="B23" i="175"/>
  <c r="B22" i="175"/>
  <c r="B21" i="175"/>
  <c r="B20" i="175"/>
  <c r="B19" i="175"/>
  <c r="B18" i="175"/>
  <c r="B17" i="175"/>
  <c r="B16" i="175"/>
  <c r="Y15" i="175"/>
  <c r="B15" i="175"/>
  <c r="Z14" i="175"/>
  <c r="Z15" i="175" s="1"/>
  <c r="Y14" i="175"/>
  <c r="X14" i="175"/>
  <c r="X15" i="175" s="1"/>
  <c r="V14" i="175"/>
  <c r="V15" i="175" s="1"/>
  <c r="U14" i="175"/>
  <c r="U15" i="175" s="1"/>
  <c r="T14" i="175"/>
  <c r="T15" i="175" s="1"/>
  <c r="S14" i="175"/>
  <c r="S15" i="175" s="1"/>
  <c r="R14" i="175"/>
  <c r="R15" i="175" s="1"/>
  <c r="Q14" i="175"/>
  <c r="Q15" i="175" s="1"/>
  <c r="P14" i="175"/>
  <c r="P15" i="175" s="1"/>
  <c r="O14" i="175"/>
  <c r="O15" i="175" s="1"/>
  <c r="N14" i="175"/>
  <c r="N15" i="175" s="1"/>
  <c r="M14" i="175"/>
  <c r="M15" i="175" s="1"/>
  <c r="L14" i="175"/>
  <c r="L15" i="175" s="1"/>
  <c r="K14" i="175"/>
  <c r="K15" i="175" s="1"/>
  <c r="B14" i="175"/>
  <c r="B13" i="175"/>
  <c r="B12" i="175"/>
  <c r="B11" i="175"/>
  <c r="B10" i="175"/>
  <c r="B9" i="175"/>
  <c r="B8" i="175"/>
  <c r="B7" i="175"/>
  <c r="AH2" i="175"/>
  <c r="AG2" i="175"/>
  <c r="J2" i="175"/>
  <c r="B42" i="174"/>
  <c r="B41" i="174"/>
  <c r="B40" i="174"/>
  <c r="B39" i="174"/>
  <c r="B38" i="174"/>
  <c r="B37" i="174"/>
  <c r="B36" i="174"/>
  <c r="B35" i="174"/>
  <c r="B34" i="174"/>
  <c r="B33" i="174"/>
  <c r="B32" i="174"/>
  <c r="B31" i="174"/>
  <c r="B30" i="174"/>
  <c r="B29" i="174"/>
  <c r="B28" i="174"/>
  <c r="B27" i="174"/>
  <c r="B26" i="174"/>
  <c r="B25" i="174"/>
  <c r="B24" i="174"/>
  <c r="B23" i="174"/>
  <c r="B22" i="174"/>
  <c r="B21" i="174"/>
  <c r="B20" i="174"/>
  <c r="B19" i="174"/>
  <c r="B18" i="174"/>
  <c r="B17" i="174"/>
  <c r="B16" i="174"/>
  <c r="Y15" i="174"/>
  <c r="B15" i="174"/>
  <c r="Y14" i="174"/>
  <c r="X14" i="174"/>
  <c r="X15" i="174" s="1"/>
  <c r="V14" i="174"/>
  <c r="V15" i="174" s="1"/>
  <c r="U14" i="174"/>
  <c r="U15" i="174" s="1"/>
  <c r="T14" i="174"/>
  <c r="T15" i="174" s="1"/>
  <c r="S14" i="174"/>
  <c r="S15" i="174" s="1"/>
  <c r="R14" i="174"/>
  <c r="R15" i="174" s="1"/>
  <c r="Q14" i="174"/>
  <c r="Q15" i="174" s="1"/>
  <c r="P14" i="174"/>
  <c r="P15" i="174" s="1"/>
  <c r="O14" i="174"/>
  <c r="O15" i="174" s="1"/>
  <c r="N14" i="174"/>
  <c r="N15" i="174" s="1"/>
  <c r="M14" i="174"/>
  <c r="M15" i="174" s="1"/>
  <c r="L14" i="174"/>
  <c r="L15" i="174" s="1"/>
  <c r="K14" i="174"/>
  <c r="K15" i="174" s="1"/>
  <c r="B14" i="174"/>
  <c r="B13" i="174"/>
  <c r="B12" i="174"/>
  <c r="B11" i="174"/>
  <c r="B10" i="174"/>
  <c r="B9" i="174"/>
  <c r="B8" i="174"/>
  <c r="B7" i="174"/>
  <c r="AH2" i="174"/>
  <c r="AG2" i="174"/>
  <c r="J2" i="174"/>
  <c r="B42" i="173"/>
  <c r="B41" i="173"/>
  <c r="B40" i="173"/>
  <c r="B39" i="173"/>
  <c r="B38" i="173"/>
  <c r="B37" i="173"/>
  <c r="B36" i="173"/>
  <c r="B35" i="173"/>
  <c r="B34" i="173"/>
  <c r="B33" i="173"/>
  <c r="B32" i="173"/>
  <c r="B31" i="173"/>
  <c r="B30" i="173"/>
  <c r="B29" i="173"/>
  <c r="B28" i="173"/>
  <c r="B27" i="173"/>
  <c r="B26" i="173"/>
  <c r="B25" i="173"/>
  <c r="B24" i="173"/>
  <c r="B23" i="173"/>
  <c r="B22" i="173"/>
  <c r="B21" i="173"/>
  <c r="B20" i="173"/>
  <c r="B19" i="173"/>
  <c r="B18" i="173"/>
  <c r="B17" i="173"/>
  <c r="B16" i="173"/>
  <c r="Y15" i="173"/>
  <c r="B15" i="173"/>
  <c r="Y14" i="173"/>
  <c r="X14" i="173"/>
  <c r="X15" i="173" s="1"/>
  <c r="V14" i="173"/>
  <c r="V15" i="173" s="1"/>
  <c r="U14" i="173"/>
  <c r="U15" i="173" s="1"/>
  <c r="T14" i="173"/>
  <c r="T15" i="173" s="1"/>
  <c r="S14" i="173"/>
  <c r="S15" i="173" s="1"/>
  <c r="R14" i="173"/>
  <c r="R15" i="173" s="1"/>
  <c r="Q14" i="173"/>
  <c r="Q15" i="173" s="1"/>
  <c r="P14" i="173"/>
  <c r="P15" i="173" s="1"/>
  <c r="O14" i="173"/>
  <c r="O15" i="173" s="1"/>
  <c r="N14" i="173"/>
  <c r="N15" i="173" s="1"/>
  <c r="M14" i="173"/>
  <c r="M15" i="173" s="1"/>
  <c r="L14" i="173"/>
  <c r="L15" i="173" s="1"/>
  <c r="K14" i="173"/>
  <c r="K15" i="173" s="1"/>
  <c r="B14" i="173"/>
  <c r="B13" i="173"/>
  <c r="B12" i="173"/>
  <c r="B11" i="173"/>
  <c r="B10" i="173"/>
  <c r="B9" i="173"/>
  <c r="B8" i="173"/>
  <c r="B7" i="173"/>
  <c r="AH2" i="173"/>
  <c r="AG2" i="173"/>
  <c r="J2" i="173"/>
  <c r="B42" i="172"/>
  <c r="B41" i="172"/>
  <c r="B40" i="172"/>
  <c r="B39" i="172"/>
  <c r="B38" i="172"/>
  <c r="B37" i="172"/>
  <c r="B36" i="172"/>
  <c r="B35" i="172"/>
  <c r="B34" i="172"/>
  <c r="B33" i="172"/>
  <c r="B32" i="172"/>
  <c r="B31" i="172"/>
  <c r="B30" i="172"/>
  <c r="B29" i="172"/>
  <c r="B28" i="172"/>
  <c r="B27" i="172"/>
  <c r="B26" i="172"/>
  <c r="B25" i="172"/>
  <c r="B24" i="172"/>
  <c r="B23" i="172"/>
  <c r="B22" i="172"/>
  <c r="B21" i="172"/>
  <c r="B20" i="172"/>
  <c r="B19" i="172"/>
  <c r="B18" i="172"/>
  <c r="B17" i="172"/>
  <c r="B16" i="172"/>
  <c r="Y15" i="172"/>
  <c r="B15" i="172"/>
  <c r="Y14" i="172"/>
  <c r="X14" i="172"/>
  <c r="X15" i="172" s="1"/>
  <c r="V14" i="172"/>
  <c r="V15" i="172" s="1"/>
  <c r="U14" i="172"/>
  <c r="U15" i="172" s="1"/>
  <c r="T14" i="172"/>
  <c r="T15" i="172" s="1"/>
  <c r="S14" i="172"/>
  <c r="S15" i="172" s="1"/>
  <c r="R14" i="172"/>
  <c r="R15" i="172" s="1"/>
  <c r="Q14" i="172"/>
  <c r="Q15" i="172" s="1"/>
  <c r="P14" i="172"/>
  <c r="P15" i="172" s="1"/>
  <c r="O14" i="172"/>
  <c r="O15" i="172" s="1"/>
  <c r="N14" i="172"/>
  <c r="N15" i="172" s="1"/>
  <c r="M14" i="172"/>
  <c r="M15" i="172" s="1"/>
  <c r="L14" i="172"/>
  <c r="L15" i="172" s="1"/>
  <c r="K14" i="172"/>
  <c r="K15" i="172" s="1"/>
  <c r="B14" i="172"/>
  <c r="B13" i="172"/>
  <c r="B12" i="172"/>
  <c r="B11" i="172"/>
  <c r="B10" i="172"/>
  <c r="B9" i="172"/>
  <c r="B8" i="172"/>
  <c r="B7" i="172"/>
  <c r="AH2" i="172"/>
  <c r="AG2" i="172"/>
  <c r="J2" i="172"/>
  <c r="B42" i="171"/>
  <c r="B41" i="171"/>
  <c r="B40" i="171"/>
  <c r="B39" i="171"/>
  <c r="B38" i="171"/>
  <c r="B37" i="171"/>
  <c r="B36" i="171"/>
  <c r="B35" i="171"/>
  <c r="B34" i="171"/>
  <c r="B33" i="171"/>
  <c r="B32" i="171"/>
  <c r="B31" i="171"/>
  <c r="B30" i="171"/>
  <c r="B29" i="171"/>
  <c r="B28" i="171"/>
  <c r="B27" i="171"/>
  <c r="B26" i="171"/>
  <c r="B25" i="171"/>
  <c r="B24" i="171"/>
  <c r="B23" i="171"/>
  <c r="B22" i="171"/>
  <c r="B21" i="171"/>
  <c r="B20" i="171"/>
  <c r="B19" i="171"/>
  <c r="B18" i="171"/>
  <c r="B17" i="171"/>
  <c r="B16" i="171"/>
  <c r="Y15" i="171"/>
  <c r="B15" i="171"/>
  <c r="Y14" i="171"/>
  <c r="X14" i="171"/>
  <c r="X15" i="171" s="1"/>
  <c r="V14" i="171"/>
  <c r="V15" i="171" s="1"/>
  <c r="U14" i="171"/>
  <c r="U15" i="171" s="1"/>
  <c r="T14" i="171"/>
  <c r="T15" i="171" s="1"/>
  <c r="S14" i="171"/>
  <c r="S15" i="171" s="1"/>
  <c r="R14" i="171"/>
  <c r="R15" i="171" s="1"/>
  <c r="Q14" i="171"/>
  <c r="Q15" i="171" s="1"/>
  <c r="P14" i="171"/>
  <c r="P15" i="171" s="1"/>
  <c r="O14" i="171"/>
  <c r="O15" i="171" s="1"/>
  <c r="N14" i="171"/>
  <c r="N15" i="171" s="1"/>
  <c r="M14" i="171"/>
  <c r="M15" i="171" s="1"/>
  <c r="L14" i="171"/>
  <c r="L15" i="171" s="1"/>
  <c r="K14" i="171"/>
  <c r="K15" i="171" s="1"/>
  <c r="B14" i="171"/>
  <c r="B13" i="171"/>
  <c r="B12" i="171"/>
  <c r="B11" i="171"/>
  <c r="B10" i="171"/>
  <c r="B9" i="171"/>
  <c r="B8" i="171"/>
  <c r="B7" i="171"/>
  <c r="AH2" i="171"/>
  <c r="AG2" i="171"/>
  <c r="J2" i="171"/>
  <c r="B42" i="170"/>
  <c r="B41" i="170"/>
  <c r="B40" i="170"/>
  <c r="B39" i="170"/>
  <c r="B38" i="170"/>
  <c r="B37" i="170"/>
  <c r="B36" i="170"/>
  <c r="B35" i="170"/>
  <c r="B34" i="170"/>
  <c r="B33" i="170"/>
  <c r="B32" i="170"/>
  <c r="B31" i="170"/>
  <c r="B30" i="170"/>
  <c r="B29" i="170"/>
  <c r="B28" i="170"/>
  <c r="B27" i="170"/>
  <c r="B26" i="170"/>
  <c r="B25" i="170"/>
  <c r="B24" i="170"/>
  <c r="B23" i="170"/>
  <c r="B22" i="170"/>
  <c r="B21" i="170"/>
  <c r="B20" i="170"/>
  <c r="B19" i="170"/>
  <c r="B18" i="170"/>
  <c r="B17" i="170"/>
  <c r="B16" i="170"/>
  <c r="Y15" i="170"/>
  <c r="B15" i="170"/>
  <c r="Y14" i="170"/>
  <c r="X14" i="170"/>
  <c r="X15" i="170" s="1"/>
  <c r="V14" i="170"/>
  <c r="V15" i="170" s="1"/>
  <c r="U14" i="170"/>
  <c r="U15" i="170" s="1"/>
  <c r="T14" i="170"/>
  <c r="T15" i="170" s="1"/>
  <c r="S14" i="170"/>
  <c r="S15" i="170" s="1"/>
  <c r="R14" i="170"/>
  <c r="R15" i="170" s="1"/>
  <c r="Q14" i="170"/>
  <c r="Q15" i="170" s="1"/>
  <c r="P14" i="170"/>
  <c r="P15" i="170" s="1"/>
  <c r="O14" i="170"/>
  <c r="O15" i="170" s="1"/>
  <c r="N14" i="170"/>
  <c r="N15" i="170" s="1"/>
  <c r="M14" i="170"/>
  <c r="M15" i="170" s="1"/>
  <c r="L14" i="170"/>
  <c r="L15" i="170" s="1"/>
  <c r="K14" i="170"/>
  <c r="K15" i="170" s="1"/>
  <c r="B14" i="170"/>
  <c r="B13" i="170"/>
  <c r="B12" i="170"/>
  <c r="B11" i="170"/>
  <c r="B10" i="170"/>
  <c r="B9" i="170"/>
  <c r="B8" i="170"/>
  <c r="B7" i="170"/>
  <c r="AH2" i="170"/>
  <c r="AG2" i="170"/>
  <c r="J2" i="170"/>
  <c r="B42" i="169"/>
  <c r="B41" i="169"/>
  <c r="B40" i="169"/>
  <c r="B39" i="169"/>
  <c r="B38" i="169"/>
  <c r="B37" i="169"/>
  <c r="B36" i="169"/>
  <c r="B35" i="169"/>
  <c r="B34" i="169"/>
  <c r="B33" i="169"/>
  <c r="B32" i="169"/>
  <c r="B31" i="169"/>
  <c r="B30" i="169"/>
  <c r="B29" i="169"/>
  <c r="B28" i="169"/>
  <c r="B27" i="169"/>
  <c r="B26" i="169"/>
  <c r="B25" i="169"/>
  <c r="B24" i="169"/>
  <c r="B23" i="169"/>
  <c r="B22" i="169"/>
  <c r="B21" i="169"/>
  <c r="B20" i="169"/>
  <c r="B19" i="169"/>
  <c r="B18" i="169"/>
  <c r="B17" i="169"/>
  <c r="B16" i="169"/>
  <c r="Y15" i="169"/>
  <c r="B15" i="169"/>
  <c r="Z14" i="169"/>
  <c r="Z15" i="169" s="1"/>
  <c r="Y14" i="169"/>
  <c r="X14" i="169"/>
  <c r="X15" i="169" s="1"/>
  <c r="V14" i="169"/>
  <c r="V15" i="169" s="1"/>
  <c r="U14" i="169"/>
  <c r="U15" i="169" s="1"/>
  <c r="T14" i="169"/>
  <c r="T15" i="169" s="1"/>
  <c r="S14" i="169"/>
  <c r="S15" i="169" s="1"/>
  <c r="R14" i="169"/>
  <c r="R15" i="169" s="1"/>
  <c r="Q14" i="169"/>
  <c r="Q15" i="169" s="1"/>
  <c r="P14" i="169"/>
  <c r="P15" i="169" s="1"/>
  <c r="O14" i="169"/>
  <c r="O15" i="169" s="1"/>
  <c r="N14" i="169"/>
  <c r="N15" i="169" s="1"/>
  <c r="M14" i="169"/>
  <c r="M15" i="169" s="1"/>
  <c r="L14" i="169"/>
  <c r="L15" i="169" s="1"/>
  <c r="K14" i="169"/>
  <c r="K15" i="169" s="1"/>
  <c r="B14" i="169"/>
  <c r="B13" i="169"/>
  <c r="B12" i="169"/>
  <c r="B11" i="169"/>
  <c r="B10" i="169"/>
  <c r="B9" i="169"/>
  <c r="B8" i="169"/>
  <c r="B7" i="169"/>
  <c r="AH2" i="169"/>
  <c r="AG2" i="169"/>
  <c r="J2" i="169"/>
  <c r="B42" i="168"/>
  <c r="B41" i="168"/>
  <c r="B40" i="168"/>
  <c r="B39" i="168"/>
  <c r="B38" i="168"/>
  <c r="B37" i="168"/>
  <c r="B36" i="168"/>
  <c r="B35" i="168"/>
  <c r="B34" i="168"/>
  <c r="B33" i="168"/>
  <c r="B32" i="168"/>
  <c r="B31" i="168"/>
  <c r="B30" i="168"/>
  <c r="B29" i="168"/>
  <c r="B28" i="168"/>
  <c r="B27" i="168"/>
  <c r="B26" i="168"/>
  <c r="B25" i="168"/>
  <c r="B24" i="168"/>
  <c r="B23" i="168"/>
  <c r="B22" i="168"/>
  <c r="B21" i="168"/>
  <c r="B20" i="168"/>
  <c r="B19" i="168"/>
  <c r="B18" i="168"/>
  <c r="B17" i="168"/>
  <c r="B16" i="168"/>
  <c r="Y15" i="168"/>
  <c r="B15" i="168"/>
  <c r="Z14" i="168"/>
  <c r="Z15" i="168" s="1"/>
  <c r="Y14" i="168"/>
  <c r="X14" i="168"/>
  <c r="X15" i="168" s="1"/>
  <c r="V14" i="168"/>
  <c r="V15" i="168" s="1"/>
  <c r="U14" i="168"/>
  <c r="U15" i="168" s="1"/>
  <c r="T14" i="168"/>
  <c r="T15" i="168" s="1"/>
  <c r="S14" i="168"/>
  <c r="S15" i="168" s="1"/>
  <c r="R14" i="168"/>
  <c r="R15" i="168" s="1"/>
  <c r="Q14" i="168"/>
  <c r="Q15" i="168" s="1"/>
  <c r="P14" i="168"/>
  <c r="P15" i="168" s="1"/>
  <c r="O14" i="168"/>
  <c r="O15" i="168" s="1"/>
  <c r="N14" i="168"/>
  <c r="N15" i="168" s="1"/>
  <c r="M14" i="168"/>
  <c r="M15" i="168" s="1"/>
  <c r="L14" i="168"/>
  <c r="L15" i="168" s="1"/>
  <c r="K14" i="168"/>
  <c r="K15" i="168" s="1"/>
  <c r="B14" i="168"/>
  <c r="B13" i="168"/>
  <c r="B12" i="168"/>
  <c r="B11" i="168"/>
  <c r="B10" i="168"/>
  <c r="B9" i="168"/>
  <c r="B8" i="168"/>
  <c r="B7" i="168"/>
  <c r="AH2" i="168"/>
  <c r="AG2" i="168"/>
  <c r="J2" i="168"/>
  <c r="B42" i="167"/>
  <c r="B41" i="167"/>
  <c r="B40" i="167"/>
  <c r="B39" i="167"/>
  <c r="B38" i="167"/>
  <c r="B37" i="167"/>
  <c r="B36" i="167"/>
  <c r="B35" i="167"/>
  <c r="B34" i="167"/>
  <c r="B33" i="167"/>
  <c r="B32" i="167"/>
  <c r="B31" i="167"/>
  <c r="B30" i="167"/>
  <c r="B29" i="167"/>
  <c r="B28" i="167"/>
  <c r="B27" i="167"/>
  <c r="B26" i="167"/>
  <c r="B25" i="167"/>
  <c r="B24" i="167"/>
  <c r="B23" i="167"/>
  <c r="B22" i="167"/>
  <c r="B21" i="167"/>
  <c r="B20" i="167"/>
  <c r="B19" i="167"/>
  <c r="B18" i="167"/>
  <c r="B17" i="167"/>
  <c r="B16" i="167"/>
  <c r="Y15" i="167"/>
  <c r="B15" i="167"/>
  <c r="Z14" i="167"/>
  <c r="Z15" i="167" s="1"/>
  <c r="Y14" i="167"/>
  <c r="X14" i="167"/>
  <c r="X15" i="167" s="1"/>
  <c r="V14" i="167"/>
  <c r="V15" i="167" s="1"/>
  <c r="U14" i="167"/>
  <c r="U15" i="167" s="1"/>
  <c r="T14" i="167"/>
  <c r="T15" i="167" s="1"/>
  <c r="S14" i="167"/>
  <c r="S15" i="167" s="1"/>
  <c r="R14" i="167"/>
  <c r="R15" i="167" s="1"/>
  <c r="Q14" i="167"/>
  <c r="Q15" i="167" s="1"/>
  <c r="P14" i="167"/>
  <c r="P15" i="167" s="1"/>
  <c r="O14" i="167"/>
  <c r="O15" i="167" s="1"/>
  <c r="N14" i="167"/>
  <c r="N15" i="167" s="1"/>
  <c r="M14" i="167"/>
  <c r="M15" i="167" s="1"/>
  <c r="L14" i="167"/>
  <c r="L15" i="167" s="1"/>
  <c r="K14" i="167"/>
  <c r="K15" i="167" s="1"/>
  <c r="B14" i="167"/>
  <c r="B13" i="167"/>
  <c r="B12" i="167"/>
  <c r="B11" i="167"/>
  <c r="B10" i="167"/>
  <c r="B9" i="167"/>
  <c r="B8" i="167"/>
  <c r="B7" i="167"/>
  <c r="AH2" i="167"/>
  <c r="AG2" i="167"/>
  <c r="J2" i="167"/>
  <c r="B42" i="166"/>
  <c r="B41" i="166"/>
  <c r="B40" i="166"/>
  <c r="B39" i="166"/>
  <c r="B38" i="166"/>
  <c r="B37" i="166"/>
  <c r="B36" i="166"/>
  <c r="B35" i="166"/>
  <c r="B34" i="166"/>
  <c r="B33" i="166"/>
  <c r="B32" i="166"/>
  <c r="B31" i="166"/>
  <c r="B30" i="166"/>
  <c r="B29" i="166"/>
  <c r="B28" i="166"/>
  <c r="B27" i="166"/>
  <c r="B26" i="166"/>
  <c r="B25" i="166"/>
  <c r="B24" i="166"/>
  <c r="B23" i="166"/>
  <c r="B22" i="166"/>
  <c r="B21" i="166"/>
  <c r="B20" i="166"/>
  <c r="B19" i="166"/>
  <c r="B18" i="166"/>
  <c r="B17" i="166"/>
  <c r="B16" i="166"/>
  <c r="Y15" i="166"/>
  <c r="B15" i="166"/>
  <c r="Y14" i="166"/>
  <c r="X14" i="166"/>
  <c r="X15" i="166" s="1"/>
  <c r="V14" i="166"/>
  <c r="V15" i="166" s="1"/>
  <c r="U14" i="166"/>
  <c r="U15" i="166" s="1"/>
  <c r="T14" i="166"/>
  <c r="T15" i="166" s="1"/>
  <c r="S14" i="166"/>
  <c r="S15" i="166" s="1"/>
  <c r="R14" i="166"/>
  <c r="R15" i="166" s="1"/>
  <c r="Q14" i="166"/>
  <c r="Q15" i="166" s="1"/>
  <c r="P14" i="166"/>
  <c r="P15" i="166" s="1"/>
  <c r="O14" i="166"/>
  <c r="O15" i="166" s="1"/>
  <c r="N14" i="166"/>
  <c r="N15" i="166" s="1"/>
  <c r="M14" i="166"/>
  <c r="M15" i="166" s="1"/>
  <c r="L14" i="166"/>
  <c r="L15" i="166" s="1"/>
  <c r="K14" i="166"/>
  <c r="K15" i="166" s="1"/>
  <c r="B14" i="166"/>
  <c r="B13" i="166"/>
  <c r="B12" i="166"/>
  <c r="B11" i="166"/>
  <c r="B10" i="166"/>
  <c r="B9" i="166"/>
  <c r="B8" i="166"/>
  <c r="B7" i="166"/>
  <c r="AH2" i="166"/>
  <c r="AG2" i="166"/>
  <c r="J2" i="166"/>
  <c r="B42" i="165"/>
  <c r="B41" i="165"/>
  <c r="B40" i="165"/>
  <c r="B39" i="165"/>
  <c r="B38" i="165"/>
  <c r="B37" i="165"/>
  <c r="B36" i="165"/>
  <c r="B35" i="165"/>
  <c r="B34" i="165"/>
  <c r="B33" i="165"/>
  <c r="B32" i="165"/>
  <c r="B31" i="165"/>
  <c r="B30" i="165"/>
  <c r="B29" i="165"/>
  <c r="B28" i="165"/>
  <c r="B27" i="165"/>
  <c r="B26" i="165"/>
  <c r="B25" i="165"/>
  <c r="B24" i="165"/>
  <c r="B23" i="165"/>
  <c r="B22" i="165"/>
  <c r="B21" i="165"/>
  <c r="B20" i="165"/>
  <c r="B19" i="165"/>
  <c r="B18" i="165"/>
  <c r="B17" i="165"/>
  <c r="B16" i="165"/>
  <c r="Y15" i="165"/>
  <c r="B15" i="165"/>
  <c r="Y14" i="165"/>
  <c r="X14" i="165"/>
  <c r="X15" i="165" s="1"/>
  <c r="V14" i="165"/>
  <c r="V15" i="165" s="1"/>
  <c r="U14" i="165"/>
  <c r="U15" i="165" s="1"/>
  <c r="T14" i="165"/>
  <c r="T15" i="165" s="1"/>
  <c r="S14" i="165"/>
  <c r="S15" i="165" s="1"/>
  <c r="R14" i="165"/>
  <c r="R15" i="165" s="1"/>
  <c r="Q14" i="165"/>
  <c r="Q15" i="165" s="1"/>
  <c r="P14" i="165"/>
  <c r="P15" i="165" s="1"/>
  <c r="O14" i="165"/>
  <c r="O15" i="165" s="1"/>
  <c r="N14" i="165"/>
  <c r="N15" i="165" s="1"/>
  <c r="M14" i="165"/>
  <c r="M15" i="165" s="1"/>
  <c r="L14" i="165"/>
  <c r="L15" i="165" s="1"/>
  <c r="K14" i="165"/>
  <c r="K15" i="165" s="1"/>
  <c r="B14" i="165"/>
  <c r="B13" i="165"/>
  <c r="B12" i="165"/>
  <c r="B11" i="165"/>
  <c r="B10" i="165"/>
  <c r="B9" i="165"/>
  <c r="B8" i="165"/>
  <c r="B7" i="165"/>
  <c r="AH2" i="165"/>
  <c r="AG2" i="165"/>
  <c r="J2" i="165"/>
  <c r="B42" i="164"/>
  <c r="B41" i="164"/>
  <c r="B40" i="164"/>
  <c r="B39" i="164"/>
  <c r="B38" i="164"/>
  <c r="B37" i="164"/>
  <c r="B36" i="164"/>
  <c r="B35" i="164"/>
  <c r="B34" i="164"/>
  <c r="B33" i="164"/>
  <c r="B32" i="164"/>
  <c r="B31" i="164"/>
  <c r="B30" i="164"/>
  <c r="B29" i="164"/>
  <c r="B28" i="164"/>
  <c r="B27" i="164"/>
  <c r="B26" i="164"/>
  <c r="B25" i="164"/>
  <c r="B24" i="164"/>
  <c r="B23" i="164"/>
  <c r="B22" i="164"/>
  <c r="B21" i="164"/>
  <c r="B20" i="164"/>
  <c r="B19" i="164"/>
  <c r="B18" i="164"/>
  <c r="B17" i="164"/>
  <c r="B16" i="164"/>
  <c r="Y15" i="164"/>
  <c r="B15" i="164"/>
  <c r="Y14" i="164"/>
  <c r="X14" i="164"/>
  <c r="X15" i="164" s="1"/>
  <c r="V14" i="164"/>
  <c r="V15" i="164" s="1"/>
  <c r="U14" i="164"/>
  <c r="U15" i="164" s="1"/>
  <c r="T14" i="164"/>
  <c r="T15" i="164" s="1"/>
  <c r="S14" i="164"/>
  <c r="S15" i="164" s="1"/>
  <c r="R14" i="164"/>
  <c r="R15" i="164" s="1"/>
  <c r="Q14" i="164"/>
  <c r="Q15" i="164" s="1"/>
  <c r="P14" i="164"/>
  <c r="P15" i="164" s="1"/>
  <c r="O14" i="164"/>
  <c r="O15" i="164" s="1"/>
  <c r="N14" i="164"/>
  <c r="N15" i="164" s="1"/>
  <c r="M14" i="164"/>
  <c r="M15" i="164" s="1"/>
  <c r="L14" i="164"/>
  <c r="L15" i="164" s="1"/>
  <c r="K14" i="164"/>
  <c r="K15" i="164" s="1"/>
  <c r="B14" i="164"/>
  <c r="B13" i="164"/>
  <c r="B12" i="164"/>
  <c r="B11" i="164"/>
  <c r="B10" i="164"/>
  <c r="B9" i="164"/>
  <c r="B8" i="164"/>
  <c r="B7" i="164"/>
  <c r="AH2" i="164"/>
  <c r="AG2" i="164"/>
  <c r="J2" i="164"/>
  <c r="B42" i="163"/>
  <c r="B41" i="163"/>
  <c r="B40" i="163"/>
  <c r="B39" i="163"/>
  <c r="B38" i="163"/>
  <c r="B37" i="163"/>
  <c r="B36" i="163"/>
  <c r="B35" i="163"/>
  <c r="B34" i="163"/>
  <c r="B33" i="163"/>
  <c r="B32" i="163"/>
  <c r="B31" i="163"/>
  <c r="B30" i="163"/>
  <c r="B29" i="163"/>
  <c r="B28" i="163"/>
  <c r="B27" i="163"/>
  <c r="B26" i="163"/>
  <c r="B25" i="163"/>
  <c r="B24" i="163"/>
  <c r="B23" i="163"/>
  <c r="B22" i="163"/>
  <c r="B21" i="163"/>
  <c r="B20" i="163"/>
  <c r="B19" i="163"/>
  <c r="B18" i="163"/>
  <c r="B17" i="163"/>
  <c r="B16" i="163"/>
  <c r="Y15" i="163"/>
  <c r="B15" i="163"/>
  <c r="Y14" i="163"/>
  <c r="X14" i="163"/>
  <c r="X15" i="163" s="1"/>
  <c r="V14" i="163"/>
  <c r="V15" i="163" s="1"/>
  <c r="U14" i="163"/>
  <c r="U15" i="163" s="1"/>
  <c r="T14" i="163"/>
  <c r="T15" i="163" s="1"/>
  <c r="S14" i="163"/>
  <c r="S15" i="163" s="1"/>
  <c r="R14" i="163"/>
  <c r="R15" i="163" s="1"/>
  <c r="Q14" i="163"/>
  <c r="Q15" i="163" s="1"/>
  <c r="P14" i="163"/>
  <c r="P15" i="163" s="1"/>
  <c r="O14" i="163"/>
  <c r="O15" i="163" s="1"/>
  <c r="N14" i="163"/>
  <c r="N15" i="163" s="1"/>
  <c r="M14" i="163"/>
  <c r="M15" i="163" s="1"/>
  <c r="L14" i="163"/>
  <c r="L15" i="163" s="1"/>
  <c r="K14" i="163"/>
  <c r="K15" i="163" s="1"/>
  <c r="B14" i="163"/>
  <c r="B13" i="163"/>
  <c r="B12" i="163"/>
  <c r="B11" i="163"/>
  <c r="B10" i="163"/>
  <c r="B9" i="163"/>
  <c r="B8" i="163"/>
  <c r="B7" i="163"/>
  <c r="AH2" i="163"/>
  <c r="AG2" i="163"/>
  <c r="J2" i="163"/>
  <c r="B42" i="162"/>
  <c r="B41" i="162"/>
  <c r="B40" i="162"/>
  <c r="B39" i="162"/>
  <c r="B38" i="162"/>
  <c r="B37" i="162"/>
  <c r="B36" i="162"/>
  <c r="B35" i="162"/>
  <c r="B34" i="162"/>
  <c r="B33" i="162"/>
  <c r="B32" i="162"/>
  <c r="B31" i="162"/>
  <c r="B30" i="162"/>
  <c r="B29" i="162"/>
  <c r="B28" i="162"/>
  <c r="B27" i="162"/>
  <c r="B26" i="162"/>
  <c r="B25" i="162"/>
  <c r="B24" i="162"/>
  <c r="B23" i="162"/>
  <c r="B22" i="162"/>
  <c r="B21" i="162"/>
  <c r="B20" i="162"/>
  <c r="B19" i="162"/>
  <c r="B18" i="162"/>
  <c r="B17" i="162"/>
  <c r="B16" i="162"/>
  <c r="Y15" i="162"/>
  <c r="B15" i="162"/>
  <c r="Y14" i="162"/>
  <c r="X14" i="162"/>
  <c r="X15" i="162" s="1"/>
  <c r="V14" i="162"/>
  <c r="V15" i="162" s="1"/>
  <c r="U14" i="162"/>
  <c r="U15" i="162" s="1"/>
  <c r="T14" i="162"/>
  <c r="T15" i="162" s="1"/>
  <c r="S14" i="162"/>
  <c r="S15" i="162" s="1"/>
  <c r="R14" i="162"/>
  <c r="R15" i="162" s="1"/>
  <c r="Q14" i="162"/>
  <c r="Q15" i="162" s="1"/>
  <c r="P14" i="162"/>
  <c r="P15" i="162" s="1"/>
  <c r="O14" i="162"/>
  <c r="O15" i="162" s="1"/>
  <c r="N14" i="162"/>
  <c r="N15" i="162" s="1"/>
  <c r="M14" i="162"/>
  <c r="M15" i="162" s="1"/>
  <c r="L14" i="162"/>
  <c r="L15" i="162" s="1"/>
  <c r="K14" i="162"/>
  <c r="K15" i="162" s="1"/>
  <c r="B14" i="162"/>
  <c r="B13" i="162"/>
  <c r="B12" i="162"/>
  <c r="B11" i="162"/>
  <c r="B10" i="162"/>
  <c r="B9" i="162"/>
  <c r="B8" i="162"/>
  <c r="B7" i="162"/>
  <c r="AH2" i="162"/>
  <c r="AG2" i="162"/>
  <c r="J2" i="162"/>
  <c r="B42" i="161"/>
  <c r="B41" i="161"/>
  <c r="B40" i="161"/>
  <c r="B39" i="161"/>
  <c r="B38" i="161"/>
  <c r="B37" i="161"/>
  <c r="B36" i="161"/>
  <c r="B35" i="161"/>
  <c r="B34" i="161"/>
  <c r="B33" i="161"/>
  <c r="B32" i="161"/>
  <c r="B31" i="161"/>
  <c r="B30" i="161"/>
  <c r="B29" i="161"/>
  <c r="B28" i="161"/>
  <c r="B27" i="161"/>
  <c r="B26" i="161"/>
  <c r="B25" i="161"/>
  <c r="B24" i="161"/>
  <c r="B23" i="161"/>
  <c r="B22" i="161"/>
  <c r="B21" i="161"/>
  <c r="B20" i="161"/>
  <c r="B19" i="161"/>
  <c r="B18" i="161"/>
  <c r="B17" i="161"/>
  <c r="B16" i="161"/>
  <c r="Y15" i="161"/>
  <c r="B15" i="161"/>
  <c r="Z14" i="161"/>
  <c r="Z15" i="161" s="1"/>
  <c r="Y14" i="161"/>
  <c r="X14" i="161"/>
  <c r="X15" i="161" s="1"/>
  <c r="V14" i="161"/>
  <c r="V15" i="161" s="1"/>
  <c r="U14" i="161"/>
  <c r="U15" i="161" s="1"/>
  <c r="T14" i="161"/>
  <c r="T15" i="161" s="1"/>
  <c r="S14" i="161"/>
  <c r="S15" i="161" s="1"/>
  <c r="R14" i="161"/>
  <c r="R15" i="161" s="1"/>
  <c r="Q14" i="161"/>
  <c r="Q15" i="161" s="1"/>
  <c r="P14" i="161"/>
  <c r="P15" i="161" s="1"/>
  <c r="O14" i="161"/>
  <c r="O15" i="161" s="1"/>
  <c r="N14" i="161"/>
  <c r="N15" i="161" s="1"/>
  <c r="M14" i="161"/>
  <c r="M15" i="161" s="1"/>
  <c r="L14" i="161"/>
  <c r="L15" i="161" s="1"/>
  <c r="K14" i="161"/>
  <c r="K15" i="161" s="1"/>
  <c r="B14" i="161"/>
  <c r="B13" i="161"/>
  <c r="B12" i="161"/>
  <c r="B11" i="161"/>
  <c r="B10" i="161"/>
  <c r="B9" i="161"/>
  <c r="B8" i="161"/>
  <c r="B7" i="161"/>
  <c r="AH2" i="161"/>
  <c r="AG2" i="161"/>
  <c r="J2" i="161"/>
  <c r="B42" i="160"/>
  <c r="B41" i="160"/>
  <c r="B40" i="160"/>
  <c r="B39" i="160"/>
  <c r="B38" i="160"/>
  <c r="B37" i="160"/>
  <c r="B36" i="160"/>
  <c r="B35" i="160"/>
  <c r="B34" i="160"/>
  <c r="B33" i="160"/>
  <c r="B32" i="160"/>
  <c r="B31" i="160"/>
  <c r="B30" i="160"/>
  <c r="B29" i="160"/>
  <c r="B28" i="160"/>
  <c r="B27" i="160"/>
  <c r="B26" i="160"/>
  <c r="B25" i="160"/>
  <c r="B24" i="160"/>
  <c r="B23" i="160"/>
  <c r="B22" i="160"/>
  <c r="B21" i="160"/>
  <c r="B20" i="160"/>
  <c r="B19" i="160"/>
  <c r="B18" i="160"/>
  <c r="B17" i="160"/>
  <c r="B16" i="160"/>
  <c r="Y15" i="160"/>
  <c r="B15" i="160"/>
  <c r="Z14" i="160"/>
  <c r="Z15" i="160" s="1"/>
  <c r="Y14" i="160"/>
  <c r="X14" i="160"/>
  <c r="X15" i="160" s="1"/>
  <c r="V14" i="160"/>
  <c r="V15" i="160" s="1"/>
  <c r="U14" i="160"/>
  <c r="U15" i="160" s="1"/>
  <c r="T14" i="160"/>
  <c r="T15" i="160" s="1"/>
  <c r="S14" i="160"/>
  <c r="S15" i="160" s="1"/>
  <c r="R14" i="160"/>
  <c r="R15" i="160" s="1"/>
  <c r="Q14" i="160"/>
  <c r="Q15" i="160" s="1"/>
  <c r="P14" i="160"/>
  <c r="P15" i="160" s="1"/>
  <c r="O14" i="160"/>
  <c r="O15" i="160" s="1"/>
  <c r="N14" i="160"/>
  <c r="N15" i="160" s="1"/>
  <c r="M14" i="160"/>
  <c r="M15" i="160" s="1"/>
  <c r="L14" i="160"/>
  <c r="L15" i="160" s="1"/>
  <c r="K14" i="160"/>
  <c r="K15" i="160" s="1"/>
  <c r="B14" i="160"/>
  <c r="B13" i="160"/>
  <c r="B12" i="160"/>
  <c r="B11" i="160"/>
  <c r="B10" i="160"/>
  <c r="B9" i="160"/>
  <c r="B8" i="160"/>
  <c r="B7" i="160"/>
  <c r="AH2" i="160"/>
  <c r="AG2" i="160"/>
  <c r="J2" i="160"/>
  <c r="B42" i="159"/>
  <c r="B41" i="159"/>
  <c r="B40" i="159"/>
  <c r="B39" i="159"/>
  <c r="B38" i="159"/>
  <c r="B37" i="159"/>
  <c r="B36" i="159"/>
  <c r="B35" i="159"/>
  <c r="B34" i="159"/>
  <c r="B33" i="159"/>
  <c r="B32" i="159"/>
  <c r="B31" i="159"/>
  <c r="B30" i="159"/>
  <c r="B29" i="159"/>
  <c r="B28" i="159"/>
  <c r="B27" i="159"/>
  <c r="B26" i="159"/>
  <c r="B25" i="159"/>
  <c r="B24" i="159"/>
  <c r="B23" i="159"/>
  <c r="B22" i="159"/>
  <c r="B21" i="159"/>
  <c r="B20" i="159"/>
  <c r="B19" i="159"/>
  <c r="B18" i="159"/>
  <c r="B17" i="159"/>
  <c r="B16" i="159"/>
  <c r="Y15" i="159"/>
  <c r="B15" i="159"/>
  <c r="Z14" i="159"/>
  <c r="Z15" i="159" s="1"/>
  <c r="Y14" i="159"/>
  <c r="X14" i="159"/>
  <c r="X15" i="159" s="1"/>
  <c r="V14" i="159"/>
  <c r="V15" i="159" s="1"/>
  <c r="U14" i="159"/>
  <c r="U15" i="159" s="1"/>
  <c r="T14" i="159"/>
  <c r="T15" i="159" s="1"/>
  <c r="S14" i="159"/>
  <c r="S15" i="159" s="1"/>
  <c r="R14" i="159"/>
  <c r="R15" i="159" s="1"/>
  <c r="Q14" i="159"/>
  <c r="Q15" i="159" s="1"/>
  <c r="P14" i="159"/>
  <c r="P15" i="159" s="1"/>
  <c r="O14" i="159"/>
  <c r="O15" i="159" s="1"/>
  <c r="N14" i="159"/>
  <c r="N15" i="159" s="1"/>
  <c r="M14" i="159"/>
  <c r="M15" i="159" s="1"/>
  <c r="L14" i="159"/>
  <c r="L15" i="159" s="1"/>
  <c r="K14" i="159"/>
  <c r="K15" i="159" s="1"/>
  <c r="B14" i="159"/>
  <c r="B13" i="159"/>
  <c r="B12" i="159"/>
  <c r="B11" i="159"/>
  <c r="B10" i="159"/>
  <c r="B9" i="159"/>
  <c r="B8" i="159"/>
  <c r="B7" i="159"/>
  <c r="AH2" i="159"/>
  <c r="AG2" i="159"/>
  <c r="J2" i="159"/>
  <c r="B42" i="158"/>
  <c r="B41" i="158"/>
  <c r="B40" i="158"/>
  <c r="B39" i="158"/>
  <c r="B38" i="158"/>
  <c r="B37" i="158"/>
  <c r="B36" i="158"/>
  <c r="B35" i="158"/>
  <c r="B34" i="158"/>
  <c r="B33" i="158"/>
  <c r="B32" i="158"/>
  <c r="B31" i="158"/>
  <c r="B30" i="158"/>
  <c r="B29" i="158"/>
  <c r="B28" i="158"/>
  <c r="B27" i="158"/>
  <c r="B26" i="158"/>
  <c r="B25" i="158"/>
  <c r="B24" i="158"/>
  <c r="B23" i="158"/>
  <c r="B22" i="158"/>
  <c r="B21" i="158"/>
  <c r="B20" i="158"/>
  <c r="B19" i="158"/>
  <c r="B18" i="158"/>
  <c r="B17" i="158"/>
  <c r="B16" i="158"/>
  <c r="Y15" i="158"/>
  <c r="B15" i="158"/>
  <c r="Y14" i="158"/>
  <c r="X14" i="158"/>
  <c r="X15" i="158" s="1"/>
  <c r="V14" i="158"/>
  <c r="V15" i="158" s="1"/>
  <c r="U14" i="158"/>
  <c r="U15" i="158" s="1"/>
  <c r="T14" i="158"/>
  <c r="T15" i="158" s="1"/>
  <c r="S14" i="158"/>
  <c r="S15" i="158" s="1"/>
  <c r="R14" i="158"/>
  <c r="R15" i="158" s="1"/>
  <c r="Q14" i="158"/>
  <c r="Q15" i="158" s="1"/>
  <c r="P14" i="158"/>
  <c r="P15" i="158" s="1"/>
  <c r="O14" i="158"/>
  <c r="O15" i="158" s="1"/>
  <c r="N14" i="158"/>
  <c r="N15" i="158" s="1"/>
  <c r="M14" i="158"/>
  <c r="M15" i="158" s="1"/>
  <c r="L14" i="158"/>
  <c r="L15" i="158" s="1"/>
  <c r="K14" i="158"/>
  <c r="K15" i="158" s="1"/>
  <c r="B14" i="158"/>
  <c r="B13" i="158"/>
  <c r="B12" i="158"/>
  <c r="B11" i="158"/>
  <c r="B10" i="158"/>
  <c r="B9" i="158"/>
  <c r="B8" i="158"/>
  <c r="B7" i="158"/>
  <c r="AH2" i="158"/>
  <c r="AG2" i="158"/>
  <c r="J2" i="158"/>
  <c r="B42" i="157"/>
  <c r="B41" i="157"/>
  <c r="B40" i="157"/>
  <c r="B39" i="157"/>
  <c r="B38" i="157"/>
  <c r="B37" i="157"/>
  <c r="B36" i="157"/>
  <c r="B35" i="157"/>
  <c r="B34" i="157"/>
  <c r="B33" i="157"/>
  <c r="B32" i="157"/>
  <c r="B31" i="157"/>
  <c r="B30" i="157"/>
  <c r="B29" i="157"/>
  <c r="B28" i="157"/>
  <c r="B27" i="157"/>
  <c r="B26" i="157"/>
  <c r="B25" i="157"/>
  <c r="B24" i="157"/>
  <c r="B23" i="157"/>
  <c r="B22" i="157"/>
  <c r="B21" i="157"/>
  <c r="B20" i="157"/>
  <c r="B19" i="157"/>
  <c r="B18" i="157"/>
  <c r="B17" i="157"/>
  <c r="B16" i="157"/>
  <c r="Y15" i="157"/>
  <c r="B15" i="157"/>
  <c r="Y14" i="157"/>
  <c r="X14" i="157"/>
  <c r="X15" i="157" s="1"/>
  <c r="V14" i="157"/>
  <c r="V15" i="157" s="1"/>
  <c r="U14" i="157"/>
  <c r="U15" i="157" s="1"/>
  <c r="T14" i="157"/>
  <c r="T15" i="157" s="1"/>
  <c r="S14" i="157"/>
  <c r="S15" i="157" s="1"/>
  <c r="R14" i="157"/>
  <c r="R15" i="157" s="1"/>
  <c r="Q14" i="157"/>
  <c r="Q15" i="157" s="1"/>
  <c r="P14" i="157"/>
  <c r="P15" i="157" s="1"/>
  <c r="O14" i="157"/>
  <c r="O15" i="157" s="1"/>
  <c r="N14" i="157"/>
  <c r="N15" i="157" s="1"/>
  <c r="M14" i="157"/>
  <c r="M15" i="157" s="1"/>
  <c r="L14" i="157"/>
  <c r="L15" i="157" s="1"/>
  <c r="K14" i="157"/>
  <c r="K15" i="157" s="1"/>
  <c r="B14" i="157"/>
  <c r="B13" i="157"/>
  <c r="B12" i="157"/>
  <c r="B11" i="157"/>
  <c r="B10" i="157"/>
  <c r="B9" i="157"/>
  <c r="B8" i="157"/>
  <c r="B7" i="157"/>
  <c r="AH2" i="157"/>
  <c r="AG2" i="157"/>
  <c r="J2" i="157"/>
  <c r="B42" i="156"/>
  <c r="B41" i="156"/>
  <c r="B40" i="156"/>
  <c r="B39" i="156"/>
  <c r="B38" i="156"/>
  <c r="B37" i="156"/>
  <c r="B36" i="156"/>
  <c r="B35" i="156"/>
  <c r="B34" i="156"/>
  <c r="B33" i="156"/>
  <c r="B32" i="156"/>
  <c r="B31" i="156"/>
  <c r="B30" i="156"/>
  <c r="B29" i="156"/>
  <c r="B28" i="156"/>
  <c r="B27" i="156"/>
  <c r="B26" i="156"/>
  <c r="B25" i="156"/>
  <c r="B24" i="156"/>
  <c r="B23" i="156"/>
  <c r="B22" i="156"/>
  <c r="B21" i="156"/>
  <c r="B20" i="156"/>
  <c r="B19" i="156"/>
  <c r="B18" i="156"/>
  <c r="B17" i="156"/>
  <c r="B16" i="156"/>
  <c r="Y15" i="156"/>
  <c r="B15" i="156"/>
  <c r="Y14" i="156"/>
  <c r="X14" i="156"/>
  <c r="X15" i="156" s="1"/>
  <c r="V14" i="156"/>
  <c r="V15" i="156" s="1"/>
  <c r="U14" i="156"/>
  <c r="U15" i="156" s="1"/>
  <c r="T14" i="156"/>
  <c r="T15" i="156" s="1"/>
  <c r="S14" i="156"/>
  <c r="S15" i="156" s="1"/>
  <c r="R14" i="156"/>
  <c r="R15" i="156" s="1"/>
  <c r="Q14" i="156"/>
  <c r="Q15" i="156" s="1"/>
  <c r="P14" i="156"/>
  <c r="P15" i="156" s="1"/>
  <c r="O14" i="156"/>
  <c r="O15" i="156" s="1"/>
  <c r="N14" i="156"/>
  <c r="N15" i="156" s="1"/>
  <c r="M14" i="156"/>
  <c r="M15" i="156" s="1"/>
  <c r="L14" i="156"/>
  <c r="L15" i="156" s="1"/>
  <c r="K14" i="156"/>
  <c r="K15" i="156" s="1"/>
  <c r="B14" i="156"/>
  <c r="B13" i="156"/>
  <c r="B12" i="156"/>
  <c r="B11" i="156"/>
  <c r="B10" i="156"/>
  <c r="B9" i="156"/>
  <c r="B8" i="156"/>
  <c r="B7" i="156"/>
  <c r="AH2" i="156"/>
  <c r="AG2" i="156"/>
  <c r="J2" i="156"/>
  <c r="B42" i="155"/>
  <c r="B41" i="155"/>
  <c r="B40" i="155"/>
  <c r="B39" i="155"/>
  <c r="B38" i="155"/>
  <c r="B37" i="155"/>
  <c r="B36" i="155"/>
  <c r="B35" i="155"/>
  <c r="B34" i="155"/>
  <c r="B33" i="155"/>
  <c r="B32" i="155"/>
  <c r="B31" i="155"/>
  <c r="B30" i="155"/>
  <c r="B29" i="155"/>
  <c r="B28" i="155"/>
  <c r="B27" i="155"/>
  <c r="B26" i="155"/>
  <c r="B25" i="155"/>
  <c r="B24" i="155"/>
  <c r="B23" i="155"/>
  <c r="B22" i="155"/>
  <c r="B21" i="155"/>
  <c r="B20" i="155"/>
  <c r="B19" i="155"/>
  <c r="B18" i="155"/>
  <c r="B17" i="155"/>
  <c r="B16" i="155"/>
  <c r="Y15" i="155"/>
  <c r="B15" i="155"/>
  <c r="Y14" i="155"/>
  <c r="X14" i="155"/>
  <c r="X15" i="155" s="1"/>
  <c r="V14" i="155"/>
  <c r="V15" i="155" s="1"/>
  <c r="U14" i="155"/>
  <c r="U15" i="155" s="1"/>
  <c r="T14" i="155"/>
  <c r="T15" i="155" s="1"/>
  <c r="S14" i="155"/>
  <c r="S15" i="155" s="1"/>
  <c r="R14" i="155"/>
  <c r="R15" i="155" s="1"/>
  <c r="Q14" i="155"/>
  <c r="Q15" i="155" s="1"/>
  <c r="P14" i="155"/>
  <c r="P15" i="155" s="1"/>
  <c r="O14" i="155"/>
  <c r="O15" i="155" s="1"/>
  <c r="N14" i="155"/>
  <c r="N15" i="155" s="1"/>
  <c r="M14" i="155"/>
  <c r="M15" i="155" s="1"/>
  <c r="L14" i="155"/>
  <c r="L15" i="155" s="1"/>
  <c r="K14" i="155"/>
  <c r="K15" i="155" s="1"/>
  <c r="B14" i="155"/>
  <c r="B13" i="155"/>
  <c r="B12" i="155"/>
  <c r="B11" i="155"/>
  <c r="B10" i="155"/>
  <c r="B9" i="155"/>
  <c r="B8" i="155"/>
  <c r="B7" i="155"/>
  <c r="AH2" i="155"/>
  <c r="AG2" i="155"/>
  <c r="J2" i="155"/>
  <c r="B42" i="154"/>
  <c r="B41" i="154"/>
  <c r="B40" i="154"/>
  <c r="B39" i="154"/>
  <c r="B38" i="154"/>
  <c r="B37" i="154"/>
  <c r="B36" i="154"/>
  <c r="B35" i="154"/>
  <c r="B34" i="154"/>
  <c r="B33" i="154"/>
  <c r="B32" i="154"/>
  <c r="B31" i="154"/>
  <c r="B30" i="154"/>
  <c r="B29" i="154"/>
  <c r="B28" i="154"/>
  <c r="B27" i="154"/>
  <c r="B26" i="154"/>
  <c r="B25" i="154"/>
  <c r="B24" i="154"/>
  <c r="B23" i="154"/>
  <c r="B22" i="154"/>
  <c r="B21" i="154"/>
  <c r="B20" i="154"/>
  <c r="B19" i="154"/>
  <c r="B18" i="154"/>
  <c r="B17" i="154"/>
  <c r="B16" i="154"/>
  <c r="Y15" i="154"/>
  <c r="B15" i="154"/>
  <c r="Y14" i="154"/>
  <c r="X14" i="154"/>
  <c r="X15" i="154" s="1"/>
  <c r="V14" i="154"/>
  <c r="V15" i="154" s="1"/>
  <c r="U14" i="154"/>
  <c r="U15" i="154" s="1"/>
  <c r="T14" i="154"/>
  <c r="T15" i="154" s="1"/>
  <c r="S14" i="154"/>
  <c r="S15" i="154" s="1"/>
  <c r="R14" i="154"/>
  <c r="R15" i="154" s="1"/>
  <c r="Q14" i="154"/>
  <c r="Q15" i="154" s="1"/>
  <c r="P14" i="154"/>
  <c r="P15" i="154" s="1"/>
  <c r="O14" i="154"/>
  <c r="O15" i="154" s="1"/>
  <c r="N14" i="154"/>
  <c r="N15" i="154" s="1"/>
  <c r="M14" i="154"/>
  <c r="M15" i="154" s="1"/>
  <c r="L14" i="154"/>
  <c r="L15" i="154" s="1"/>
  <c r="K14" i="154"/>
  <c r="K15" i="154" s="1"/>
  <c r="B14" i="154"/>
  <c r="B13" i="154"/>
  <c r="B12" i="154"/>
  <c r="B11" i="154"/>
  <c r="B10" i="154"/>
  <c r="B9" i="154"/>
  <c r="B8" i="154"/>
  <c r="B7" i="154"/>
  <c r="AH2" i="154"/>
  <c r="AG2" i="154"/>
  <c r="J2" i="154"/>
  <c r="B42" i="153"/>
  <c r="B41" i="153"/>
  <c r="B40" i="153"/>
  <c r="B39" i="153"/>
  <c r="B38" i="153"/>
  <c r="B37" i="153"/>
  <c r="B36" i="153"/>
  <c r="B35" i="153"/>
  <c r="B34" i="153"/>
  <c r="B33" i="153"/>
  <c r="B32" i="153"/>
  <c r="B31" i="153"/>
  <c r="B30" i="153"/>
  <c r="B29" i="153"/>
  <c r="B28" i="153"/>
  <c r="B27" i="153"/>
  <c r="B26" i="153"/>
  <c r="B25" i="153"/>
  <c r="B24" i="153"/>
  <c r="B23" i="153"/>
  <c r="B22" i="153"/>
  <c r="B21" i="153"/>
  <c r="B20" i="153"/>
  <c r="B19" i="153"/>
  <c r="B18" i="153"/>
  <c r="B17" i="153"/>
  <c r="B16" i="153"/>
  <c r="B15" i="153"/>
  <c r="Y14" i="153"/>
  <c r="Y15" i="153" s="1"/>
  <c r="X14" i="153"/>
  <c r="X15" i="153" s="1"/>
  <c r="V14" i="153"/>
  <c r="V15" i="153" s="1"/>
  <c r="U14" i="153"/>
  <c r="U15" i="153" s="1"/>
  <c r="T14" i="153"/>
  <c r="T15" i="153" s="1"/>
  <c r="S14" i="153"/>
  <c r="S15" i="153" s="1"/>
  <c r="R14" i="153"/>
  <c r="R15" i="153" s="1"/>
  <c r="Q14" i="153"/>
  <c r="Q15" i="153" s="1"/>
  <c r="P14" i="153"/>
  <c r="P15" i="153" s="1"/>
  <c r="O14" i="153"/>
  <c r="O15" i="153" s="1"/>
  <c r="N14" i="153"/>
  <c r="N15" i="153" s="1"/>
  <c r="M14" i="153"/>
  <c r="M15" i="153" s="1"/>
  <c r="L14" i="153"/>
  <c r="L15" i="153" s="1"/>
  <c r="K14" i="153"/>
  <c r="K15" i="153" s="1"/>
  <c r="B14" i="153"/>
  <c r="B13" i="153"/>
  <c r="B12" i="153"/>
  <c r="B11" i="153"/>
  <c r="B10" i="153"/>
  <c r="B9" i="153"/>
  <c r="B8" i="153"/>
  <c r="B7" i="153"/>
  <c r="AH2" i="153"/>
  <c r="AG2" i="153"/>
  <c r="J2" i="153"/>
  <c r="Z14" i="151"/>
  <c r="Z15" i="151" s="1"/>
  <c r="Z14" i="150"/>
  <c r="Z15" i="150" s="1"/>
  <c r="Z14" i="149"/>
  <c r="Z15" i="149" s="1"/>
  <c r="Z14" i="148"/>
  <c r="Z15" i="148" s="1"/>
  <c r="Z14" i="146"/>
  <c r="Z15" i="146" s="1"/>
  <c r="C22" i="14"/>
  <c r="W15" i="103" s="1"/>
  <c r="C21" i="14"/>
  <c r="K2" i="97"/>
  <c r="J2" i="97"/>
  <c r="B42" i="152"/>
  <c r="B41" i="152"/>
  <c r="B40" i="152"/>
  <c r="B39" i="152"/>
  <c r="B38" i="152"/>
  <c r="B37" i="152"/>
  <c r="B36" i="152"/>
  <c r="B35" i="152"/>
  <c r="B34" i="152"/>
  <c r="B33" i="152"/>
  <c r="B32" i="152"/>
  <c r="B31" i="152"/>
  <c r="B30" i="152"/>
  <c r="B29" i="152"/>
  <c r="B28" i="152"/>
  <c r="B27" i="152"/>
  <c r="B26" i="152"/>
  <c r="B25" i="152"/>
  <c r="B24" i="152"/>
  <c r="B23" i="152"/>
  <c r="B22" i="152"/>
  <c r="B21" i="152"/>
  <c r="B20" i="152"/>
  <c r="B19" i="152"/>
  <c r="B18" i="152"/>
  <c r="B17" i="152"/>
  <c r="B16" i="152"/>
  <c r="Y15" i="152"/>
  <c r="B15" i="152"/>
  <c r="Z14" i="152"/>
  <c r="Z15" i="152" s="1"/>
  <c r="Y14" i="152"/>
  <c r="X14" i="152"/>
  <c r="X15" i="152" s="1"/>
  <c r="V14" i="152"/>
  <c r="V15" i="152" s="1"/>
  <c r="U14" i="152"/>
  <c r="U15" i="152" s="1"/>
  <c r="T14" i="152"/>
  <c r="T15" i="152" s="1"/>
  <c r="S14" i="152"/>
  <c r="S15" i="152" s="1"/>
  <c r="R14" i="152"/>
  <c r="R15" i="152" s="1"/>
  <c r="Q14" i="152"/>
  <c r="Q15" i="152" s="1"/>
  <c r="P14" i="152"/>
  <c r="P15" i="152" s="1"/>
  <c r="O14" i="152"/>
  <c r="O15" i="152" s="1"/>
  <c r="N14" i="152"/>
  <c r="N15" i="152" s="1"/>
  <c r="M14" i="152"/>
  <c r="M15" i="152" s="1"/>
  <c r="L14" i="152"/>
  <c r="L15" i="152" s="1"/>
  <c r="K14" i="152"/>
  <c r="K15" i="152" s="1"/>
  <c r="B14" i="152"/>
  <c r="B13" i="152"/>
  <c r="B12" i="152"/>
  <c r="B11" i="152"/>
  <c r="B10" i="152"/>
  <c r="B9" i="152"/>
  <c r="B8" i="152"/>
  <c r="B7" i="152"/>
  <c r="AH2" i="152"/>
  <c r="AG2" i="152"/>
  <c r="J2" i="152"/>
  <c r="B42" i="151"/>
  <c r="B41" i="151"/>
  <c r="B40" i="151"/>
  <c r="B39" i="151"/>
  <c r="B38" i="151"/>
  <c r="B37" i="151"/>
  <c r="B36" i="151"/>
  <c r="B35" i="151"/>
  <c r="B34" i="151"/>
  <c r="B33" i="151"/>
  <c r="B32" i="151"/>
  <c r="B31" i="151"/>
  <c r="B30" i="151"/>
  <c r="B29" i="151"/>
  <c r="B28" i="151"/>
  <c r="B27" i="151"/>
  <c r="B26" i="151"/>
  <c r="B25" i="151"/>
  <c r="B24" i="151"/>
  <c r="B23" i="151"/>
  <c r="B22" i="151"/>
  <c r="B21" i="151"/>
  <c r="B20" i="151"/>
  <c r="B19" i="151"/>
  <c r="B18" i="151"/>
  <c r="B17" i="151"/>
  <c r="B16" i="151"/>
  <c r="Y15" i="151"/>
  <c r="B15" i="151"/>
  <c r="Y14" i="151"/>
  <c r="X14" i="151"/>
  <c r="X15" i="151" s="1"/>
  <c r="V14" i="151"/>
  <c r="V15" i="151" s="1"/>
  <c r="U14" i="151"/>
  <c r="U15" i="151" s="1"/>
  <c r="T14" i="151"/>
  <c r="T15" i="151" s="1"/>
  <c r="S14" i="151"/>
  <c r="S15" i="151" s="1"/>
  <c r="R14" i="151"/>
  <c r="R15" i="151" s="1"/>
  <c r="Q14" i="151"/>
  <c r="Q15" i="151" s="1"/>
  <c r="P14" i="151"/>
  <c r="P15" i="151" s="1"/>
  <c r="O14" i="151"/>
  <c r="O15" i="151" s="1"/>
  <c r="N14" i="151"/>
  <c r="N15" i="151" s="1"/>
  <c r="M14" i="151"/>
  <c r="M15" i="151" s="1"/>
  <c r="L14" i="151"/>
  <c r="L15" i="151" s="1"/>
  <c r="K14" i="151"/>
  <c r="K15" i="151" s="1"/>
  <c r="B14" i="151"/>
  <c r="B13" i="151"/>
  <c r="B12" i="151"/>
  <c r="B11" i="151"/>
  <c r="B10" i="151"/>
  <c r="B9" i="151"/>
  <c r="B8" i="151"/>
  <c r="B7" i="151"/>
  <c r="AH2" i="151"/>
  <c r="AG2" i="151"/>
  <c r="J2" i="151"/>
  <c r="B42" i="150"/>
  <c r="B41" i="150"/>
  <c r="B40" i="150"/>
  <c r="B39" i="150"/>
  <c r="B38" i="150"/>
  <c r="B37" i="150"/>
  <c r="B36" i="150"/>
  <c r="B35" i="150"/>
  <c r="B34" i="150"/>
  <c r="B33" i="150"/>
  <c r="B32" i="150"/>
  <c r="B31" i="150"/>
  <c r="B30" i="150"/>
  <c r="B29" i="150"/>
  <c r="B28" i="150"/>
  <c r="B27" i="150"/>
  <c r="B26" i="150"/>
  <c r="B25" i="150"/>
  <c r="B24" i="150"/>
  <c r="B23" i="150"/>
  <c r="B22" i="150"/>
  <c r="B21" i="150"/>
  <c r="B20" i="150"/>
  <c r="B19" i="150"/>
  <c r="B18" i="150"/>
  <c r="B17" i="150"/>
  <c r="B16" i="150"/>
  <c r="Y15" i="150"/>
  <c r="B15" i="150"/>
  <c r="Y14" i="150"/>
  <c r="X14" i="150"/>
  <c r="X15" i="150" s="1"/>
  <c r="V14" i="150"/>
  <c r="V15" i="150" s="1"/>
  <c r="U14" i="150"/>
  <c r="U15" i="150" s="1"/>
  <c r="T14" i="150"/>
  <c r="T15" i="150" s="1"/>
  <c r="S14" i="150"/>
  <c r="S15" i="150" s="1"/>
  <c r="R14" i="150"/>
  <c r="R15" i="150" s="1"/>
  <c r="Q14" i="150"/>
  <c r="Q15" i="150" s="1"/>
  <c r="P14" i="150"/>
  <c r="P15" i="150" s="1"/>
  <c r="O14" i="150"/>
  <c r="O15" i="150" s="1"/>
  <c r="N14" i="150"/>
  <c r="N15" i="150" s="1"/>
  <c r="M14" i="150"/>
  <c r="M15" i="150" s="1"/>
  <c r="L14" i="150"/>
  <c r="L15" i="150" s="1"/>
  <c r="K14" i="150"/>
  <c r="K15" i="150" s="1"/>
  <c r="B14" i="150"/>
  <c r="B13" i="150"/>
  <c r="B12" i="150"/>
  <c r="B11" i="150"/>
  <c r="B10" i="150"/>
  <c r="B9" i="150"/>
  <c r="B8" i="150"/>
  <c r="B7" i="150"/>
  <c r="AH2" i="150"/>
  <c r="AG2" i="150"/>
  <c r="J2" i="150"/>
  <c r="B42" i="149"/>
  <c r="B41" i="149"/>
  <c r="B40" i="149"/>
  <c r="B39" i="149"/>
  <c r="B38" i="149"/>
  <c r="B37" i="149"/>
  <c r="B36" i="149"/>
  <c r="B35" i="149"/>
  <c r="B34" i="149"/>
  <c r="B33" i="149"/>
  <c r="B32" i="149"/>
  <c r="B31" i="149"/>
  <c r="B30" i="149"/>
  <c r="B29" i="149"/>
  <c r="B28" i="149"/>
  <c r="B27" i="149"/>
  <c r="B26" i="149"/>
  <c r="B25" i="149"/>
  <c r="B24" i="149"/>
  <c r="B23" i="149"/>
  <c r="B22" i="149"/>
  <c r="B21" i="149"/>
  <c r="B20" i="149"/>
  <c r="B19" i="149"/>
  <c r="B18" i="149"/>
  <c r="B17" i="149"/>
  <c r="B16" i="149"/>
  <c r="Y15" i="149"/>
  <c r="B15" i="149"/>
  <c r="Y14" i="149"/>
  <c r="X14" i="149"/>
  <c r="X15" i="149" s="1"/>
  <c r="V14" i="149"/>
  <c r="V15" i="149" s="1"/>
  <c r="U14" i="149"/>
  <c r="U15" i="149" s="1"/>
  <c r="T14" i="149"/>
  <c r="T15" i="149" s="1"/>
  <c r="S14" i="149"/>
  <c r="S15" i="149" s="1"/>
  <c r="R14" i="149"/>
  <c r="R15" i="149" s="1"/>
  <c r="Q14" i="149"/>
  <c r="Q15" i="149" s="1"/>
  <c r="P14" i="149"/>
  <c r="P15" i="149" s="1"/>
  <c r="O14" i="149"/>
  <c r="O15" i="149" s="1"/>
  <c r="N14" i="149"/>
  <c r="N15" i="149" s="1"/>
  <c r="M14" i="149"/>
  <c r="M15" i="149" s="1"/>
  <c r="L14" i="149"/>
  <c r="L15" i="149" s="1"/>
  <c r="K14" i="149"/>
  <c r="K15" i="149" s="1"/>
  <c r="B14" i="149"/>
  <c r="B13" i="149"/>
  <c r="B12" i="149"/>
  <c r="B11" i="149"/>
  <c r="B10" i="149"/>
  <c r="B9" i="149"/>
  <c r="B8" i="149"/>
  <c r="B7" i="149"/>
  <c r="AH2" i="149"/>
  <c r="AG2" i="149"/>
  <c r="J2" i="149"/>
  <c r="B42" i="148"/>
  <c r="B41" i="148"/>
  <c r="B40" i="148"/>
  <c r="B39" i="148"/>
  <c r="B38" i="148"/>
  <c r="B37" i="148"/>
  <c r="B36" i="148"/>
  <c r="B35" i="148"/>
  <c r="B34" i="148"/>
  <c r="B33" i="148"/>
  <c r="B32" i="148"/>
  <c r="B31" i="148"/>
  <c r="B30" i="148"/>
  <c r="B29" i="148"/>
  <c r="B28" i="148"/>
  <c r="B27" i="148"/>
  <c r="B26" i="148"/>
  <c r="B25" i="148"/>
  <c r="B24" i="148"/>
  <c r="B23" i="148"/>
  <c r="B22" i="148"/>
  <c r="B21" i="148"/>
  <c r="B20" i="148"/>
  <c r="B19" i="148"/>
  <c r="B18" i="148"/>
  <c r="B17" i="148"/>
  <c r="B16" i="148"/>
  <c r="Y15" i="148"/>
  <c r="B15" i="148"/>
  <c r="Y14" i="148"/>
  <c r="X14" i="148"/>
  <c r="X15" i="148" s="1"/>
  <c r="V14" i="148"/>
  <c r="V15" i="148" s="1"/>
  <c r="U14" i="148"/>
  <c r="U15" i="148" s="1"/>
  <c r="T14" i="148"/>
  <c r="T15" i="148" s="1"/>
  <c r="S14" i="148"/>
  <c r="S15" i="148" s="1"/>
  <c r="R14" i="148"/>
  <c r="R15" i="148" s="1"/>
  <c r="Q14" i="148"/>
  <c r="Q15" i="148" s="1"/>
  <c r="P14" i="148"/>
  <c r="P15" i="148" s="1"/>
  <c r="O14" i="148"/>
  <c r="O15" i="148" s="1"/>
  <c r="N14" i="148"/>
  <c r="N15" i="148" s="1"/>
  <c r="M14" i="148"/>
  <c r="M15" i="148" s="1"/>
  <c r="L14" i="148"/>
  <c r="L15" i="148" s="1"/>
  <c r="K14" i="148"/>
  <c r="K15" i="148" s="1"/>
  <c r="B14" i="148"/>
  <c r="B13" i="148"/>
  <c r="B12" i="148"/>
  <c r="B11" i="148"/>
  <c r="B10" i="148"/>
  <c r="B9" i="148"/>
  <c r="B8" i="148"/>
  <c r="B7" i="148"/>
  <c r="AH2" i="148"/>
  <c r="AG2" i="148"/>
  <c r="J2" i="148"/>
  <c r="B42" i="147"/>
  <c r="B41" i="147"/>
  <c r="B40" i="147"/>
  <c r="B39" i="147"/>
  <c r="B38" i="147"/>
  <c r="B37" i="147"/>
  <c r="B36" i="147"/>
  <c r="B35" i="147"/>
  <c r="B34" i="147"/>
  <c r="B33" i="147"/>
  <c r="B32" i="147"/>
  <c r="B31" i="147"/>
  <c r="B30" i="147"/>
  <c r="B29" i="147"/>
  <c r="B28" i="147"/>
  <c r="B27" i="147"/>
  <c r="B26" i="147"/>
  <c r="B25" i="147"/>
  <c r="B24" i="147"/>
  <c r="B23" i="147"/>
  <c r="B22" i="147"/>
  <c r="B21" i="147"/>
  <c r="B20" i="147"/>
  <c r="B19" i="147"/>
  <c r="B18" i="147"/>
  <c r="B17" i="147"/>
  <c r="B16" i="147"/>
  <c r="Y15" i="147"/>
  <c r="B15" i="147"/>
  <c r="Y14" i="147"/>
  <c r="X14" i="147"/>
  <c r="X15" i="147" s="1"/>
  <c r="V14" i="147"/>
  <c r="V15" i="147" s="1"/>
  <c r="U14" i="147"/>
  <c r="U15" i="147" s="1"/>
  <c r="T14" i="147"/>
  <c r="T15" i="147" s="1"/>
  <c r="S14" i="147"/>
  <c r="S15" i="147" s="1"/>
  <c r="R14" i="147"/>
  <c r="R15" i="147" s="1"/>
  <c r="Q14" i="147"/>
  <c r="Q15" i="147" s="1"/>
  <c r="P14" i="147"/>
  <c r="P15" i="147" s="1"/>
  <c r="O14" i="147"/>
  <c r="O15" i="147" s="1"/>
  <c r="N14" i="147"/>
  <c r="N15" i="147" s="1"/>
  <c r="M14" i="147"/>
  <c r="M15" i="147" s="1"/>
  <c r="L14" i="147"/>
  <c r="L15" i="147" s="1"/>
  <c r="K14" i="147"/>
  <c r="K15" i="147" s="1"/>
  <c r="B14" i="147"/>
  <c r="B13" i="147"/>
  <c r="B12" i="147"/>
  <c r="B11" i="147"/>
  <c r="B10" i="147"/>
  <c r="B9" i="147"/>
  <c r="B8" i="147"/>
  <c r="B7" i="147"/>
  <c r="AH2" i="147"/>
  <c r="AG2" i="147"/>
  <c r="J2" i="147"/>
  <c r="B42" i="146"/>
  <c r="B41" i="146"/>
  <c r="B40" i="146"/>
  <c r="B39" i="146"/>
  <c r="B38" i="146"/>
  <c r="B37" i="146"/>
  <c r="B36" i="146"/>
  <c r="B35" i="146"/>
  <c r="B34" i="146"/>
  <c r="B33" i="146"/>
  <c r="B32" i="146"/>
  <c r="B31" i="146"/>
  <c r="B30" i="146"/>
  <c r="B29" i="146"/>
  <c r="B28" i="146"/>
  <c r="B27" i="146"/>
  <c r="B26" i="146"/>
  <c r="B25" i="146"/>
  <c r="B24" i="146"/>
  <c r="B23" i="146"/>
  <c r="B22" i="146"/>
  <c r="B21" i="146"/>
  <c r="B20" i="146"/>
  <c r="B19" i="146"/>
  <c r="B18" i="146"/>
  <c r="B17" i="146"/>
  <c r="B16" i="146"/>
  <c r="Y15" i="146"/>
  <c r="B15" i="146"/>
  <c r="Y14" i="146"/>
  <c r="X14" i="146"/>
  <c r="X15" i="146" s="1"/>
  <c r="V14" i="146"/>
  <c r="V15" i="146" s="1"/>
  <c r="U14" i="146"/>
  <c r="U15" i="146" s="1"/>
  <c r="T14" i="146"/>
  <c r="T15" i="146" s="1"/>
  <c r="S14" i="146"/>
  <c r="S15" i="146" s="1"/>
  <c r="R14" i="146"/>
  <c r="R15" i="146" s="1"/>
  <c r="Q14" i="146"/>
  <c r="Q15" i="146" s="1"/>
  <c r="P14" i="146"/>
  <c r="P15" i="146" s="1"/>
  <c r="O14" i="146"/>
  <c r="O15" i="146" s="1"/>
  <c r="N14" i="146"/>
  <c r="N15" i="146" s="1"/>
  <c r="M14" i="146"/>
  <c r="M15" i="146" s="1"/>
  <c r="L14" i="146"/>
  <c r="L15" i="146" s="1"/>
  <c r="K14" i="146"/>
  <c r="K15" i="146" s="1"/>
  <c r="B14" i="146"/>
  <c r="B13" i="146"/>
  <c r="B12" i="146"/>
  <c r="B11" i="146"/>
  <c r="B10" i="146"/>
  <c r="B9" i="146"/>
  <c r="B8" i="146"/>
  <c r="B7" i="146"/>
  <c r="AH2" i="146"/>
  <c r="AG2" i="146"/>
  <c r="J2" i="146"/>
  <c r="B42" i="145"/>
  <c r="B41" i="145"/>
  <c r="B40" i="145"/>
  <c r="B39" i="145"/>
  <c r="B38" i="145"/>
  <c r="B37" i="145"/>
  <c r="B36" i="145"/>
  <c r="B35" i="145"/>
  <c r="B34" i="145"/>
  <c r="B33" i="145"/>
  <c r="B32" i="145"/>
  <c r="B31" i="145"/>
  <c r="B30" i="145"/>
  <c r="B29" i="145"/>
  <c r="B28" i="145"/>
  <c r="B27" i="145"/>
  <c r="B26" i="145"/>
  <c r="B25" i="145"/>
  <c r="B24" i="145"/>
  <c r="B23" i="145"/>
  <c r="B22" i="145"/>
  <c r="B21" i="145"/>
  <c r="B20" i="145"/>
  <c r="B19" i="145"/>
  <c r="B18" i="145"/>
  <c r="B17" i="145"/>
  <c r="B16" i="145"/>
  <c r="Y15" i="145"/>
  <c r="B15" i="145"/>
  <c r="Y14" i="145"/>
  <c r="X14" i="145"/>
  <c r="X15" i="145" s="1"/>
  <c r="V14" i="145"/>
  <c r="V15" i="145" s="1"/>
  <c r="U14" i="145"/>
  <c r="U15" i="145" s="1"/>
  <c r="T14" i="145"/>
  <c r="T15" i="145" s="1"/>
  <c r="S14" i="145"/>
  <c r="S15" i="145" s="1"/>
  <c r="R14" i="145"/>
  <c r="R15" i="145" s="1"/>
  <c r="Q14" i="145"/>
  <c r="Q15" i="145" s="1"/>
  <c r="P14" i="145"/>
  <c r="P15" i="145" s="1"/>
  <c r="O14" i="145"/>
  <c r="O15" i="145" s="1"/>
  <c r="N14" i="145"/>
  <c r="N15" i="145" s="1"/>
  <c r="M14" i="145"/>
  <c r="M15" i="145" s="1"/>
  <c r="L14" i="145"/>
  <c r="L15" i="145" s="1"/>
  <c r="K14" i="145"/>
  <c r="K15" i="145" s="1"/>
  <c r="B14" i="145"/>
  <c r="B13" i="145"/>
  <c r="B12" i="145"/>
  <c r="B11" i="145"/>
  <c r="B10" i="145"/>
  <c r="B9" i="145"/>
  <c r="B8" i="145"/>
  <c r="B7" i="145"/>
  <c r="AH2" i="145"/>
  <c r="AG2" i="145"/>
  <c r="J2" i="145"/>
  <c r="B42" i="144"/>
  <c r="B41" i="144"/>
  <c r="B40" i="144"/>
  <c r="B39" i="144"/>
  <c r="B38" i="144"/>
  <c r="B37" i="144"/>
  <c r="B36" i="144"/>
  <c r="B35" i="144"/>
  <c r="B34" i="144"/>
  <c r="B33" i="144"/>
  <c r="B32" i="144"/>
  <c r="B31" i="144"/>
  <c r="B30" i="144"/>
  <c r="B29" i="144"/>
  <c r="B28" i="144"/>
  <c r="B27" i="144"/>
  <c r="B26" i="144"/>
  <c r="B25" i="144"/>
  <c r="B24" i="144"/>
  <c r="B23" i="144"/>
  <c r="B22" i="144"/>
  <c r="B21" i="144"/>
  <c r="B20" i="144"/>
  <c r="B19" i="144"/>
  <c r="B18" i="144"/>
  <c r="B17" i="144"/>
  <c r="B16" i="144"/>
  <c r="Y15" i="144"/>
  <c r="B15" i="144"/>
  <c r="Z14" i="144"/>
  <c r="Z15" i="144" s="1"/>
  <c r="Y14" i="144"/>
  <c r="X14" i="144"/>
  <c r="X15" i="144" s="1"/>
  <c r="V14" i="144"/>
  <c r="V15" i="144" s="1"/>
  <c r="U14" i="144"/>
  <c r="U15" i="144" s="1"/>
  <c r="T14" i="144"/>
  <c r="T15" i="144" s="1"/>
  <c r="S14" i="144"/>
  <c r="S15" i="144" s="1"/>
  <c r="R14" i="144"/>
  <c r="R15" i="144" s="1"/>
  <c r="Q14" i="144"/>
  <c r="Q15" i="144" s="1"/>
  <c r="P14" i="144"/>
  <c r="P15" i="144" s="1"/>
  <c r="O14" i="144"/>
  <c r="O15" i="144" s="1"/>
  <c r="N14" i="144"/>
  <c r="N15" i="144" s="1"/>
  <c r="M14" i="144"/>
  <c r="M15" i="144" s="1"/>
  <c r="L14" i="144"/>
  <c r="L15" i="144" s="1"/>
  <c r="K14" i="144"/>
  <c r="K15" i="144" s="1"/>
  <c r="B14" i="144"/>
  <c r="B13" i="144"/>
  <c r="B12" i="144"/>
  <c r="B11" i="144"/>
  <c r="B10" i="144"/>
  <c r="B9" i="144"/>
  <c r="B8" i="144"/>
  <c r="B7" i="144"/>
  <c r="AH2" i="144"/>
  <c r="AG2" i="144"/>
  <c r="J2" i="144"/>
  <c r="B42" i="143"/>
  <c r="B41" i="143"/>
  <c r="B40" i="143"/>
  <c r="B39" i="143"/>
  <c r="B38" i="143"/>
  <c r="B37" i="143"/>
  <c r="B36" i="143"/>
  <c r="B35" i="143"/>
  <c r="B34" i="143"/>
  <c r="B33" i="143"/>
  <c r="B32" i="143"/>
  <c r="B31" i="143"/>
  <c r="B30" i="143"/>
  <c r="B29" i="143"/>
  <c r="B28" i="143"/>
  <c r="B27" i="143"/>
  <c r="B26" i="143"/>
  <c r="B25" i="143"/>
  <c r="B24" i="143"/>
  <c r="B23" i="143"/>
  <c r="B22" i="143"/>
  <c r="B21" i="143"/>
  <c r="B20" i="143"/>
  <c r="B19" i="143"/>
  <c r="B18" i="143"/>
  <c r="B17" i="143"/>
  <c r="B16" i="143"/>
  <c r="Y15" i="143"/>
  <c r="B15" i="143"/>
  <c r="Y14" i="143"/>
  <c r="X14" i="143"/>
  <c r="X15" i="143" s="1"/>
  <c r="V14" i="143"/>
  <c r="V15" i="143" s="1"/>
  <c r="U14" i="143"/>
  <c r="U15" i="143" s="1"/>
  <c r="T14" i="143"/>
  <c r="T15" i="143" s="1"/>
  <c r="S14" i="143"/>
  <c r="S15" i="143" s="1"/>
  <c r="R14" i="143"/>
  <c r="R15" i="143" s="1"/>
  <c r="Q14" i="143"/>
  <c r="Q15" i="143" s="1"/>
  <c r="P14" i="143"/>
  <c r="P15" i="143" s="1"/>
  <c r="O14" i="143"/>
  <c r="O15" i="143" s="1"/>
  <c r="N14" i="143"/>
  <c r="N15" i="143" s="1"/>
  <c r="M14" i="143"/>
  <c r="M15" i="143" s="1"/>
  <c r="L14" i="143"/>
  <c r="L15" i="143" s="1"/>
  <c r="K14" i="143"/>
  <c r="K15" i="143" s="1"/>
  <c r="B14" i="143"/>
  <c r="B13" i="143"/>
  <c r="B12" i="143"/>
  <c r="B11" i="143"/>
  <c r="B10" i="143"/>
  <c r="B9" i="143"/>
  <c r="B8" i="143"/>
  <c r="B7" i="143"/>
  <c r="AH2" i="143"/>
  <c r="AG2" i="143"/>
  <c r="J2" i="143"/>
  <c r="B42" i="142"/>
  <c r="B41" i="142"/>
  <c r="B40" i="142"/>
  <c r="B39" i="142"/>
  <c r="B38" i="142"/>
  <c r="B37" i="142"/>
  <c r="B36" i="142"/>
  <c r="B35" i="142"/>
  <c r="B34" i="142"/>
  <c r="B33" i="142"/>
  <c r="B32" i="142"/>
  <c r="B31" i="142"/>
  <c r="B30" i="142"/>
  <c r="B29" i="142"/>
  <c r="B28" i="142"/>
  <c r="B27" i="142"/>
  <c r="B26" i="142"/>
  <c r="B25" i="142"/>
  <c r="B24" i="142"/>
  <c r="B23" i="142"/>
  <c r="B22" i="142"/>
  <c r="B21" i="142"/>
  <c r="B20" i="142"/>
  <c r="B19" i="142"/>
  <c r="B18" i="142"/>
  <c r="B17" i="142"/>
  <c r="B16" i="142"/>
  <c r="Y15" i="142"/>
  <c r="B15" i="142"/>
  <c r="Y14" i="142"/>
  <c r="X14" i="142"/>
  <c r="X15" i="142" s="1"/>
  <c r="V14" i="142"/>
  <c r="V15" i="142" s="1"/>
  <c r="U14" i="142"/>
  <c r="U15" i="142" s="1"/>
  <c r="T14" i="142"/>
  <c r="T15" i="142" s="1"/>
  <c r="S14" i="142"/>
  <c r="S15" i="142" s="1"/>
  <c r="R14" i="142"/>
  <c r="R15" i="142" s="1"/>
  <c r="Q14" i="142"/>
  <c r="Q15" i="142" s="1"/>
  <c r="P14" i="142"/>
  <c r="P15" i="142" s="1"/>
  <c r="O14" i="142"/>
  <c r="O15" i="142" s="1"/>
  <c r="N14" i="142"/>
  <c r="N15" i="142" s="1"/>
  <c r="M14" i="142"/>
  <c r="M15" i="142" s="1"/>
  <c r="L14" i="142"/>
  <c r="L15" i="142" s="1"/>
  <c r="K14" i="142"/>
  <c r="K15" i="142" s="1"/>
  <c r="B14" i="142"/>
  <c r="B13" i="142"/>
  <c r="B12" i="142"/>
  <c r="B11" i="142"/>
  <c r="B10" i="142"/>
  <c r="B9" i="142"/>
  <c r="B8" i="142"/>
  <c r="B7" i="142"/>
  <c r="AH2" i="142"/>
  <c r="AG2" i="142"/>
  <c r="J2" i="142"/>
  <c r="AI138" i="103"/>
  <c r="F138" i="103"/>
  <c r="C40" i="103"/>
  <c r="C39" i="103"/>
  <c r="C38" i="103"/>
  <c r="C37" i="103"/>
  <c r="C36" i="103"/>
  <c r="C35" i="103"/>
  <c r="C34" i="103"/>
  <c r="C33" i="103"/>
  <c r="C32" i="103"/>
  <c r="C31" i="103"/>
  <c r="C30" i="103"/>
  <c r="C29" i="103"/>
  <c r="C28" i="103"/>
  <c r="C27" i="103"/>
  <c r="C26" i="103"/>
  <c r="C25" i="103"/>
  <c r="C24" i="103"/>
  <c r="C23" i="103"/>
  <c r="C22" i="103"/>
  <c r="C21" i="103"/>
  <c r="C20" i="103"/>
  <c r="C19" i="103"/>
  <c r="C18" i="103"/>
  <c r="C17" i="103"/>
  <c r="Z16" i="103"/>
  <c r="W16" i="103" s="1"/>
  <c r="C16" i="103"/>
  <c r="V15" i="103"/>
  <c r="V14" i="103" s="1"/>
  <c r="V16" i="103" s="1"/>
  <c r="U15" i="103"/>
  <c r="T15" i="103"/>
  <c r="T14" i="103" s="1"/>
  <c r="T16" i="103" s="1"/>
  <c r="S15" i="103"/>
  <c r="S14" i="103" s="1"/>
  <c r="S16" i="103" s="1"/>
  <c r="R15" i="103"/>
  <c r="R14" i="103" s="1"/>
  <c r="R16" i="103" s="1"/>
  <c r="Q15" i="103"/>
  <c r="Q14" i="103" s="1"/>
  <c r="Q16" i="103" s="1"/>
  <c r="P15" i="103"/>
  <c r="P14" i="103" s="1"/>
  <c r="P16" i="103" s="1"/>
  <c r="O15" i="103"/>
  <c r="O14" i="103" s="1"/>
  <c r="O16" i="103" s="1"/>
  <c r="N15" i="103"/>
  <c r="N14" i="103" s="1"/>
  <c r="N16" i="103" s="1"/>
  <c r="M15" i="103"/>
  <c r="M14" i="103" s="1"/>
  <c r="M16" i="103" s="1"/>
  <c r="L15" i="103"/>
  <c r="L14" i="103" s="1"/>
  <c r="L16" i="103" s="1"/>
  <c r="K15" i="103"/>
  <c r="K14" i="103" s="1"/>
  <c r="K16" i="103" s="1"/>
  <c r="J15" i="103"/>
  <c r="J14" i="103" s="1"/>
  <c r="J16" i="103" s="1"/>
  <c r="I15" i="103"/>
  <c r="I14" i="103" s="1"/>
  <c r="I16" i="103" s="1"/>
  <c r="C15" i="103"/>
  <c r="Z14" i="103"/>
  <c r="Z15" i="103" s="1"/>
  <c r="C14" i="103"/>
  <c r="C13" i="103"/>
  <c r="C12" i="103"/>
  <c r="C11" i="103"/>
  <c r="C10" i="103"/>
  <c r="C9" i="103"/>
  <c r="C8" i="103"/>
  <c r="C7" i="103"/>
  <c r="C6" i="103"/>
  <c r="C5" i="103"/>
  <c r="AN3" i="103"/>
  <c r="AL3" i="103"/>
  <c r="AL138" i="103" s="1"/>
  <c r="H3" i="103"/>
  <c r="H138" i="103" s="1"/>
  <c r="AI138" i="102"/>
  <c r="F138" i="102"/>
  <c r="C40" i="102"/>
  <c r="C39" i="102"/>
  <c r="C38" i="102"/>
  <c r="C37" i="102"/>
  <c r="C36" i="102"/>
  <c r="C35" i="102"/>
  <c r="C34" i="102"/>
  <c r="C33" i="102"/>
  <c r="C32" i="102"/>
  <c r="C31" i="102"/>
  <c r="C30" i="102"/>
  <c r="C29" i="102"/>
  <c r="C28" i="102"/>
  <c r="C27" i="102"/>
  <c r="C26" i="102"/>
  <c r="C25" i="102"/>
  <c r="C24" i="102"/>
  <c r="C23" i="102"/>
  <c r="C22" i="102"/>
  <c r="C21" i="102"/>
  <c r="C20" i="102"/>
  <c r="C19" i="102"/>
  <c r="C18" i="102"/>
  <c r="C17" i="102"/>
  <c r="C16" i="102"/>
  <c r="X15" i="102"/>
  <c r="X16" i="102" s="1"/>
  <c r="W15" i="102"/>
  <c r="V15" i="102"/>
  <c r="V14" i="102" s="1"/>
  <c r="V16" i="102" s="1"/>
  <c r="U15" i="102"/>
  <c r="T15" i="102"/>
  <c r="T14" i="102" s="1"/>
  <c r="T16" i="102" s="1"/>
  <c r="S15" i="102"/>
  <c r="S14" i="102" s="1"/>
  <c r="S16" i="102" s="1"/>
  <c r="R15" i="102"/>
  <c r="R14" i="102" s="1"/>
  <c r="R16" i="102" s="1"/>
  <c r="Q15" i="102"/>
  <c r="Q14" i="102" s="1"/>
  <c r="Q16" i="102" s="1"/>
  <c r="P15" i="102"/>
  <c r="P14" i="102" s="1"/>
  <c r="P16" i="102" s="1"/>
  <c r="O15" i="102"/>
  <c r="O14" i="102" s="1"/>
  <c r="O16" i="102" s="1"/>
  <c r="N15" i="102"/>
  <c r="N14" i="102" s="1"/>
  <c r="N16" i="102" s="1"/>
  <c r="M15" i="102"/>
  <c r="M14" i="102" s="1"/>
  <c r="M16" i="102" s="1"/>
  <c r="L15" i="102"/>
  <c r="L14" i="102" s="1"/>
  <c r="L16" i="102" s="1"/>
  <c r="K15" i="102"/>
  <c r="K14" i="102" s="1"/>
  <c r="K16" i="102" s="1"/>
  <c r="J15" i="102"/>
  <c r="J14" i="102" s="1"/>
  <c r="J16" i="102" s="1"/>
  <c r="I15" i="102"/>
  <c r="I14" i="102" s="1"/>
  <c r="I16" i="102" s="1"/>
  <c r="C15" i="102"/>
  <c r="Z14" i="102"/>
  <c r="Z15" i="102" s="1"/>
  <c r="C14" i="102"/>
  <c r="C13" i="102"/>
  <c r="C12" i="102"/>
  <c r="C11" i="102"/>
  <c r="C10" i="102"/>
  <c r="C9" i="102"/>
  <c r="C8" i="102"/>
  <c r="C7" i="102"/>
  <c r="C6" i="102"/>
  <c r="C5" i="102"/>
  <c r="AN3" i="102"/>
  <c r="AL3" i="102"/>
  <c r="AL138" i="102" s="1"/>
  <c r="H3" i="102"/>
  <c r="H138" i="102" s="1"/>
  <c r="C19" i="14"/>
  <c r="Z14" i="142" s="1"/>
  <c r="Z15" i="142" s="1"/>
  <c r="C20" i="14"/>
  <c r="X15" i="100" s="1"/>
  <c r="X16" i="100" s="1"/>
  <c r="Z14" i="94"/>
  <c r="Z15" i="94" s="1"/>
  <c r="AI138" i="100"/>
  <c r="F138" i="100"/>
  <c r="C40" i="100"/>
  <c r="C39" i="100"/>
  <c r="C38" i="100"/>
  <c r="C37" i="100"/>
  <c r="C36" i="100"/>
  <c r="C35" i="100"/>
  <c r="C34" i="100"/>
  <c r="C33" i="100"/>
  <c r="C32" i="100"/>
  <c r="C31" i="100"/>
  <c r="C30" i="100"/>
  <c r="C29" i="100"/>
  <c r="C28" i="100"/>
  <c r="C27" i="100"/>
  <c r="C26" i="100"/>
  <c r="C25" i="100"/>
  <c r="C24" i="100"/>
  <c r="C23" i="100"/>
  <c r="C22" i="100"/>
  <c r="C21" i="100"/>
  <c r="C20" i="100"/>
  <c r="C19" i="100"/>
  <c r="C18" i="100"/>
  <c r="C17" i="100"/>
  <c r="Z16" i="100"/>
  <c r="W16" i="100" s="1"/>
  <c r="C16" i="100"/>
  <c r="V15" i="100"/>
  <c r="V14" i="100" s="1"/>
  <c r="V16" i="100" s="1"/>
  <c r="U15" i="100"/>
  <c r="T15" i="100"/>
  <c r="T14" i="100" s="1"/>
  <c r="T16" i="100" s="1"/>
  <c r="S15" i="100"/>
  <c r="S14" i="100" s="1"/>
  <c r="S16" i="100" s="1"/>
  <c r="R15" i="100"/>
  <c r="R14" i="100" s="1"/>
  <c r="R16" i="100" s="1"/>
  <c r="Q15" i="100"/>
  <c r="Q14" i="100" s="1"/>
  <c r="Q16" i="100" s="1"/>
  <c r="P15" i="100"/>
  <c r="P14" i="100" s="1"/>
  <c r="P16" i="100" s="1"/>
  <c r="O15" i="100"/>
  <c r="O14" i="100" s="1"/>
  <c r="O16" i="100" s="1"/>
  <c r="N15" i="100"/>
  <c r="N14" i="100" s="1"/>
  <c r="N16" i="100" s="1"/>
  <c r="M15" i="100"/>
  <c r="M14" i="100" s="1"/>
  <c r="M16" i="100" s="1"/>
  <c r="L15" i="100"/>
  <c r="L14" i="100" s="1"/>
  <c r="L16" i="100" s="1"/>
  <c r="K15" i="100"/>
  <c r="K14" i="100" s="1"/>
  <c r="K16" i="100" s="1"/>
  <c r="J15" i="100"/>
  <c r="J14" i="100" s="1"/>
  <c r="J16" i="100" s="1"/>
  <c r="I15" i="100"/>
  <c r="I14" i="100" s="1"/>
  <c r="I16" i="100" s="1"/>
  <c r="C15" i="100"/>
  <c r="Z14" i="100"/>
  <c r="Z15" i="100" s="1"/>
  <c r="C14" i="100"/>
  <c r="C13" i="100"/>
  <c r="C12" i="100"/>
  <c r="C11" i="100"/>
  <c r="C10" i="100"/>
  <c r="C9" i="100"/>
  <c r="C8" i="100"/>
  <c r="C7" i="100"/>
  <c r="C6" i="100"/>
  <c r="C5" i="100"/>
  <c r="AN3" i="100"/>
  <c r="AL3" i="100"/>
  <c r="AL138" i="100" s="1"/>
  <c r="H3" i="100"/>
  <c r="H138" i="100" s="1"/>
  <c r="AI138" i="99"/>
  <c r="F138" i="99"/>
  <c r="C40" i="99"/>
  <c r="C39" i="99"/>
  <c r="C38" i="99"/>
  <c r="C37" i="99"/>
  <c r="C36" i="99"/>
  <c r="C35" i="99"/>
  <c r="C34" i="99"/>
  <c r="C33" i="99"/>
  <c r="C32" i="99"/>
  <c r="C31" i="99"/>
  <c r="C30" i="99"/>
  <c r="C29" i="99"/>
  <c r="C28" i="99"/>
  <c r="C27" i="99"/>
  <c r="C26" i="99"/>
  <c r="C25" i="99"/>
  <c r="C24" i="99"/>
  <c r="C23" i="99"/>
  <c r="C22" i="99"/>
  <c r="C21" i="99"/>
  <c r="C20" i="99"/>
  <c r="C19" i="99"/>
  <c r="C18" i="99"/>
  <c r="C17" i="99"/>
  <c r="Z16" i="99"/>
  <c r="W16" i="99" s="1"/>
  <c r="C16" i="99"/>
  <c r="X15" i="99"/>
  <c r="X16" i="99" s="1"/>
  <c r="W15" i="99"/>
  <c r="V15" i="99"/>
  <c r="V14" i="99" s="1"/>
  <c r="V16" i="99" s="1"/>
  <c r="U15" i="99"/>
  <c r="T15" i="99"/>
  <c r="T14" i="99" s="1"/>
  <c r="T16" i="99" s="1"/>
  <c r="S15" i="99"/>
  <c r="S14" i="99" s="1"/>
  <c r="S16" i="99" s="1"/>
  <c r="R15" i="99"/>
  <c r="R14" i="99" s="1"/>
  <c r="R16" i="99" s="1"/>
  <c r="Q15" i="99"/>
  <c r="Q14" i="99" s="1"/>
  <c r="Q16" i="99" s="1"/>
  <c r="P15" i="99"/>
  <c r="P14" i="99" s="1"/>
  <c r="P16" i="99" s="1"/>
  <c r="O15" i="99"/>
  <c r="O14" i="99" s="1"/>
  <c r="O16" i="99" s="1"/>
  <c r="N15" i="99"/>
  <c r="N14" i="99" s="1"/>
  <c r="N16" i="99" s="1"/>
  <c r="M15" i="99"/>
  <c r="M14" i="99" s="1"/>
  <c r="M16" i="99" s="1"/>
  <c r="L15" i="99"/>
  <c r="L14" i="99" s="1"/>
  <c r="L16" i="99" s="1"/>
  <c r="K15" i="99"/>
  <c r="K14" i="99" s="1"/>
  <c r="K16" i="99" s="1"/>
  <c r="J15" i="99"/>
  <c r="J14" i="99" s="1"/>
  <c r="J16" i="99" s="1"/>
  <c r="I15" i="99"/>
  <c r="I14" i="99" s="1"/>
  <c r="I16" i="99" s="1"/>
  <c r="C15" i="99"/>
  <c r="Z14" i="99"/>
  <c r="Z15" i="99" s="1"/>
  <c r="C14" i="99"/>
  <c r="C13" i="99"/>
  <c r="C12" i="99"/>
  <c r="C11" i="99"/>
  <c r="C10" i="99"/>
  <c r="C9" i="99"/>
  <c r="C8" i="99"/>
  <c r="C7" i="99"/>
  <c r="C6" i="99"/>
  <c r="C5" i="99"/>
  <c r="AN3" i="99"/>
  <c r="AL3" i="99"/>
  <c r="AL138" i="99" s="1"/>
  <c r="H3" i="99"/>
  <c r="H138" i="99" s="1"/>
  <c r="N6" i="97"/>
  <c r="N7" i="97"/>
  <c r="N8" i="97"/>
  <c r="N9" i="97"/>
  <c r="N10" i="97"/>
  <c r="N11" i="97"/>
  <c r="N12" i="97"/>
  <c r="N13" i="97"/>
  <c r="N14" i="97"/>
  <c r="N15" i="97"/>
  <c r="N16" i="97"/>
  <c r="N17" i="97"/>
  <c r="I6" i="97"/>
  <c r="I7" i="97"/>
  <c r="I8" i="97"/>
  <c r="I9" i="97"/>
  <c r="I10" i="97"/>
  <c r="I11" i="97"/>
  <c r="I12" i="97"/>
  <c r="I13" i="97"/>
  <c r="I14" i="97"/>
  <c r="I15" i="97"/>
  <c r="I16" i="97"/>
  <c r="I17" i="97"/>
  <c r="D6" i="97"/>
  <c r="D7" i="97"/>
  <c r="D8" i="97"/>
  <c r="D9" i="97"/>
  <c r="D10" i="97"/>
  <c r="D11" i="97"/>
  <c r="D12" i="97"/>
  <c r="D13" i="97"/>
  <c r="D14" i="97"/>
  <c r="D15" i="97"/>
  <c r="D16" i="97"/>
  <c r="D17" i="97"/>
  <c r="D2" i="56"/>
  <c r="E2" i="56"/>
  <c r="AH2" i="94"/>
  <c r="AN3" i="95"/>
  <c r="Z14" i="95"/>
  <c r="Z16" i="95" s="1"/>
  <c r="W16" i="95" s="1"/>
  <c r="X15" i="95"/>
  <c r="X14" i="95" s="1"/>
  <c r="W15" i="95"/>
  <c r="V15" i="95"/>
  <c r="V14" i="95" s="1"/>
  <c r="V16" i="95" s="1"/>
  <c r="U15" i="95"/>
  <c r="T15" i="95"/>
  <c r="T14" i="95" s="1"/>
  <c r="T16" i="95" s="1"/>
  <c r="S15" i="95"/>
  <c r="S14" i="95" s="1"/>
  <c r="S16" i="95" s="1"/>
  <c r="R15" i="95"/>
  <c r="R14" i="95" s="1"/>
  <c r="R16" i="95" s="1"/>
  <c r="Q15" i="95"/>
  <c r="Q14" i="95" s="1"/>
  <c r="Q16" i="95" s="1"/>
  <c r="P15" i="95"/>
  <c r="P14" i="95" s="1"/>
  <c r="P16" i="95" s="1"/>
  <c r="O15" i="95"/>
  <c r="O14" i="95" s="1"/>
  <c r="O16" i="95" s="1"/>
  <c r="N15" i="95"/>
  <c r="N14" i="95" s="1"/>
  <c r="N16" i="95" s="1"/>
  <c r="M15" i="95"/>
  <c r="M14" i="95" s="1"/>
  <c r="M16" i="95" s="1"/>
  <c r="L15" i="95"/>
  <c r="L14" i="95" s="1"/>
  <c r="L16" i="95" s="1"/>
  <c r="K15" i="95"/>
  <c r="K14" i="95" s="1"/>
  <c r="K16" i="95" s="1"/>
  <c r="J15" i="95"/>
  <c r="J14" i="95" s="1"/>
  <c r="J16" i="95" s="1"/>
  <c r="I15" i="95"/>
  <c r="I14" i="95" s="1"/>
  <c r="I16" i="95" s="1"/>
  <c r="AL3" i="95"/>
  <c r="AL138" i="95" s="1"/>
  <c r="H3" i="95"/>
  <c r="H138" i="95" s="1"/>
  <c r="C5" i="95"/>
  <c r="C6" i="95"/>
  <c r="C7" i="95"/>
  <c r="C8" i="95"/>
  <c r="C9" i="95"/>
  <c r="C10" i="95"/>
  <c r="C11" i="95"/>
  <c r="C12" i="95"/>
  <c r="C13" i="95"/>
  <c r="C14" i="95"/>
  <c r="C15" i="95"/>
  <c r="C16" i="95"/>
  <c r="C17" i="95"/>
  <c r="C18" i="95"/>
  <c r="C19" i="95"/>
  <c r="C20" i="95"/>
  <c r="C21" i="95"/>
  <c r="C22" i="95"/>
  <c r="C23" i="95"/>
  <c r="C24" i="95"/>
  <c r="C25" i="95"/>
  <c r="C26" i="95"/>
  <c r="C27" i="95"/>
  <c r="C28" i="95"/>
  <c r="C29" i="95"/>
  <c r="C30" i="95"/>
  <c r="C31" i="95"/>
  <c r="C32" i="95"/>
  <c r="C33" i="95"/>
  <c r="C34" i="95"/>
  <c r="C35" i="95"/>
  <c r="C36" i="95"/>
  <c r="C37" i="95"/>
  <c r="C38" i="95"/>
  <c r="C39" i="95"/>
  <c r="C40" i="95"/>
  <c r="AY2" i="56"/>
  <c r="AG2" i="94"/>
  <c r="Y14" i="94"/>
  <c r="Y15" i="94" s="1"/>
  <c r="V14" i="94"/>
  <c r="V15" i="94" s="1"/>
  <c r="T14" i="94"/>
  <c r="T15" i="94" s="1"/>
  <c r="R14" i="94"/>
  <c r="R15" i="94" s="1"/>
  <c r="P14" i="94"/>
  <c r="P15" i="94" s="1"/>
  <c r="N14" i="94"/>
  <c r="N15" i="94" s="1"/>
  <c r="L14" i="94"/>
  <c r="L15" i="94" s="1"/>
  <c r="X14" i="94"/>
  <c r="X15" i="94" s="1"/>
  <c r="U14" i="94"/>
  <c r="U15" i="94" s="1"/>
  <c r="S14" i="94"/>
  <c r="S15" i="94" s="1"/>
  <c r="Q14" i="94"/>
  <c r="Q15" i="94" s="1"/>
  <c r="O14" i="94"/>
  <c r="O15" i="94" s="1"/>
  <c r="M14" i="94"/>
  <c r="M15" i="94" s="1"/>
  <c r="K14" i="94"/>
  <c r="K15" i="94" s="1"/>
  <c r="AI138" i="95"/>
  <c r="F138" i="95"/>
  <c r="J2" i="94"/>
  <c r="B7" i="94"/>
  <c r="B8" i="94"/>
  <c r="B9" i="94"/>
  <c r="B10" i="94"/>
  <c r="B11" i="94"/>
  <c r="B12" i="94"/>
  <c r="B13" i="94"/>
  <c r="B14" i="94"/>
  <c r="B15" i="94"/>
  <c r="B16" i="94"/>
  <c r="B17" i="94"/>
  <c r="B18" i="94"/>
  <c r="B19" i="94"/>
  <c r="B20" i="94"/>
  <c r="B21" i="94"/>
  <c r="B22" i="94"/>
  <c r="B23" i="94"/>
  <c r="B24" i="94"/>
  <c r="B25" i="94"/>
  <c r="B26" i="94"/>
  <c r="B27" i="94"/>
  <c r="B28" i="94"/>
  <c r="B29" i="94"/>
  <c r="B30" i="94"/>
  <c r="B31" i="94"/>
  <c r="B32" i="94"/>
  <c r="B33" i="94"/>
  <c r="B34" i="94"/>
  <c r="B35" i="94"/>
  <c r="B36" i="94"/>
  <c r="B37" i="94"/>
  <c r="B38" i="94"/>
  <c r="B39" i="94"/>
  <c r="B40" i="94"/>
  <c r="B41" i="94"/>
  <c r="B42" i="94"/>
  <c r="Z14" i="143" l="1"/>
  <c r="Z15" i="143" s="1"/>
  <c r="Z14" i="171"/>
  <c r="Z15" i="171" s="1"/>
  <c r="Z14" i="164"/>
  <c r="Z15" i="164" s="1"/>
  <c r="Z14" i="153"/>
  <c r="Z15" i="153" s="1"/>
  <c r="AD15" i="176"/>
  <c r="AB15" i="176"/>
  <c r="AD15" i="175"/>
  <c r="AB15" i="175"/>
  <c r="AB15" i="174"/>
  <c r="AD15" i="174"/>
  <c r="AD15" i="173"/>
  <c r="AB15" i="173"/>
  <c r="AD15" i="172"/>
  <c r="AB15" i="172"/>
  <c r="AD15" i="171"/>
  <c r="AB15" i="171"/>
  <c r="AD15" i="170"/>
  <c r="AB15" i="170"/>
  <c r="AD15" i="169"/>
  <c r="AB15" i="169"/>
  <c r="AD15" i="168"/>
  <c r="AB15" i="168"/>
  <c r="AD15" i="167"/>
  <c r="AB15" i="167"/>
  <c r="AD15" i="166"/>
  <c r="AB15" i="166"/>
  <c r="AD15" i="165"/>
  <c r="AB15" i="165"/>
  <c r="AD15" i="164"/>
  <c r="AB15" i="164"/>
  <c r="AD15" i="163"/>
  <c r="AB15" i="163"/>
  <c r="AB15" i="162"/>
  <c r="AD15" i="162"/>
  <c r="AB15" i="161"/>
  <c r="AD15" i="161"/>
  <c r="AD15" i="160"/>
  <c r="AB15" i="160"/>
  <c r="AD15" i="159"/>
  <c r="AB15" i="159"/>
  <c r="AD15" i="158"/>
  <c r="AB15" i="158"/>
  <c r="AD15" i="157"/>
  <c r="AB15" i="157"/>
  <c r="AB15" i="156"/>
  <c r="AD15" i="156"/>
  <c r="AD15" i="155"/>
  <c r="AB15" i="155"/>
  <c r="AD15" i="154"/>
  <c r="AB15" i="154"/>
  <c r="AD15" i="153"/>
  <c r="AB15" i="153"/>
  <c r="W15" i="100"/>
  <c r="Z14" i="147"/>
  <c r="Z15" i="147" s="1"/>
  <c r="X15" i="103"/>
  <c r="X16" i="103" s="1"/>
  <c r="Z14" i="145"/>
  <c r="Z15" i="145" s="1"/>
  <c r="AD15" i="152"/>
  <c r="AB15" i="152"/>
  <c r="AD15" i="151"/>
  <c r="AB15" i="151"/>
  <c r="AD15" i="150"/>
  <c r="AB15" i="150"/>
  <c r="AD15" i="149"/>
  <c r="AB15" i="149"/>
  <c r="AB15" i="148"/>
  <c r="AD15" i="148"/>
  <c r="AD15" i="147"/>
  <c r="AB15" i="147"/>
  <c r="AD15" i="146"/>
  <c r="AB15" i="146"/>
  <c r="AD15" i="145"/>
  <c r="AB15" i="145"/>
  <c r="AD15" i="144"/>
  <c r="AB15" i="144"/>
  <c r="AD15" i="143"/>
  <c r="AB15" i="143"/>
  <c r="AD15" i="142"/>
  <c r="AB15" i="142"/>
  <c r="AB16" i="103"/>
  <c r="AA16" i="103"/>
  <c r="AB16" i="102"/>
  <c r="AA16" i="102"/>
  <c r="X14" i="102"/>
  <c r="Z16" i="102"/>
  <c r="W16" i="102" s="1"/>
  <c r="X14" i="99"/>
  <c r="X14" i="100"/>
  <c r="AB16" i="100"/>
  <c r="AA16" i="100"/>
  <c r="AB16" i="99"/>
  <c r="AA16" i="99"/>
  <c r="Z15" i="95"/>
  <c r="X16" i="95"/>
  <c r="AA16" i="95"/>
  <c r="AB16" i="95"/>
  <c r="AB15" i="94"/>
  <c r="AD15" i="94"/>
  <c r="W15" i="174" l="1"/>
  <c r="AA15" i="174" s="1"/>
  <c r="W15" i="156"/>
  <c r="AA15" i="156" s="1"/>
  <c r="X14" i="103"/>
  <c r="W15" i="176"/>
  <c r="AA15" i="176" s="1"/>
  <c r="W15" i="175"/>
  <c r="AA15" i="175" s="1"/>
  <c r="W15" i="173"/>
  <c r="AA15" i="173" s="1"/>
  <c r="W15" i="172"/>
  <c r="AA15" i="172" s="1"/>
  <c r="W15" i="171"/>
  <c r="AA15" i="171" s="1"/>
  <c r="W15" i="170"/>
  <c r="AA15" i="170" s="1"/>
  <c r="W15" i="169"/>
  <c r="AA15" i="169" s="1"/>
  <c r="W15" i="168"/>
  <c r="AA15" i="168" s="1"/>
  <c r="W15" i="167"/>
  <c r="AA15" i="167" s="1"/>
  <c r="W15" i="166"/>
  <c r="AA15" i="166" s="1"/>
  <c r="W15" i="165"/>
  <c r="AA15" i="165" s="1"/>
  <c r="W15" i="164"/>
  <c r="AA15" i="164" s="1"/>
  <c r="W15" i="163"/>
  <c r="AA15" i="163" s="1"/>
  <c r="W15" i="162"/>
  <c r="AA15" i="162" s="1"/>
  <c r="W15" i="161"/>
  <c r="AA15" i="161" s="1"/>
  <c r="W15" i="160"/>
  <c r="AA15" i="160" s="1"/>
  <c r="W15" i="159"/>
  <c r="AA15" i="159" s="1"/>
  <c r="W15" i="158"/>
  <c r="AA15" i="158" s="1"/>
  <c r="W15" i="157"/>
  <c r="AA15" i="157" s="1"/>
  <c r="W15" i="155"/>
  <c r="AA15" i="155" s="1"/>
  <c r="W15" i="154"/>
  <c r="AA15" i="154" s="1"/>
  <c r="W15" i="153"/>
  <c r="AA15" i="153" s="1"/>
  <c r="U16" i="103"/>
  <c r="Y16" i="103" s="1"/>
  <c r="W15" i="148"/>
  <c r="AA15" i="148" s="1"/>
  <c r="W15" i="146"/>
  <c r="AA15" i="146" s="1"/>
  <c r="W15" i="152"/>
  <c r="AA15" i="152" s="1"/>
  <c r="W15" i="151"/>
  <c r="AA15" i="151" s="1"/>
  <c r="W15" i="150"/>
  <c r="AA15" i="150" s="1"/>
  <c r="W15" i="149"/>
  <c r="AA15" i="149" s="1"/>
  <c r="W15" i="147"/>
  <c r="AA15" i="147" s="1"/>
  <c r="W15" i="145"/>
  <c r="AA15" i="145" s="1"/>
  <c r="W15" i="144"/>
  <c r="AA15" i="144" s="1"/>
  <c r="W15" i="143"/>
  <c r="AA15" i="143" s="1"/>
  <c r="W15" i="142"/>
  <c r="AA15" i="142" s="1"/>
  <c r="U16" i="102"/>
  <c r="Y16" i="102" s="1"/>
  <c r="U16" i="100"/>
  <c r="Y16" i="100" s="1"/>
  <c r="U16" i="99"/>
  <c r="Y16" i="99" s="1"/>
  <c r="U16" i="95"/>
  <c r="Y16" i="95" s="1"/>
  <c r="W15" i="94"/>
  <c r="AA15" i="94" s="1"/>
  <c r="C18" i="56" l="1"/>
  <c r="C19" i="56"/>
  <c r="C20" i="56"/>
  <c r="C21" i="56"/>
  <c r="C22" i="56"/>
  <c r="C23" i="56"/>
  <c r="C24" i="56"/>
  <c r="C25" i="56"/>
  <c r="C26" i="56"/>
  <c r="C27" i="56"/>
  <c r="C28" i="56"/>
  <c r="C29" i="56"/>
  <c r="C30" i="56"/>
  <c r="C31" i="56"/>
  <c r="C32" i="56"/>
  <c r="C33" i="56"/>
  <c r="C34" i="56"/>
  <c r="C35" i="56"/>
  <c r="C36" i="56"/>
  <c r="C37" i="56"/>
  <c r="C38" i="56"/>
  <c r="C39" i="56"/>
  <c r="C40" i="56"/>
  <c r="C41" i="56"/>
  <c r="C42" i="56"/>
  <c r="C43" i="56"/>
  <c r="C44" i="56"/>
  <c r="C45" i="56"/>
  <c r="C46" i="56"/>
  <c r="C47" i="56"/>
  <c r="C48" i="56"/>
  <c r="C49" i="56"/>
  <c r="C50" i="56"/>
  <c r="C51" i="56"/>
  <c r="C52" i="56"/>
  <c r="C53" i="56"/>
  <c r="L3" i="56"/>
  <c r="J3" i="56"/>
  <c r="S2" i="56"/>
  <c r="M2" i="56"/>
  <c r="L2" i="56"/>
  <c r="K2" i="56"/>
  <c r="J2" i="56"/>
  <c r="L3" i="14"/>
  <c r="J3" i="14"/>
  <c r="S2" i="14"/>
  <c r="M2" i="14"/>
  <c r="L2" i="14"/>
  <c r="K2" i="14"/>
  <c r="J2" i="14"/>
  <c r="D53" i="56"/>
  <c r="D52" i="56"/>
  <c r="D51" i="56"/>
  <c r="D50" i="56"/>
  <c r="D49" i="56"/>
  <c r="D48" i="56"/>
  <c r="D47" i="56"/>
  <c r="D46" i="56"/>
  <c r="D45" i="56"/>
  <c r="D44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30" i="56"/>
  <c r="D29" i="56"/>
  <c r="D28" i="56"/>
  <c r="D27" i="56"/>
  <c r="D26" i="56"/>
  <c r="D25" i="56"/>
  <c r="D24" i="56"/>
  <c r="D23" i="56"/>
  <c r="D22" i="56"/>
  <c r="D21" i="56"/>
  <c r="D20" i="56"/>
  <c r="D19" i="56"/>
  <c r="D18" i="56"/>
  <c r="B18" i="56" l="1"/>
  <c r="B19" i="56"/>
  <c r="B20" i="56"/>
  <c r="G68" i="56"/>
  <c r="B21" i="56"/>
  <c r="B22" i="56"/>
  <c r="B23" i="56"/>
  <c r="B24" i="56"/>
  <c r="AJ24" i="56"/>
  <c r="B25" i="56"/>
  <c r="B26" i="56"/>
  <c r="B27" i="56"/>
  <c r="B28" i="56"/>
  <c r="B29" i="56"/>
  <c r="B30" i="56"/>
  <c r="B31" i="56"/>
  <c r="B32" i="56"/>
  <c r="AH32" i="56"/>
  <c r="B33" i="56"/>
  <c r="B34" i="56"/>
  <c r="B35" i="56"/>
  <c r="B36" i="56"/>
  <c r="AH36" i="56"/>
  <c r="B37" i="56"/>
  <c r="B38" i="56"/>
  <c r="B39" i="56"/>
  <c r="B40" i="56"/>
  <c r="AI40" i="56"/>
  <c r="B41" i="56"/>
  <c r="B42" i="56"/>
  <c r="B43" i="56"/>
  <c r="B44" i="56"/>
  <c r="AE44" i="56"/>
  <c r="B45" i="56"/>
  <c r="B46" i="56"/>
  <c r="B47" i="56"/>
  <c r="B48" i="56"/>
  <c r="AG48" i="56"/>
  <c r="B49" i="56"/>
  <c r="B50" i="56"/>
  <c r="B51" i="56"/>
  <c r="B52" i="56"/>
  <c r="AC52" i="56"/>
  <c r="B53" i="56"/>
  <c r="E69" i="56"/>
  <c r="D69" i="56"/>
  <c r="H67" i="56"/>
  <c r="G67" i="56"/>
  <c r="F67" i="56"/>
  <c r="E67" i="56"/>
  <c r="D67" i="56"/>
  <c r="H66" i="56"/>
  <c r="G66" i="56"/>
  <c r="F66" i="56"/>
  <c r="E66" i="56"/>
  <c r="D66" i="56"/>
  <c r="D58" i="56"/>
  <c r="E57" i="56"/>
  <c r="D57" i="56"/>
  <c r="X56" i="56"/>
  <c r="W56" i="56"/>
  <c r="V56" i="56"/>
  <c r="K54" i="56" s="1"/>
  <c r="U56" i="56"/>
  <c r="T56" i="56"/>
  <c r="S56" i="56"/>
  <c r="AY55" i="56"/>
  <c r="AV55" i="56"/>
  <c r="AQ55" i="56"/>
  <c r="F55" i="56"/>
  <c r="E55" i="56"/>
  <c r="AL54" i="56"/>
  <c r="AZ53" i="56"/>
  <c r="BA53" i="56" s="1"/>
  <c r="AW53" i="56"/>
  <c r="AX53" i="56" s="1"/>
  <c r="AU53" i="56"/>
  <c r="AT53" i="56"/>
  <c r="AS53" i="56"/>
  <c r="AR53" i="56"/>
  <c r="AP53" i="56"/>
  <c r="AO53" i="56"/>
  <c r="AL53" i="56"/>
  <c r="AM53" i="56" s="1"/>
  <c r="AN53" i="56" s="1"/>
  <c r="AJ53" i="56"/>
  <c r="AI53" i="56"/>
  <c r="AH53" i="56"/>
  <c r="AG53" i="56"/>
  <c r="AF53" i="56"/>
  <c r="AE53" i="56"/>
  <c r="AD53" i="56"/>
  <c r="AC53" i="56"/>
  <c r="AB53" i="56"/>
  <c r="AA53" i="56"/>
  <c r="Z53" i="56"/>
  <c r="X53" i="56"/>
  <c r="W53" i="56"/>
  <c r="V53" i="56"/>
  <c r="U53" i="56"/>
  <c r="T53" i="56"/>
  <c r="S53" i="56"/>
  <c r="R53" i="56"/>
  <c r="Q53" i="56"/>
  <c r="P53" i="56"/>
  <c r="O53" i="56"/>
  <c r="N53" i="56"/>
  <c r="AZ52" i="56"/>
  <c r="BA52" i="56" s="1"/>
  <c r="AW52" i="56"/>
  <c r="AX52" i="56" s="1"/>
  <c r="AU52" i="56"/>
  <c r="AT52" i="56"/>
  <c r="AS52" i="56"/>
  <c r="AR52" i="56"/>
  <c r="AP52" i="56"/>
  <c r="AO52" i="56"/>
  <c r="AL52" i="56"/>
  <c r="AM52" i="56" s="1"/>
  <c r="AN52" i="56" s="1"/>
  <c r="AF52" i="56"/>
  <c r="AE52" i="56"/>
  <c r="W52" i="56"/>
  <c r="V52" i="56"/>
  <c r="R52" i="56"/>
  <c r="Q52" i="56"/>
  <c r="P52" i="56"/>
  <c r="O52" i="56"/>
  <c r="N52" i="56"/>
  <c r="AZ51" i="56"/>
  <c r="BA51" i="56" s="1"/>
  <c r="AW51" i="56"/>
  <c r="AX51" i="56" s="1"/>
  <c r="AU51" i="56"/>
  <c r="AT51" i="56"/>
  <c r="AS51" i="56"/>
  <c r="AR51" i="56"/>
  <c r="AP51" i="56"/>
  <c r="AO51" i="56"/>
  <c r="AL51" i="56"/>
  <c r="AM51" i="56" s="1"/>
  <c r="AN51" i="56" s="1"/>
  <c r="AJ51" i="56"/>
  <c r="AI51" i="56"/>
  <c r="AH51" i="56"/>
  <c r="AG51" i="56"/>
  <c r="AF51" i="56"/>
  <c r="AE51" i="56"/>
  <c r="AD51" i="56"/>
  <c r="AC51" i="56"/>
  <c r="AB51" i="56"/>
  <c r="AA51" i="56"/>
  <c r="Z51" i="56"/>
  <c r="X51" i="56"/>
  <c r="W51" i="56"/>
  <c r="V51" i="56"/>
  <c r="U51" i="56"/>
  <c r="T51" i="56"/>
  <c r="S51" i="56"/>
  <c r="R51" i="56"/>
  <c r="Q51" i="56"/>
  <c r="P51" i="56"/>
  <c r="O51" i="56"/>
  <c r="N51" i="56"/>
  <c r="AZ50" i="56"/>
  <c r="BA50" i="56" s="1"/>
  <c r="AW50" i="56"/>
  <c r="AX50" i="56" s="1"/>
  <c r="AU50" i="56"/>
  <c r="AT50" i="56"/>
  <c r="AS50" i="56"/>
  <c r="AR50" i="56"/>
  <c r="AP50" i="56"/>
  <c r="AO50" i="56"/>
  <c r="AL50" i="56"/>
  <c r="AM50" i="56" s="1"/>
  <c r="AN50" i="56" s="1"/>
  <c r="AJ50" i="56"/>
  <c r="AI50" i="56"/>
  <c r="AH50" i="56"/>
  <c r="AG50" i="56"/>
  <c r="AF50" i="56"/>
  <c r="AE50" i="56"/>
  <c r="AD50" i="56"/>
  <c r="AC50" i="56"/>
  <c r="AB50" i="56"/>
  <c r="AA50" i="56"/>
  <c r="Z50" i="56"/>
  <c r="X50" i="56"/>
  <c r="W50" i="56"/>
  <c r="V50" i="56"/>
  <c r="U50" i="56"/>
  <c r="T50" i="56"/>
  <c r="S50" i="56"/>
  <c r="R50" i="56"/>
  <c r="Q50" i="56"/>
  <c r="P50" i="56"/>
  <c r="O50" i="56"/>
  <c r="N50" i="56"/>
  <c r="AZ49" i="56"/>
  <c r="BA49" i="56" s="1"/>
  <c r="AW49" i="56"/>
  <c r="AX49" i="56" s="1"/>
  <c r="AU49" i="56"/>
  <c r="AT49" i="56"/>
  <c r="AS49" i="56"/>
  <c r="AR49" i="56"/>
  <c r="AP49" i="56"/>
  <c r="AO49" i="56"/>
  <c r="AL49" i="56"/>
  <c r="AM49" i="56" s="1"/>
  <c r="AN49" i="56" s="1"/>
  <c r="AJ49" i="56"/>
  <c r="AI49" i="56"/>
  <c r="AH49" i="56"/>
  <c r="AG49" i="56"/>
  <c r="AF49" i="56"/>
  <c r="AE49" i="56"/>
  <c r="AD49" i="56"/>
  <c r="AC49" i="56"/>
  <c r="AB49" i="56"/>
  <c r="AA49" i="56"/>
  <c r="Z49" i="56"/>
  <c r="X49" i="56"/>
  <c r="W49" i="56"/>
  <c r="V49" i="56"/>
  <c r="U49" i="56"/>
  <c r="T49" i="56"/>
  <c r="S49" i="56"/>
  <c r="R49" i="56"/>
  <c r="Q49" i="56"/>
  <c r="P49" i="56"/>
  <c r="O49" i="56"/>
  <c r="N49" i="56"/>
  <c r="AZ48" i="56"/>
  <c r="BA48" i="56" s="1"/>
  <c r="AW48" i="56"/>
  <c r="AX48" i="56" s="1"/>
  <c r="AU48" i="56"/>
  <c r="AT48" i="56"/>
  <c r="AS48" i="56"/>
  <c r="AR48" i="56"/>
  <c r="AP48" i="56"/>
  <c r="AO48" i="56"/>
  <c r="AL48" i="56"/>
  <c r="AM48" i="56" s="1"/>
  <c r="AN48" i="56" s="1"/>
  <c r="AJ48" i="56"/>
  <c r="AI48" i="56"/>
  <c r="AB48" i="56"/>
  <c r="AA48" i="56"/>
  <c r="S48" i="56"/>
  <c r="R48" i="56"/>
  <c r="Q48" i="56"/>
  <c r="P48" i="56"/>
  <c r="O48" i="56"/>
  <c r="N48" i="56"/>
  <c r="AZ47" i="56"/>
  <c r="BA47" i="56" s="1"/>
  <c r="AW47" i="56"/>
  <c r="AX47" i="56" s="1"/>
  <c r="AU47" i="56"/>
  <c r="AT47" i="56"/>
  <c r="AS47" i="56"/>
  <c r="AR47" i="56"/>
  <c r="AP47" i="56"/>
  <c r="AO47" i="56"/>
  <c r="AL47" i="56"/>
  <c r="AM47" i="56" s="1"/>
  <c r="AN47" i="56" s="1"/>
  <c r="AJ47" i="56"/>
  <c r="AI47" i="56"/>
  <c r="AH47" i="56"/>
  <c r="AG47" i="56"/>
  <c r="AF47" i="56"/>
  <c r="AE47" i="56"/>
  <c r="AD47" i="56"/>
  <c r="AC47" i="56"/>
  <c r="AB47" i="56"/>
  <c r="AA47" i="56"/>
  <c r="Z47" i="56"/>
  <c r="X47" i="56"/>
  <c r="W47" i="56"/>
  <c r="V47" i="56"/>
  <c r="U47" i="56"/>
  <c r="T47" i="56"/>
  <c r="S47" i="56"/>
  <c r="R47" i="56"/>
  <c r="Q47" i="56"/>
  <c r="P47" i="56"/>
  <c r="O47" i="56"/>
  <c r="N47" i="56"/>
  <c r="AZ46" i="56"/>
  <c r="BA46" i="56" s="1"/>
  <c r="AW46" i="56"/>
  <c r="AX46" i="56" s="1"/>
  <c r="AU46" i="56"/>
  <c r="AT46" i="56"/>
  <c r="AS46" i="56"/>
  <c r="AR46" i="56"/>
  <c r="AP46" i="56"/>
  <c r="AO46" i="56"/>
  <c r="AL46" i="56"/>
  <c r="AM46" i="56" s="1"/>
  <c r="AN46" i="56" s="1"/>
  <c r="AJ46" i="56"/>
  <c r="AI46" i="56"/>
  <c r="AH46" i="56"/>
  <c r="AG46" i="56"/>
  <c r="AF46" i="56"/>
  <c r="AE46" i="56"/>
  <c r="AD46" i="56"/>
  <c r="AC46" i="56"/>
  <c r="AB46" i="56"/>
  <c r="AA46" i="56"/>
  <c r="Z46" i="56"/>
  <c r="X46" i="56"/>
  <c r="W46" i="56"/>
  <c r="V46" i="56"/>
  <c r="U46" i="56"/>
  <c r="T46" i="56"/>
  <c r="S46" i="56"/>
  <c r="R46" i="56"/>
  <c r="Q46" i="56"/>
  <c r="P46" i="56"/>
  <c r="O46" i="56"/>
  <c r="N46" i="56"/>
  <c r="AZ45" i="56"/>
  <c r="BA45" i="56" s="1"/>
  <c r="AW45" i="56"/>
  <c r="AX45" i="56" s="1"/>
  <c r="AU45" i="56"/>
  <c r="AT45" i="56"/>
  <c r="AS45" i="56"/>
  <c r="AR45" i="56"/>
  <c r="AP45" i="56"/>
  <c r="AO45" i="56"/>
  <c r="AL45" i="56"/>
  <c r="AM45" i="56" s="1"/>
  <c r="AN45" i="56" s="1"/>
  <c r="AJ45" i="56"/>
  <c r="AI45" i="56"/>
  <c r="AH45" i="56"/>
  <c r="AG45" i="56"/>
  <c r="AF45" i="56"/>
  <c r="AE45" i="56"/>
  <c r="AD45" i="56"/>
  <c r="AC45" i="56"/>
  <c r="AB45" i="56"/>
  <c r="AA45" i="56"/>
  <c r="Z45" i="56"/>
  <c r="X45" i="56"/>
  <c r="W45" i="56"/>
  <c r="V45" i="56"/>
  <c r="U45" i="56"/>
  <c r="T45" i="56"/>
  <c r="S45" i="56"/>
  <c r="R45" i="56"/>
  <c r="Q45" i="56"/>
  <c r="P45" i="56"/>
  <c r="O45" i="56"/>
  <c r="N45" i="56"/>
  <c r="AZ44" i="56"/>
  <c r="BA44" i="56" s="1"/>
  <c r="AW44" i="56"/>
  <c r="AX44" i="56" s="1"/>
  <c r="AU44" i="56"/>
  <c r="AT44" i="56"/>
  <c r="AS44" i="56"/>
  <c r="AR44" i="56"/>
  <c r="AP44" i="56"/>
  <c r="AO44" i="56"/>
  <c r="AL44" i="56"/>
  <c r="AM44" i="56" s="1"/>
  <c r="AN44" i="56" s="1"/>
  <c r="AH44" i="56"/>
  <c r="AG44" i="56"/>
  <c r="Z44" i="56"/>
  <c r="X44" i="56"/>
  <c r="R44" i="56"/>
  <c r="Q44" i="56"/>
  <c r="P44" i="56"/>
  <c r="O44" i="56"/>
  <c r="N44" i="56"/>
  <c r="AZ43" i="56"/>
  <c r="BA43" i="56" s="1"/>
  <c r="AW43" i="56"/>
  <c r="AX43" i="56" s="1"/>
  <c r="AU43" i="56"/>
  <c r="AT43" i="56"/>
  <c r="AS43" i="56"/>
  <c r="AR43" i="56"/>
  <c r="AP43" i="56"/>
  <c r="AO43" i="56"/>
  <c r="AL43" i="56"/>
  <c r="AM43" i="56" s="1"/>
  <c r="AN43" i="56" s="1"/>
  <c r="AJ43" i="56"/>
  <c r="AI43" i="56"/>
  <c r="AH43" i="56"/>
  <c r="AG43" i="56"/>
  <c r="AF43" i="56"/>
  <c r="AE43" i="56"/>
  <c r="AD43" i="56"/>
  <c r="AC43" i="56"/>
  <c r="AB43" i="56"/>
  <c r="AA43" i="56"/>
  <c r="Z43" i="56"/>
  <c r="X43" i="56"/>
  <c r="W43" i="56"/>
  <c r="V43" i="56"/>
  <c r="U43" i="56"/>
  <c r="T43" i="56"/>
  <c r="S43" i="56"/>
  <c r="R43" i="56"/>
  <c r="Q43" i="56"/>
  <c r="P43" i="56"/>
  <c r="O43" i="56"/>
  <c r="N43" i="56"/>
  <c r="AZ42" i="56"/>
  <c r="BA42" i="56" s="1"/>
  <c r="AW42" i="56"/>
  <c r="AX42" i="56" s="1"/>
  <c r="AU42" i="56"/>
  <c r="AT42" i="56"/>
  <c r="AS42" i="56"/>
  <c r="AR42" i="56"/>
  <c r="AP42" i="56"/>
  <c r="AO42" i="56"/>
  <c r="AL42" i="56"/>
  <c r="AM42" i="56" s="1"/>
  <c r="AN42" i="56" s="1"/>
  <c r="AJ42" i="56"/>
  <c r="AI42" i="56"/>
  <c r="AH42" i="56"/>
  <c r="AG42" i="56"/>
  <c r="AF42" i="56"/>
  <c r="AE42" i="56"/>
  <c r="AD42" i="56"/>
  <c r="AC42" i="56"/>
  <c r="AB42" i="56"/>
  <c r="AA42" i="56"/>
  <c r="Z42" i="56"/>
  <c r="X42" i="56"/>
  <c r="W42" i="56"/>
  <c r="V42" i="56"/>
  <c r="U42" i="56"/>
  <c r="T42" i="56"/>
  <c r="S42" i="56"/>
  <c r="R42" i="56"/>
  <c r="Q42" i="56"/>
  <c r="P42" i="56"/>
  <c r="O42" i="56"/>
  <c r="N42" i="56"/>
  <c r="AZ41" i="56"/>
  <c r="BA41" i="56" s="1"/>
  <c r="AW41" i="56"/>
  <c r="AX41" i="56" s="1"/>
  <c r="AU41" i="56"/>
  <c r="AT41" i="56"/>
  <c r="AS41" i="56"/>
  <c r="AR41" i="56"/>
  <c r="AP41" i="56"/>
  <c r="AO41" i="56"/>
  <c r="AL41" i="56"/>
  <c r="AM41" i="56" s="1"/>
  <c r="AN41" i="56" s="1"/>
  <c r="AJ41" i="56"/>
  <c r="AI41" i="56"/>
  <c r="AH41" i="56"/>
  <c r="AG41" i="56"/>
  <c r="AF41" i="56"/>
  <c r="AE41" i="56"/>
  <c r="AD41" i="56"/>
  <c r="AC41" i="56"/>
  <c r="AB41" i="56"/>
  <c r="AA41" i="56"/>
  <c r="Z41" i="56"/>
  <c r="X41" i="56"/>
  <c r="W41" i="56"/>
  <c r="V41" i="56"/>
  <c r="U41" i="56"/>
  <c r="T41" i="56"/>
  <c r="S41" i="56"/>
  <c r="R41" i="56"/>
  <c r="Q41" i="56"/>
  <c r="P41" i="56"/>
  <c r="O41" i="56"/>
  <c r="N41" i="56"/>
  <c r="AZ40" i="56"/>
  <c r="BA40" i="56" s="1"/>
  <c r="AW40" i="56"/>
  <c r="AX40" i="56" s="1"/>
  <c r="AU40" i="56"/>
  <c r="AT40" i="56"/>
  <c r="AS40" i="56"/>
  <c r="AR40" i="56"/>
  <c r="AP40" i="56"/>
  <c r="AO40" i="56"/>
  <c r="AL40" i="56"/>
  <c r="AM40" i="56" s="1"/>
  <c r="AN40" i="56" s="1"/>
  <c r="AD40" i="56"/>
  <c r="AC40" i="56"/>
  <c r="U40" i="56"/>
  <c r="T40" i="56"/>
  <c r="R40" i="56"/>
  <c r="Q40" i="56"/>
  <c r="P40" i="56"/>
  <c r="O40" i="56"/>
  <c r="N40" i="56"/>
  <c r="AZ39" i="56"/>
  <c r="BA39" i="56" s="1"/>
  <c r="AW39" i="56"/>
  <c r="AX39" i="56" s="1"/>
  <c r="AU39" i="56"/>
  <c r="AT39" i="56"/>
  <c r="AS39" i="56"/>
  <c r="AR39" i="56"/>
  <c r="AP39" i="56"/>
  <c r="AO39" i="56"/>
  <c r="AL39" i="56"/>
  <c r="AM39" i="56" s="1"/>
  <c r="AN39" i="56" s="1"/>
  <c r="AJ39" i="56"/>
  <c r="AI39" i="56"/>
  <c r="AH39" i="56"/>
  <c r="AG39" i="56"/>
  <c r="AF39" i="56"/>
  <c r="AE39" i="56"/>
  <c r="AD39" i="56"/>
  <c r="AC39" i="56"/>
  <c r="AB39" i="56"/>
  <c r="AA39" i="56"/>
  <c r="Z39" i="56"/>
  <c r="X39" i="56"/>
  <c r="W39" i="56"/>
  <c r="V39" i="56"/>
  <c r="U39" i="56"/>
  <c r="T39" i="56"/>
  <c r="S39" i="56"/>
  <c r="R39" i="56"/>
  <c r="Q39" i="56"/>
  <c r="P39" i="56"/>
  <c r="O39" i="56"/>
  <c r="N39" i="56"/>
  <c r="AZ38" i="56"/>
  <c r="BA38" i="56" s="1"/>
  <c r="AX38" i="56"/>
  <c r="AW38" i="56"/>
  <c r="AU38" i="56"/>
  <c r="AT38" i="56"/>
  <c r="AS38" i="56"/>
  <c r="AR38" i="56"/>
  <c r="AP38" i="56"/>
  <c r="AO38" i="56"/>
  <c r="AL38" i="56"/>
  <c r="AM38" i="56" s="1"/>
  <c r="AN38" i="56" s="1"/>
  <c r="AJ38" i="56"/>
  <c r="AI38" i="56"/>
  <c r="AH38" i="56"/>
  <c r="AG38" i="56"/>
  <c r="AF38" i="56"/>
  <c r="AE38" i="56"/>
  <c r="AD38" i="56"/>
  <c r="AC38" i="56"/>
  <c r="AB38" i="56"/>
  <c r="AA38" i="56"/>
  <c r="Z38" i="56"/>
  <c r="X38" i="56"/>
  <c r="W38" i="56"/>
  <c r="V38" i="56"/>
  <c r="U38" i="56"/>
  <c r="T38" i="56"/>
  <c r="S38" i="56"/>
  <c r="R38" i="56"/>
  <c r="Q38" i="56"/>
  <c r="P38" i="56"/>
  <c r="O38" i="56"/>
  <c r="N38" i="56"/>
  <c r="AZ37" i="56"/>
  <c r="BA37" i="56" s="1"/>
  <c r="AW37" i="56"/>
  <c r="AX37" i="56" s="1"/>
  <c r="AU37" i="56"/>
  <c r="AT37" i="56"/>
  <c r="AS37" i="56"/>
  <c r="AR37" i="56"/>
  <c r="AP37" i="56"/>
  <c r="AO37" i="56"/>
  <c r="AL37" i="56"/>
  <c r="AM37" i="56" s="1"/>
  <c r="AN37" i="56" s="1"/>
  <c r="AJ37" i="56"/>
  <c r="AI37" i="56"/>
  <c r="AH37" i="56"/>
  <c r="AG37" i="56"/>
  <c r="AF37" i="56"/>
  <c r="AE37" i="56"/>
  <c r="AD37" i="56"/>
  <c r="AC37" i="56"/>
  <c r="AB37" i="56"/>
  <c r="AA37" i="56"/>
  <c r="Z37" i="56"/>
  <c r="X37" i="56"/>
  <c r="W37" i="56"/>
  <c r="V37" i="56"/>
  <c r="U37" i="56"/>
  <c r="T37" i="56"/>
  <c r="S37" i="56"/>
  <c r="R37" i="56"/>
  <c r="Q37" i="56"/>
  <c r="P37" i="56"/>
  <c r="O37" i="56"/>
  <c r="N37" i="56"/>
  <c r="AZ36" i="56"/>
  <c r="BA36" i="56" s="1"/>
  <c r="AW36" i="56"/>
  <c r="AX36" i="56" s="1"/>
  <c r="AU36" i="56"/>
  <c r="AT36" i="56"/>
  <c r="AS36" i="56"/>
  <c r="AR36" i="56"/>
  <c r="AP36" i="56"/>
  <c r="AO36" i="56"/>
  <c r="AL36" i="56"/>
  <c r="AM36" i="56" s="1"/>
  <c r="AN36" i="56" s="1"/>
  <c r="AJ36" i="56"/>
  <c r="AC36" i="56"/>
  <c r="AB36" i="56"/>
  <c r="T36" i="56"/>
  <c r="S36" i="56"/>
  <c r="R36" i="56"/>
  <c r="Q36" i="56"/>
  <c r="P36" i="56"/>
  <c r="O36" i="56"/>
  <c r="N36" i="56"/>
  <c r="AZ35" i="56"/>
  <c r="BA35" i="56" s="1"/>
  <c r="AW35" i="56"/>
  <c r="AX35" i="56" s="1"/>
  <c r="AU35" i="56"/>
  <c r="AT35" i="56"/>
  <c r="AS35" i="56"/>
  <c r="AR35" i="56"/>
  <c r="AP35" i="56"/>
  <c r="AO35" i="56"/>
  <c r="AL35" i="56"/>
  <c r="AM35" i="56" s="1"/>
  <c r="AN35" i="56" s="1"/>
  <c r="AJ35" i="56"/>
  <c r="AI35" i="56"/>
  <c r="AH35" i="56"/>
  <c r="AG35" i="56"/>
  <c r="AF35" i="56"/>
  <c r="AE35" i="56"/>
  <c r="AD35" i="56"/>
  <c r="AC35" i="56"/>
  <c r="AB35" i="56"/>
  <c r="AA35" i="56"/>
  <c r="Z35" i="56"/>
  <c r="X35" i="56"/>
  <c r="W35" i="56"/>
  <c r="V35" i="56"/>
  <c r="U35" i="56"/>
  <c r="T35" i="56"/>
  <c r="S35" i="56"/>
  <c r="R35" i="56"/>
  <c r="Q35" i="56"/>
  <c r="P35" i="56"/>
  <c r="O35" i="56"/>
  <c r="N35" i="56"/>
  <c r="AZ34" i="56"/>
  <c r="BA34" i="56" s="1"/>
  <c r="AX34" i="56"/>
  <c r="AW34" i="56"/>
  <c r="AU34" i="56"/>
  <c r="AT34" i="56"/>
  <c r="AS34" i="56"/>
  <c r="AR34" i="56"/>
  <c r="AP34" i="56"/>
  <c r="AO34" i="56"/>
  <c r="AL34" i="56"/>
  <c r="AM34" i="56" s="1"/>
  <c r="AN34" i="56" s="1"/>
  <c r="AJ34" i="56"/>
  <c r="AI34" i="56"/>
  <c r="AH34" i="56"/>
  <c r="AG34" i="56"/>
  <c r="AF34" i="56"/>
  <c r="AE34" i="56"/>
  <c r="AD34" i="56"/>
  <c r="AC34" i="56"/>
  <c r="AB34" i="56"/>
  <c r="AA34" i="56"/>
  <c r="Z34" i="56"/>
  <c r="X34" i="56"/>
  <c r="W34" i="56"/>
  <c r="V34" i="56"/>
  <c r="U34" i="56"/>
  <c r="T34" i="56"/>
  <c r="S34" i="56"/>
  <c r="R34" i="56"/>
  <c r="Q34" i="56"/>
  <c r="P34" i="56"/>
  <c r="O34" i="56"/>
  <c r="N34" i="56"/>
  <c r="AZ33" i="56"/>
  <c r="BA33" i="56" s="1"/>
  <c r="AX33" i="56"/>
  <c r="AW33" i="56"/>
  <c r="AU33" i="56"/>
  <c r="AT33" i="56"/>
  <c r="AS33" i="56"/>
  <c r="AR33" i="56"/>
  <c r="AP33" i="56"/>
  <c r="AO33" i="56"/>
  <c r="AL33" i="56"/>
  <c r="AM33" i="56" s="1"/>
  <c r="AN33" i="56" s="1"/>
  <c r="AJ33" i="56"/>
  <c r="AI33" i="56"/>
  <c r="AH33" i="56"/>
  <c r="AG33" i="56"/>
  <c r="AF33" i="56"/>
  <c r="AE33" i="56"/>
  <c r="AD33" i="56"/>
  <c r="AB33" i="56"/>
  <c r="AA33" i="56"/>
  <c r="Z33" i="56"/>
  <c r="X33" i="56"/>
  <c r="W33" i="56"/>
  <c r="V33" i="56"/>
  <c r="U33" i="56"/>
  <c r="T33" i="56"/>
  <c r="S33" i="56"/>
  <c r="R33" i="56"/>
  <c r="Q33" i="56"/>
  <c r="P33" i="56"/>
  <c r="O33" i="56"/>
  <c r="N33" i="56"/>
  <c r="AZ32" i="56"/>
  <c r="BA32" i="56" s="1"/>
  <c r="AW32" i="56"/>
  <c r="AX32" i="56" s="1"/>
  <c r="AU32" i="56"/>
  <c r="AT32" i="56"/>
  <c r="AS32" i="56"/>
  <c r="AR32" i="56"/>
  <c r="AP32" i="56"/>
  <c r="AO32" i="56"/>
  <c r="AL32" i="56"/>
  <c r="AM32" i="56" s="1"/>
  <c r="AN32" i="56" s="1"/>
  <c r="AJ32" i="56"/>
  <c r="AC32" i="56"/>
  <c r="AB32" i="56"/>
  <c r="T32" i="56"/>
  <c r="S32" i="56"/>
  <c r="R32" i="56"/>
  <c r="Q32" i="56"/>
  <c r="P32" i="56"/>
  <c r="O32" i="56"/>
  <c r="N32" i="56"/>
  <c r="AZ31" i="56"/>
  <c r="BA31" i="56" s="1"/>
  <c r="AW31" i="56"/>
  <c r="AX31" i="56" s="1"/>
  <c r="AR31" i="56"/>
  <c r="AP31" i="56"/>
  <c r="AO31" i="56"/>
  <c r="AJ31" i="56"/>
  <c r="AI31" i="56"/>
  <c r="AH31" i="56"/>
  <c r="AG31" i="56"/>
  <c r="AE31" i="56"/>
  <c r="AD31" i="56"/>
  <c r="AC31" i="56"/>
  <c r="Z31" i="56"/>
  <c r="X31" i="56"/>
  <c r="W31" i="56"/>
  <c r="V31" i="56"/>
  <c r="U31" i="56"/>
  <c r="T31" i="56"/>
  <c r="S31" i="56"/>
  <c r="R31" i="56"/>
  <c r="Q31" i="56"/>
  <c r="P31" i="56"/>
  <c r="O31" i="56"/>
  <c r="N31" i="56"/>
  <c r="AL31" i="56" s="1"/>
  <c r="AM31" i="56" s="1"/>
  <c r="AN31" i="56" s="1"/>
  <c r="AZ30" i="56"/>
  <c r="BA30" i="56" s="1"/>
  <c r="AW30" i="56"/>
  <c r="AX30" i="56" s="1"/>
  <c r="AT30" i="56"/>
  <c r="AR30" i="56"/>
  <c r="AP30" i="56"/>
  <c r="AO30" i="56"/>
  <c r="AJ30" i="56"/>
  <c r="AI30" i="56"/>
  <c r="AH30" i="56"/>
  <c r="AE30" i="56"/>
  <c r="AD30" i="56"/>
  <c r="AC30" i="56"/>
  <c r="Z30" i="56"/>
  <c r="X30" i="56"/>
  <c r="W30" i="56"/>
  <c r="V30" i="56"/>
  <c r="U30" i="56"/>
  <c r="T30" i="56"/>
  <c r="S30" i="56"/>
  <c r="Q30" i="56"/>
  <c r="P30" i="56"/>
  <c r="O30" i="56"/>
  <c r="R30" i="56" s="1"/>
  <c r="N30" i="56"/>
  <c r="AS30" i="56" s="1"/>
  <c r="AZ29" i="56"/>
  <c r="BA29" i="56" s="1"/>
  <c r="AW29" i="56"/>
  <c r="AX29" i="56" s="1"/>
  <c r="AR29" i="56"/>
  <c r="AP29" i="56"/>
  <c r="AO29" i="56"/>
  <c r="AJ29" i="56"/>
  <c r="AI29" i="56"/>
  <c r="AH29" i="56"/>
  <c r="AE29" i="56"/>
  <c r="AD29" i="56"/>
  <c r="AC29" i="56"/>
  <c r="AB29" i="56"/>
  <c r="X29" i="56"/>
  <c r="W29" i="56"/>
  <c r="V29" i="56"/>
  <c r="U29" i="56"/>
  <c r="T29" i="56"/>
  <c r="S29" i="56"/>
  <c r="Q29" i="56"/>
  <c r="P29" i="56"/>
  <c r="O29" i="56"/>
  <c r="N29" i="56"/>
  <c r="AU29" i="56" s="1"/>
  <c r="AZ28" i="56"/>
  <c r="BA28" i="56" s="1"/>
  <c r="AW28" i="56"/>
  <c r="AX28" i="56" s="1"/>
  <c r="AU28" i="56"/>
  <c r="AR28" i="56"/>
  <c r="AP28" i="56"/>
  <c r="AO28" i="56"/>
  <c r="AJ28" i="56"/>
  <c r="AI28" i="56"/>
  <c r="S28" i="56"/>
  <c r="Q28" i="56"/>
  <c r="R28" i="56" s="1"/>
  <c r="P28" i="56"/>
  <c r="O28" i="56"/>
  <c r="N28" i="56"/>
  <c r="AS28" i="56" s="1"/>
  <c r="AZ27" i="56"/>
  <c r="BA27" i="56" s="1"/>
  <c r="AW27" i="56"/>
  <c r="AX27" i="56" s="1"/>
  <c r="AS27" i="56"/>
  <c r="AR27" i="56"/>
  <c r="AP27" i="56"/>
  <c r="AO27" i="56"/>
  <c r="AJ27" i="56"/>
  <c r="AI27" i="56"/>
  <c r="AH27" i="56"/>
  <c r="AF27" i="56"/>
  <c r="AE27" i="56"/>
  <c r="AD27" i="56"/>
  <c r="AC27" i="56"/>
  <c r="Z27" i="56"/>
  <c r="X27" i="56"/>
  <c r="W27" i="56"/>
  <c r="V27" i="56"/>
  <c r="U27" i="56"/>
  <c r="T27" i="56"/>
  <c r="S27" i="56"/>
  <c r="Q27" i="56"/>
  <c r="P27" i="56"/>
  <c r="O27" i="56"/>
  <c r="N27" i="56"/>
  <c r="AL27" i="56" s="1"/>
  <c r="AM27" i="56" s="1"/>
  <c r="AN27" i="56" s="1"/>
  <c r="AZ26" i="56"/>
  <c r="BA26" i="56" s="1"/>
  <c r="AW26" i="56"/>
  <c r="AX26" i="56" s="1"/>
  <c r="AR26" i="56"/>
  <c r="AP26" i="56"/>
  <c r="AO26" i="56"/>
  <c r="AJ26" i="56"/>
  <c r="AI26" i="56"/>
  <c r="AH26" i="56"/>
  <c r="AF26" i="56"/>
  <c r="AE26" i="56"/>
  <c r="AA26" i="56"/>
  <c r="Z26" i="56"/>
  <c r="X26" i="56"/>
  <c r="W26" i="56"/>
  <c r="V26" i="56"/>
  <c r="U26" i="56"/>
  <c r="T26" i="56"/>
  <c r="S26" i="56"/>
  <c r="Q26" i="56"/>
  <c r="P26" i="56"/>
  <c r="O26" i="56"/>
  <c r="N26" i="56"/>
  <c r="AZ25" i="56"/>
  <c r="BA25" i="56" s="1"/>
  <c r="AX25" i="56"/>
  <c r="AW25" i="56"/>
  <c r="AS25" i="56"/>
  <c r="AR25" i="56"/>
  <c r="AP25" i="56"/>
  <c r="AO25" i="56"/>
  <c r="AJ25" i="56"/>
  <c r="AI25" i="56"/>
  <c r="AH25" i="56"/>
  <c r="AF25" i="56"/>
  <c r="AE25" i="56"/>
  <c r="AD25" i="56"/>
  <c r="Z25" i="56"/>
  <c r="X25" i="56"/>
  <c r="W25" i="56"/>
  <c r="V25" i="56"/>
  <c r="U25" i="56"/>
  <c r="T25" i="56"/>
  <c r="S25" i="56"/>
  <c r="Q25" i="56"/>
  <c r="P25" i="56"/>
  <c r="O25" i="56"/>
  <c r="N25" i="56"/>
  <c r="AU25" i="56" s="1"/>
  <c r="AZ24" i="56"/>
  <c r="BA24" i="56" s="1"/>
  <c r="AR24" i="56"/>
  <c r="AP24" i="56"/>
  <c r="AO24" i="56"/>
  <c r="AE24" i="56"/>
  <c r="AD24" i="56"/>
  <c r="U24" i="56"/>
  <c r="T24" i="56"/>
  <c r="Q24" i="56"/>
  <c r="P24" i="56"/>
  <c r="O24" i="56"/>
  <c r="R24" i="56" s="1"/>
  <c r="N24" i="56"/>
  <c r="AT24" i="56" s="1"/>
  <c r="AZ23" i="56"/>
  <c r="BA23" i="56" s="1"/>
  <c r="AR23" i="56"/>
  <c r="AP23" i="56"/>
  <c r="AO23" i="56"/>
  <c r="AJ23" i="56"/>
  <c r="AI23" i="56"/>
  <c r="AH23" i="56"/>
  <c r="AF23" i="56"/>
  <c r="AE23" i="56"/>
  <c r="AD23" i="56"/>
  <c r="AA23" i="56"/>
  <c r="X23" i="56"/>
  <c r="W23" i="56"/>
  <c r="V23" i="56"/>
  <c r="U23" i="56"/>
  <c r="T23" i="56"/>
  <c r="S23" i="56"/>
  <c r="Q23" i="56"/>
  <c r="P23" i="56"/>
  <c r="O23" i="56"/>
  <c r="R23" i="56" s="1"/>
  <c r="N23" i="56"/>
  <c r="AU23" i="56" s="1"/>
  <c r="AZ22" i="56"/>
  <c r="BA22" i="56" s="1"/>
  <c r="AS22" i="56"/>
  <c r="AR22" i="56"/>
  <c r="AP22" i="56"/>
  <c r="AO22" i="56"/>
  <c r="AJ22" i="56"/>
  <c r="AI22" i="56"/>
  <c r="AH22" i="56"/>
  <c r="AF22" i="56"/>
  <c r="AE22" i="56"/>
  <c r="AD22" i="56"/>
  <c r="AC22" i="56"/>
  <c r="Z22" i="56"/>
  <c r="X22" i="56"/>
  <c r="W22" i="56"/>
  <c r="V22" i="56"/>
  <c r="U22" i="56"/>
  <c r="T22" i="56"/>
  <c r="S22" i="56"/>
  <c r="R22" i="56"/>
  <c r="Q22" i="56"/>
  <c r="P22" i="56"/>
  <c r="O22" i="56"/>
  <c r="N22" i="56"/>
  <c r="AL22" i="56" s="1"/>
  <c r="AM22" i="56" s="1"/>
  <c r="AN22" i="56" s="1"/>
  <c r="AZ21" i="56"/>
  <c r="BA21" i="56" s="1"/>
  <c r="AU21" i="56"/>
  <c r="AT21" i="56"/>
  <c r="AR21" i="56"/>
  <c r="AP21" i="56"/>
  <c r="AO21" i="56"/>
  <c r="AJ21" i="56"/>
  <c r="AI21" i="56"/>
  <c r="AH21" i="56"/>
  <c r="AF21" i="56"/>
  <c r="AE21" i="56"/>
  <c r="AD21" i="56"/>
  <c r="X21" i="56"/>
  <c r="W21" i="56"/>
  <c r="V21" i="56"/>
  <c r="U21" i="56"/>
  <c r="T21" i="56"/>
  <c r="S21" i="56"/>
  <c r="Q21" i="56"/>
  <c r="P21" i="56"/>
  <c r="O21" i="56"/>
  <c r="R21" i="56" s="1"/>
  <c r="N21" i="56"/>
  <c r="AL21" i="56" s="1"/>
  <c r="AM21" i="56" s="1"/>
  <c r="AN21" i="56" s="1"/>
  <c r="AZ20" i="56"/>
  <c r="BA20" i="56" s="1"/>
  <c r="AR20" i="56"/>
  <c r="AP20" i="56"/>
  <c r="AO20" i="56"/>
  <c r="AE20" i="56"/>
  <c r="AD20" i="56"/>
  <c r="U20" i="56"/>
  <c r="T20" i="56"/>
  <c r="Q20" i="56"/>
  <c r="P20" i="56"/>
  <c r="O20" i="56"/>
  <c r="N20" i="56"/>
  <c r="AS20" i="56" s="1"/>
  <c r="AZ19" i="56"/>
  <c r="BA19" i="56" s="1"/>
  <c r="AR19" i="56"/>
  <c r="AP19" i="56"/>
  <c r="AO19" i="56"/>
  <c r="AJ19" i="56"/>
  <c r="AI19" i="56"/>
  <c r="AH19" i="56"/>
  <c r="AF19" i="56"/>
  <c r="AE19" i="56"/>
  <c r="AD19" i="56"/>
  <c r="AC19" i="56"/>
  <c r="Z19" i="56"/>
  <c r="X19" i="56"/>
  <c r="W19" i="56"/>
  <c r="V19" i="56"/>
  <c r="U19" i="56"/>
  <c r="T19" i="56"/>
  <c r="S19" i="56"/>
  <c r="Q19" i="56"/>
  <c r="P19" i="56"/>
  <c r="AS19" i="56" s="1"/>
  <c r="O19" i="56"/>
  <c r="R19" i="56" s="1"/>
  <c r="AL19" i="56" s="1"/>
  <c r="AM19" i="56" s="1"/>
  <c r="AN19" i="56" s="1"/>
  <c r="N19" i="56"/>
  <c r="AT19" i="56" s="1"/>
  <c r="BA18" i="56"/>
  <c r="AZ18" i="56"/>
  <c r="AT18" i="56"/>
  <c r="AS18" i="56"/>
  <c r="AR18" i="56"/>
  <c r="AP18" i="56"/>
  <c r="AO18" i="56"/>
  <c r="AJ18" i="56"/>
  <c r="AI18" i="56"/>
  <c r="AH18" i="56"/>
  <c r="AG18" i="56"/>
  <c r="AE18" i="56"/>
  <c r="AD18" i="56"/>
  <c r="Z18" i="56"/>
  <c r="X18" i="56"/>
  <c r="W18" i="56"/>
  <c r="V18" i="56"/>
  <c r="U18" i="56"/>
  <c r="T18" i="56"/>
  <c r="S18" i="56"/>
  <c r="Q18" i="56"/>
  <c r="P18" i="56"/>
  <c r="O18" i="56"/>
  <c r="N18" i="56"/>
  <c r="R18" i="56" s="1"/>
  <c r="E8" i="56"/>
  <c r="AT25" i="56" l="1"/>
  <c r="AL30" i="56"/>
  <c r="AM30" i="56" s="1"/>
  <c r="AN30" i="56" s="1"/>
  <c r="AS31" i="56"/>
  <c r="AT31" i="56"/>
  <c r="R29" i="56"/>
  <c r="AL29" i="56" s="1"/>
  <c r="AM29" i="56" s="1"/>
  <c r="AN29" i="56" s="1"/>
  <c r="AU31" i="56"/>
  <c r="R26" i="56"/>
  <c r="AU30" i="56"/>
  <c r="AU24" i="56"/>
  <c r="AU58" i="56" s="1"/>
  <c r="AL23" i="56"/>
  <c r="AM23" i="56" s="1"/>
  <c r="AN23" i="56" s="1"/>
  <c r="AS23" i="56"/>
  <c r="R27" i="56"/>
  <c r="AU22" i="56"/>
  <c r="AT23" i="56"/>
  <c r="R25" i="56"/>
  <c r="AU26" i="56"/>
  <c r="AL26" i="56"/>
  <c r="AM26" i="56" s="1"/>
  <c r="AN26" i="56" s="1"/>
  <c r="AS21" i="56"/>
  <c r="AT20" i="56"/>
  <c r="AU20" i="56"/>
  <c r="R20" i="56"/>
  <c r="AL28" i="56"/>
  <c r="AM28" i="56" s="1"/>
  <c r="AN28" i="56" s="1"/>
  <c r="AT27" i="56"/>
  <c r="AU27" i="56"/>
  <c r="AU18" i="56"/>
  <c r="AU59" i="56" s="1"/>
  <c r="AT22" i="56"/>
  <c r="AL25" i="56"/>
  <c r="AM25" i="56" s="1"/>
  <c r="AN25" i="56" s="1"/>
  <c r="AS26" i="56"/>
  <c r="AS29" i="56"/>
  <c r="AS59" i="56" s="1"/>
  <c r="AT28" i="56"/>
  <c r="AT26" i="56"/>
  <c r="AT29" i="56"/>
  <c r="AU19" i="56"/>
  <c r="AL20" i="56"/>
  <c r="AM20" i="56" s="1"/>
  <c r="AN20" i="56" s="1"/>
  <c r="AS24" i="56"/>
  <c r="AL24" i="56"/>
  <c r="AM24" i="56" s="1"/>
  <c r="AN24" i="56" s="1"/>
  <c r="AL18" i="56"/>
  <c r="AM18" i="56" s="1"/>
  <c r="AN18" i="56" s="1"/>
  <c r="AO55" i="56"/>
  <c r="AP55" i="56"/>
  <c r="Y41" i="56"/>
  <c r="AK41" i="56" s="1"/>
  <c r="B54" i="56"/>
  <c r="G70" i="56" s="1"/>
  <c r="G74" i="56" s="1"/>
  <c r="Y33" i="56"/>
  <c r="AK33" i="56" s="1"/>
  <c r="AC33" i="56" s="1"/>
  <c r="Y49" i="56"/>
  <c r="AK49" i="56" s="1"/>
  <c r="Y25" i="56"/>
  <c r="AK25" i="56" s="1"/>
  <c r="AS57" i="56"/>
  <c r="Y19" i="56"/>
  <c r="AK19" i="56" s="1"/>
  <c r="AA19" i="56" s="1"/>
  <c r="Y30" i="56"/>
  <c r="AK30" i="56" s="1"/>
  <c r="S20" i="56"/>
  <c r="Y21" i="56"/>
  <c r="AK21" i="56" s="1"/>
  <c r="AA21" i="56" s="1"/>
  <c r="S24" i="56"/>
  <c r="Y26" i="56"/>
  <c r="AK26" i="56" s="1"/>
  <c r="Z28" i="56"/>
  <c r="AH28" i="56"/>
  <c r="AI32" i="56"/>
  <c r="AA36" i="56"/>
  <c r="AI36" i="56"/>
  <c r="Y38" i="56"/>
  <c r="S40" i="56"/>
  <c r="AB40" i="56"/>
  <c r="AJ40" i="56"/>
  <c r="Y43" i="56"/>
  <c r="AK43" i="56" s="1"/>
  <c r="W44" i="56"/>
  <c r="AF44" i="56"/>
  <c r="Y47" i="56"/>
  <c r="AK47" i="56" s="1"/>
  <c r="Z48" i="56"/>
  <c r="AH48" i="56"/>
  <c r="U52" i="56"/>
  <c r="AD52" i="56"/>
  <c r="Y53" i="56"/>
  <c r="AK53" i="56" s="1"/>
  <c r="H68" i="56"/>
  <c r="Y46" i="56"/>
  <c r="AK46" i="56" s="1"/>
  <c r="V20" i="56"/>
  <c r="AF20" i="56"/>
  <c r="V24" i="56"/>
  <c r="AF24" i="56"/>
  <c r="T28" i="56"/>
  <c r="AC28" i="56"/>
  <c r="U32" i="56"/>
  <c r="AD32" i="56"/>
  <c r="U36" i="56"/>
  <c r="AD36" i="56"/>
  <c r="AK38" i="56"/>
  <c r="V40" i="56"/>
  <c r="AE40" i="56"/>
  <c r="AA44" i="56"/>
  <c r="AI44" i="56"/>
  <c r="T48" i="56"/>
  <c r="AC48" i="56"/>
  <c r="X52" i="56"/>
  <c r="AG52" i="56"/>
  <c r="F69" i="56"/>
  <c r="Y51" i="56"/>
  <c r="AK51" i="56" s="1"/>
  <c r="W20" i="56"/>
  <c r="Y22" i="56"/>
  <c r="AK22" i="56" s="1"/>
  <c r="AG22" i="56" s="1"/>
  <c r="W24" i="56"/>
  <c r="U28" i="56"/>
  <c r="AD28" i="56"/>
  <c r="V32" i="56"/>
  <c r="AE32" i="56"/>
  <c r="Y35" i="56"/>
  <c r="AK35" i="56" s="1"/>
  <c r="V36" i="56"/>
  <c r="AE36" i="56"/>
  <c r="Y37" i="56"/>
  <c r="AK37" i="56" s="1"/>
  <c r="W40" i="56"/>
  <c r="AF40" i="56"/>
  <c r="Y42" i="56"/>
  <c r="AK42" i="56" s="1"/>
  <c r="S44" i="56"/>
  <c r="AB44" i="56"/>
  <c r="AJ44" i="56"/>
  <c r="U48" i="56"/>
  <c r="AD48" i="56"/>
  <c r="Z52" i="56"/>
  <c r="AH52" i="56"/>
  <c r="D68" i="56"/>
  <c r="G69" i="56"/>
  <c r="X20" i="56"/>
  <c r="AH20" i="56"/>
  <c r="X24" i="56"/>
  <c r="AH24" i="56"/>
  <c r="Y27" i="56"/>
  <c r="AK27" i="56" s="1"/>
  <c r="AA27" i="56" s="1"/>
  <c r="V28" i="56"/>
  <c r="AE28" i="56"/>
  <c r="Y29" i="56"/>
  <c r="AK29" i="56" s="1"/>
  <c r="W32" i="56"/>
  <c r="W36" i="56"/>
  <c r="AF36" i="56"/>
  <c r="X40" i="56"/>
  <c r="AG40" i="56"/>
  <c r="T44" i="56"/>
  <c r="AC44" i="56"/>
  <c r="V48" i="56"/>
  <c r="AE48" i="56"/>
  <c r="AA52" i="56"/>
  <c r="AI52" i="56"/>
  <c r="E68" i="56"/>
  <c r="H69" i="56"/>
  <c r="Z20" i="56"/>
  <c r="AI20" i="56"/>
  <c r="Y23" i="56"/>
  <c r="AK23" i="56" s="1"/>
  <c r="Z24" i="56"/>
  <c r="AI24" i="56"/>
  <c r="W28" i="56"/>
  <c r="X32" i="56"/>
  <c r="X36" i="56"/>
  <c r="AG36" i="56"/>
  <c r="Y39" i="56"/>
  <c r="AK39" i="56" s="1"/>
  <c r="Z40" i="56"/>
  <c r="AH40" i="56"/>
  <c r="U44" i="56"/>
  <c r="AD44" i="56"/>
  <c r="Y45" i="56"/>
  <c r="AK45" i="56" s="1"/>
  <c r="W48" i="56"/>
  <c r="AF48" i="56"/>
  <c r="Y50" i="56"/>
  <c r="AK50" i="56" s="1"/>
  <c r="S52" i="56"/>
  <c r="AB52" i="56"/>
  <c r="AJ52" i="56"/>
  <c r="F68" i="56"/>
  <c r="Y18" i="56"/>
  <c r="AJ20" i="56"/>
  <c r="X28" i="56"/>
  <c r="Y31" i="56"/>
  <c r="AK31" i="56" s="1"/>
  <c r="AB31" i="56" s="1"/>
  <c r="Z32" i="56"/>
  <c r="Y34" i="56"/>
  <c r="AK34" i="56"/>
  <c r="Z36" i="56"/>
  <c r="AA40" i="56"/>
  <c r="V44" i="56"/>
  <c r="X48" i="56"/>
  <c r="T52" i="56"/>
  <c r="BA54" i="56"/>
  <c r="AY54" i="56" s="1"/>
  <c r="AO63" i="56" s="1"/>
  <c r="AX54" i="56"/>
  <c r="AV54" i="56" s="1"/>
  <c r="AT59" i="56"/>
  <c r="AT58" i="56" l="1"/>
  <c r="AS58" i="56"/>
  <c r="AT57" i="56"/>
  <c r="AT55" i="56" s="1"/>
  <c r="AU57" i="56"/>
  <c r="AU56" i="56" s="1"/>
  <c r="AB26" i="56"/>
  <c r="AC26" i="56"/>
  <c r="AA29" i="56"/>
  <c r="Z29" i="56"/>
  <c r="Z23" i="56"/>
  <c r="AC23" i="56"/>
  <c r="AB21" i="56"/>
  <c r="Z21" i="56"/>
  <c r="G72" i="56"/>
  <c r="F72" i="56"/>
  <c r="AT56" i="56"/>
  <c r="AS55" i="56"/>
  <c r="AS56" i="56"/>
  <c r="AQ56" i="56"/>
  <c r="AQ54" i="56" s="1"/>
  <c r="D72" i="56"/>
  <c r="AP54" i="56"/>
  <c r="L63" i="56" s="1"/>
  <c r="F70" i="56"/>
  <c r="F74" i="56" s="1"/>
  <c r="E70" i="56"/>
  <c r="E74" i="56" s="1"/>
  <c r="AB30" i="56"/>
  <c r="AA30" i="56"/>
  <c r="AF31" i="56"/>
  <c r="AA31" i="56"/>
  <c r="AG27" i="56"/>
  <c r="AB27" i="56"/>
  <c r="AG25" i="56"/>
  <c r="AB25" i="56"/>
  <c r="AF30" i="56"/>
  <c r="AG30" i="56"/>
  <c r="AG29" i="56"/>
  <c r="AF29" i="56"/>
  <c r="E72" i="56"/>
  <c r="AO54" i="56"/>
  <c r="K63" i="56" s="1"/>
  <c r="AB19" i="56"/>
  <c r="AG19" i="56"/>
  <c r="AC21" i="56"/>
  <c r="AG21" i="56"/>
  <c r="AB23" i="56"/>
  <c r="AG23" i="56"/>
  <c r="AD26" i="56"/>
  <c r="AD54" i="56" s="1"/>
  <c r="AG26" i="56"/>
  <c r="H72" i="56"/>
  <c r="D70" i="56"/>
  <c r="D74" i="56" s="1"/>
  <c r="H70" i="56"/>
  <c r="H74" i="56" s="1"/>
  <c r="AE54" i="56"/>
  <c r="T54" i="56"/>
  <c r="T55" i="56" s="1"/>
  <c r="S54" i="56"/>
  <c r="S55" i="56" s="1"/>
  <c r="D63" i="56" s="1"/>
  <c r="AK18" i="56"/>
  <c r="AC18" i="56" s="1"/>
  <c r="U54" i="56"/>
  <c r="U55" i="56" s="1"/>
  <c r="F63" i="56" s="1"/>
  <c r="AH54" i="56"/>
  <c r="AH55" i="56" s="1"/>
  <c r="Y36" i="56"/>
  <c r="AK36" i="56" s="1"/>
  <c r="AA25" i="56"/>
  <c r="AC25" i="56"/>
  <c r="AI54" i="56"/>
  <c r="AI55" i="56" s="1"/>
  <c r="AA22" i="56"/>
  <c r="AB22" i="56"/>
  <c r="V54" i="56"/>
  <c r="V55" i="56" s="1"/>
  <c r="G63" i="56" s="1"/>
  <c r="Y28" i="56"/>
  <c r="AK28" i="56" s="1"/>
  <c r="W54" i="56"/>
  <c r="W55" i="56" s="1"/>
  <c r="Y24" i="56"/>
  <c r="AK24" i="56" s="1"/>
  <c r="AK40" i="56"/>
  <c r="AK52" i="56"/>
  <c r="Y44" i="56"/>
  <c r="AK44" i="56" s="1"/>
  <c r="Y48" i="56"/>
  <c r="AK48" i="56" s="1"/>
  <c r="Y40" i="56"/>
  <c r="Y52" i="56"/>
  <c r="Y20" i="56"/>
  <c r="AK20" i="56" s="1"/>
  <c r="Y32" i="56"/>
  <c r="AK32" i="56" s="1"/>
  <c r="AA32" i="56" s="1"/>
  <c r="X54" i="56"/>
  <c r="X55" i="56" s="1"/>
  <c r="AL63" i="56"/>
  <c r="AK63" i="56"/>
  <c r="AJ63" i="56"/>
  <c r="J54" i="56" l="1"/>
  <c r="AU55" i="56"/>
  <c r="H54" i="56"/>
  <c r="E63" i="56"/>
  <c r="I54" i="56"/>
  <c r="H63" i="56"/>
  <c r="L54" i="56"/>
  <c r="Z54" i="56"/>
  <c r="Z55" i="56" s="1"/>
  <c r="AG20" i="56"/>
  <c r="AA20" i="56"/>
  <c r="AF18" i="56"/>
  <c r="AB18" i="56"/>
  <c r="AB28" i="56"/>
  <c r="AA28" i="56"/>
  <c r="M63" i="56"/>
  <c r="AE56" i="56"/>
  <c r="D73" i="56" s="1"/>
  <c r="AA18" i="56"/>
  <c r="Y56" i="56"/>
  <c r="Y57" i="56" s="1"/>
  <c r="AG24" i="56"/>
  <c r="AB24" i="56"/>
  <c r="AG32" i="56"/>
  <c r="AF32" i="56"/>
  <c r="AF28" i="56"/>
  <c r="AG28" i="56"/>
  <c r="AI56" i="56"/>
  <c r="H73" i="56" s="1"/>
  <c r="AD56" i="56"/>
  <c r="H71" i="56" s="1"/>
  <c r="H75" i="56" s="1"/>
  <c r="AH56" i="56"/>
  <c r="G73" i="56" s="1"/>
  <c r="AE55" i="56"/>
  <c r="AD55" i="56"/>
  <c r="Y54" i="56"/>
  <c r="AB20" i="56"/>
  <c r="AC20" i="56"/>
  <c r="AA24" i="56"/>
  <c r="AC24" i="56"/>
  <c r="M54" i="56"/>
  <c r="I63" i="56"/>
  <c r="AL54" i="14"/>
  <c r="AL53" i="14"/>
  <c r="AL52" i="14"/>
  <c r="AL51" i="14"/>
  <c r="AL50" i="14"/>
  <c r="AL49" i="14"/>
  <c r="AL48" i="14"/>
  <c r="AL47" i="14"/>
  <c r="AL46" i="14"/>
  <c r="AL45" i="14"/>
  <c r="AL44" i="14"/>
  <c r="AL43" i="14"/>
  <c r="AL42" i="14"/>
  <c r="AL41" i="14"/>
  <c r="AL40" i="14"/>
  <c r="AL39" i="14"/>
  <c r="AL38" i="14"/>
  <c r="AL37" i="14"/>
  <c r="AL36" i="14"/>
  <c r="AL35" i="14"/>
  <c r="AW53" i="14"/>
  <c r="AX53" i="14" s="1"/>
  <c r="AU53" i="14"/>
  <c r="AT53" i="14"/>
  <c r="AS53" i="14"/>
  <c r="AR53" i="14"/>
  <c r="AW52" i="14"/>
  <c r="AX52" i="14" s="1"/>
  <c r="AU52" i="14"/>
  <c r="AT52" i="14"/>
  <c r="AS52" i="14"/>
  <c r="AR52" i="14"/>
  <c r="AW51" i="14"/>
  <c r="AX51" i="14" s="1"/>
  <c r="AU51" i="14"/>
  <c r="AT51" i="14"/>
  <c r="AS51" i="14"/>
  <c r="AR51" i="14"/>
  <c r="AW50" i="14"/>
  <c r="AX50" i="14" s="1"/>
  <c r="AU50" i="14"/>
  <c r="AT50" i="14"/>
  <c r="AS50" i="14"/>
  <c r="AR50" i="14"/>
  <c r="AW49" i="14"/>
  <c r="AX49" i="14" s="1"/>
  <c r="AU49" i="14"/>
  <c r="AT49" i="14"/>
  <c r="AS49" i="14"/>
  <c r="AR49" i="14"/>
  <c r="AW48" i="14"/>
  <c r="AX48" i="14" s="1"/>
  <c r="AU48" i="14"/>
  <c r="AT48" i="14"/>
  <c r="AS48" i="14"/>
  <c r="AR48" i="14"/>
  <c r="AW47" i="14"/>
  <c r="AX47" i="14" s="1"/>
  <c r="AU47" i="14"/>
  <c r="AT47" i="14"/>
  <c r="AS47" i="14"/>
  <c r="AR47" i="14"/>
  <c r="AW46" i="14"/>
  <c r="AX46" i="14" s="1"/>
  <c r="AU46" i="14"/>
  <c r="AT46" i="14"/>
  <c r="AS46" i="14"/>
  <c r="AR46" i="14"/>
  <c r="AW45" i="14"/>
  <c r="AX45" i="14" s="1"/>
  <c r="AU45" i="14"/>
  <c r="AT45" i="14"/>
  <c r="AS45" i="14"/>
  <c r="AR45" i="14"/>
  <c r="AW44" i="14"/>
  <c r="AX44" i="14" s="1"/>
  <c r="AU44" i="14"/>
  <c r="AT44" i="14"/>
  <c r="AS44" i="14"/>
  <c r="AR44" i="14"/>
  <c r="AW43" i="14"/>
  <c r="AX43" i="14" s="1"/>
  <c r="AU43" i="14"/>
  <c r="AT43" i="14"/>
  <c r="AS43" i="14"/>
  <c r="AR43" i="14"/>
  <c r="AW42" i="14"/>
  <c r="AX42" i="14" s="1"/>
  <c r="AU42" i="14"/>
  <c r="AT42" i="14"/>
  <c r="AS42" i="14"/>
  <c r="AR42" i="14"/>
  <c r="AW41" i="14"/>
  <c r="AX41" i="14" s="1"/>
  <c r="AU41" i="14"/>
  <c r="AT41" i="14"/>
  <c r="AS41" i="14"/>
  <c r="AR41" i="14"/>
  <c r="AW40" i="14"/>
  <c r="AX40" i="14" s="1"/>
  <c r="AU40" i="14"/>
  <c r="AT40" i="14"/>
  <c r="AS40" i="14"/>
  <c r="AR40" i="14"/>
  <c r="AW39" i="14"/>
  <c r="AX39" i="14" s="1"/>
  <c r="AU39" i="14"/>
  <c r="AT39" i="14"/>
  <c r="AS39" i="14"/>
  <c r="AR39" i="14"/>
  <c r="AW38" i="14"/>
  <c r="AX38" i="14" s="1"/>
  <c r="AU38" i="14"/>
  <c r="AT38" i="14"/>
  <c r="AS38" i="14"/>
  <c r="AR38" i="14"/>
  <c r="AW37" i="14"/>
  <c r="AX37" i="14" s="1"/>
  <c r="AU37" i="14"/>
  <c r="AT37" i="14"/>
  <c r="AS37" i="14"/>
  <c r="AR37" i="14"/>
  <c r="AW36" i="14"/>
  <c r="AX36" i="14" s="1"/>
  <c r="AU36" i="14"/>
  <c r="AT36" i="14"/>
  <c r="AS36" i="14"/>
  <c r="AR36" i="14"/>
  <c r="AW35" i="14"/>
  <c r="AX35" i="14" s="1"/>
  <c r="AU35" i="14"/>
  <c r="AT35" i="14"/>
  <c r="AS35" i="14"/>
  <c r="AR35" i="14"/>
  <c r="AW34" i="14"/>
  <c r="AX34" i="14" s="1"/>
  <c r="AR34" i="14"/>
  <c r="AW33" i="14"/>
  <c r="AX33" i="14" s="1"/>
  <c r="AR33" i="14"/>
  <c r="AW32" i="14"/>
  <c r="AX32" i="14" s="1"/>
  <c r="AR32" i="14"/>
  <c r="AW31" i="14"/>
  <c r="AX31" i="14" s="1"/>
  <c r="AR31" i="14"/>
  <c r="AW30" i="14"/>
  <c r="AX30" i="14" s="1"/>
  <c r="AR30" i="14"/>
  <c r="AW29" i="14"/>
  <c r="AX29" i="14" s="1"/>
  <c r="AR29" i="14"/>
  <c r="AW28" i="14"/>
  <c r="AX28" i="14" s="1"/>
  <c r="AR28" i="14"/>
  <c r="AW27" i="14"/>
  <c r="AX27" i="14" s="1"/>
  <c r="AR27" i="14"/>
  <c r="AW26" i="14"/>
  <c r="AX26" i="14" s="1"/>
  <c r="AR26" i="14"/>
  <c r="AW25" i="14"/>
  <c r="AX25" i="14" s="1"/>
  <c r="AR25" i="14"/>
  <c r="AR24" i="14"/>
  <c r="AR23" i="14"/>
  <c r="AR22" i="14"/>
  <c r="AR21" i="14"/>
  <c r="AR20" i="14"/>
  <c r="AR19" i="14"/>
  <c r="AR18" i="14"/>
  <c r="Z56" i="56" l="1"/>
  <c r="D71" i="56" s="1"/>
  <c r="D75" i="56" s="1"/>
  <c r="AA54" i="56"/>
  <c r="AA56" i="56" s="1"/>
  <c r="E71" i="56" s="1"/>
  <c r="E75" i="56" s="1"/>
  <c r="AF54" i="56"/>
  <c r="AF55" i="56" s="1"/>
  <c r="Y55" i="56"/>
  <c r="AK54" i="56" s="1"/>
  <c r="AG54" i="56"/>
  <c r="AG56" i="56" s="1"/>
  <c r="F73" i="56" s="1"/>
  <c r="AB54" i="56"/>
  <c r="AB56" i="56" s="1"/>
  <c r="F71" i="56" s="1"/>
  <c r="F75" i="56" s="1"/>
  <c r="AC54" i="56"/>
  <c r="AC55" i="56" s="1"/>
  <c r="AX54" i="14"/>
  <c r="AV54" i="14" s="1"/>
  <c r="B5" i="32"/>
  <c r="B6" i="32" s="1"/>
  <c r="B7" i="32" s="1"/>
  <c r="B8" i="32" s="1"/>
  <c r="B9" i="32" s="1"/>
  <c r="B10" i="32" s="1"/>
  <c r="B11" i="32" s="1"/>
  <c r="B12" i="32" s="1"/>
  <c r="B13" i="32" s="1"/>
  <c r="B14" i="32" s="1"/>
  <c r="B15" i="32" s="1"/>
  <c r="B16" i="32" s="1"/>
  <c r="B17" i="32" s="1"/>
  <c r="B18" i="32" s="1"/>
  <c r="B19" i="32" s="1"/>
  <c r="B20" i="32" s="1"/>
  <c r="B21" i="32" s="1"/>
  <c r="B22" i="32" s="1"/>
  <c r="B23" i="32" s="1"/>
  <c r="B24" i="32" s="1"/>
  <c r="B25" i="32" s="1"/>
  <c r="B26" i="32" s="1"/>
  <c r="B27" i="32" s="1"/>
  <c r="B28" i="32" s="1"/>
  <c r="B29" i="32" s="1"/>
  <c r="B30" i="32" s="1"/>
  <c r="B31" i="32" s="1"/>
  <c r="B32" i="32" s="1"/>
  <c r="B33" i="32" s="1"/>
  <c r="B34" i="32" s="1"/>
  <c r="B35" i="32" s="1"/>
  <c r="B36" i="32" s="1"/>
  <c r="B37" i="32" s="1"/>
  <c r="B38" i="32" s="1"/>
  <c r="B39" i="32" s="1"/>
  <c r="J63" i="56" l="1"/>
  <c r="AA55" i="56"/>
  <c r="AF56" i="56"/>
  <c r="E73" i="56" s="1"/>
  <c r="AB55" i="56"/>
  <c r="AG55" i="56"/>
  <c r="AC56" i="56"/>
  <c r="G71" i="56" s="1"/>
  <c r="G75" i="56" s="1"/>
  <c r="AM38" i="14" l="1"/>
  <c r="AM39" i="14"/>
  <c r="AN39" i="14" s="1"/>
  <c r="AM40" i="14"/>
  <c r="AN40" i="14" s="1"/>
  <c r="AM41" i="14"/>
  <c r="AN41" i="14" s="1"/>
  <c r="AM42" i="14"/>
  <c r="AM43" i="14"/>
  <c r="AN43" i="14" s="1"/>
  <c r="AM44" i="14"/>
  <c r="AM46" i="14"/>
  <c r="AM47" i="14"/>
  <c r="AN47" i="14" s="1"/>
  <c r="AM48" i="14"/>
  <c r="AN48" i="14" s="1"/>
  <c r="AM49" i="14"/>
  <c r="AN49" i="14" s="1"/>
  <c r="AM51" i="14"/>
  <c r="AN51" i="14" s="1"/>
  <c r="R53" i="14"/>
  <c r="Q53" i="14"/>
  <c r="P53" i="14"/>
  <c r="O53" i="14"/>
  <c r="N53" i="14"/>
  <c r="R52" i="14"/>
  <c r="Q52" i="14"/>
  <c r="P52" i="14"/>
  <c r="O52" i="14"/>
  <c r="N52" i="14"/>
  <c r="R51" i="14"/>
  <c r="Q51" i="14"/>
  <c r="P51" i="14"/>
  <c r="O51" i="14"/>
  <c r="N51" i="14"/>
  <c r="R50" i="14"/>
  <c r="Q50" i="14"/>
  <c r="P50" i="14"/>
  <c r="O50" i="14"/>
  <c r="N50" i="14"/>
  <c r="R49" i="14"/>
  <c r="Q49" i="14"/>
  <c r="P49" i="14"/>
  <c r="O49" i="14"/>
  <c r="N49" i="14"/>
  <c r="R48" i="14"/>
  <c r="Q48" i="14"/>
  <c r="P48" i="14"/>
  <c r="O48" i="14"/>
  <c r="N48" i="14"/>
  <c r="R47" i="14"/>
  <c r="Q47" i="14"/>
  <c r="P47" i="14"/>
  <c r="O47" i="14"/>
  <c r="N47" i="14"/>
  <c r="R46" i="14"/>
  <c r="Q46" i="14"/>
  <c r="P46" i="14"/>
  <c r="O46" i="14"/>
  <c r="N46" i="14"/>
  <c r="R45" i="14"/>
  <c r="Q45" i="14"/>
  <c r="P45" i="14"/>
  <c r="O45" i="14"/>
  <c r="N45" i="14"/>
  <c r="R44" i="14"/>
  <c r="Q44" i="14"/>
  <c r="P44" i="14"/>
  <c r="O44" i="14"/>
  <c r="N44" i="14"/>
  <c r="R43" i="14"/>
  <c r="Q43" i="14"/>
  <c r="P43" i="14"/>
  <c r="O43" i="14"/>
  <c r="N43" i="14"/>
  <c r="R42" i="14"/>
  <c r="Q42" i="14"/>
  <c r="P42" i="14"/>
  <c r="O42" i="14"/>
  <c r="N42" i="14"/>
  <c r="R41" i="14"/>
  <c r="Q41" i="14"/>
  <c r="P41" i="14"/>
  <c r="O41" i="14"/>
  <c r="N41" i="14"/>
  <c r="R40" i="14"/>
  <c r="Q40" i="14"/>
  <c r="P40" i="14"/>
  <c r="O40" i="14"/>
  <c r="N40" i="14"/>
  <c r="R39" i="14"/>
  <c r="Q39" i="14"/>
  <c r="P39" i="14"/>
  <c r="O39" i="14"/>
  <c r="N39" i="14"/>
  <c r="R38" i="14"/>
  <c r="Q38" i="14"/>
  <c r="P38" i="14"/>
  <c r="O38" i="14"/>
  <c r="N38" i="14"/>
  <c r="R37" i="14"/>
  <c r="Q37" i="14"/>
  <c r="P37" i="14"/>
  <c r="O37" i="14"/>
  <c r="N37" i="14"/>
  <c r="R36" i="14"/>
  <c r="Q36" i="14"/>
  <c r="P36" i="14"/>
  <c r="O36" i="14"/>
  <c r="N36" i="14"/>
  <c r="R35" i="14"/>
  <c r="Q35" i="14"/>
  <c r="P35" i="14"/>
  <c r="O35" i="14"/>
  <c r="N35" i="14"/>
  <c r="Q34" i="14"/>
  <c r="P34" i="14"/>
  <c r="O34" i="14"/>
  <c r="R34" i="14" s="1"/>
  <c r="N34" i="14"/>
  <c r="R33" i="14"/>
  <c r="Q33" i="14"/>
  <c r="P33" i="14"/>
  <c r="O33" i="14"/>
  <c r="N33" i="14"/>
  <c r="Q32" i="14"/>
  <c r="P32" i="14"/>
  <c r="O32" i="14"/>
  <c r="N32" i="14"/>
  <c r="Q31" i="14"/>
  <c r="P31" i="14"/>
  <c r="O31" i="14"/>
  <c r="R31" i="14" s="1"/>
  <c r="N31" i="14"/>
  <c r="Q30" i="14"/>
  <c r="P30" i="14"/>
  <c r="O30" i="14"/>
  <c r="N30" i="14"/>
  <c r="Q29" i="14"/>
  <c r="P29" i="14"/>
  <c r="O29" i="14"/>
  <c r="N29" i="14"/>
  <c r="Q28" i="14"/>
  <c r="P28" i="14"/>
  <c r="O28" i="14"/>
  <c r="N28" i="14"/>
  <c r="Q27" i="14"/>
  <c r="P27" i="14"/>
  <c r="O27" i="14"/>
  <c r="R27" i="14" s="1"/>
  <c r="AL27" i="14" s="1"/>
  <c r="AM27" i="14" s="1"/>
  <c r="AN27" i="14" s="1"/>
  <c r="N27" i="14"/>
  <c r="Q26" i="14"/>
  <c r="P26" i="14"/>
  <c r="O26" i="14"/>
  <c r="N26" i="14"/>
  <c r="Q25" i="14"/>
  <c r="P25" i="14"/>
  <c r="O25" i="14"/>
  <c r="N25" i="14"/>
  <c r="Q24" i="14"/>
  <c r="P24" i="14"/>
  <c r="O24" i="14"/>
  <c r="N24" i="14"/>
  <c r="Q23" i="14"/>
  <c r="P23" i="14"/>
  <c r="O23" i="14"/>
  <c r="N23" i="14"/>
  <c r="Q22" i="14"/>
  <c r="P22" i="14"/>
  <c r="O22" i="14"/>
  <c r="N22" i="14"/>
  <c r="Q21" i="14"/>
  <c r="P21" i="14"/>
  <c r="O21" i="14"/>
  <c r="N21" i="14"/>
  <c r="Q20" i="14"/>
  <c r="P20" i="14"/>
  <c r="O20" i="14"/>
  <c r="N20" i="14"/>
  <c r="Q19" i="14"/>
  <c r="P19" i="14"/>
  <c r="O19" i="14"/>
  <c r="R19" i="14" s="1"/>
  <c r="AL19" i="14" s="1"/>
  <c r="AM19" i="14" s="1"/>
  <c r="AN19" i="14" s="1"/>
  <c r="N19" i="14"/>
  <c r="Q18" i="14"/>
  <c r="P18" i="14"/>
  <c r="O18" i="14"/>
  <c r="N18" i="14"/>
  <c r="AY55" i="14"/>
  <c r="AV55" i="14"/>
  <c r="AQ55" i="14"/>
  <c r="AZ53" i="14"/>
  <c r="BA53" i="14" s="1"/>
  <c r="AZ52" i="14"/>
  <c r="BA52" i="14" s="1"/>
  <c r="AZ51" i="14"/>
  <c r="BA51" i="14" s="1"/>
  <c r="AZ50" i="14"/>
  <c r="BA50" i="14" s="1"/>
  <c r="AZ49" i="14"/>
  <c r="BA49" i="14" s="1"/>
  <c r="AZ48" i="14"/>
  <c r="BA48" i="14" s="1"/>
  <c r="AZ47" i="14"/>
  <c r="BA47" i="14" s="1"/>
  <c r="AZ46" i="14"/>
  <c r="BA46" i="14" s="1"/>
  <c r="AZ45" i="14"/>
  <c r="BA45" i="14" s="1"/>
  <c r="AZ44" i="14"/>
  <c r="BA44" i="14" s="1"/>
  <c r="AZ43" i="14"/>
  <c r="BA43" i="14" s="1"/>
  <c r="AZ42" i="14"/>
  <c r="BA42" i="14" s="1"/>
  <c r="AZ41" i="14"/>
  <c r="BA41" i="14" s="1"/>
  <c r="AZ40" i="14"/>
  <c r="BA40" i="14" s="1"/>
  <c r="AZ39" i="14"/>
  <c r="BA39" i="14" s="1"/>
  <c r="AZ38" i="14"/>
  <c r="BA38" i="14" s="1"/>
  <c r="AZ37" i="14"/>
  <c r="BA37" i="14" s="1"/>
  <c r="AZ36" i="14"/>
  <c r="BA36" i="14" s="1"/>
  <c r="AZ35" i="14"/>
  <c r="BA35" i="14" s="1"/>
  <c r="AZ34" i="14"/>
  <c r="BA34" i="14" s="1"/>
  <c r="AZ33" i="14"/>
  <c r="BA33" i="14" s="1"/>
  <c r="AZ32" i="14"/>
  <c r="BA32" i="14" s="1"/>
  <c r="AZ31" i="14"/>
  <c r="BA31" i="14" s="1"/>
  <c r="AZ30" i="14"/>
  <c r="BA30" i="14" s="1"/>
  <c r="AZ29" i="14"/>
  <c r="BA29" i="14" s="1"/>
  <c r="AZ28" i="14"/>
  <c r="BA28" i="14" s="1"/>
  <c r="AZ27" i="14"/>
  <c r="BA27" i="14" s="1"/>
  <c r="AZ26" i="14"/>
  <c r="BA26" i="14" s="1"/>
  <c r="AZ25" i="14"/>
  <c r="BA25" i="14" s="1"/>
  <c r="AZ24" i="14"/>
  <c r="BA24" i="14" s="1"/>
  <c r="AZ23" i="14"/>
  <c r="BA23" i="14" s="1"/>
  <c r="AZ22" i="14"/>
  <c r="BA22" i="14" s="1"/>
  <c r="AZ21" i="14"/>
  <c r="BA21" i="14" s="1"/>
  <c r="AZ20" i="14"/>
  <c r="BA20" i="14" s="1"/>
  <c r="AZ19" i="14"/>
  <c r="AZ18" i="14"/>
  <c r="BA18" i="14" s="1"/>
  <c r="AM53" i="14"/>
  <c r="AM45" i="14"/>
  <c r="AM37" i="14"/>
  <c r="AM35" i="14"/>
  <c r="AN35" i="14" s="1"/>
  <c r="AP53" i="14"/>
  <c r="AO53" i="14"/>
  <c r="AP52" i="14"/>
  <c r="AO52" i="14"/>
  <c r="AP51" i="14"/>
  <c r="AO51" i="14"/>
  <c r="AP50" i="14"/>
  <c r="AO50" i="14"/>
  <c r="AP49" i="14"/>
  <c r="AO49" i="14"/>
  <c r="AP48" i="14"/>
  <c r="AO48" i="14"/>
  <c r="AP47" i="14"/>
  <c r="AO47" i="14"/>
  <c r="AP46" i="14"/>
  <c r="AO46" i="14"/>
  <c r="AP45" i="14"/>
  <c r="AO45" i="14"/>
  <c r="AP44" i="14"/>
  <c r="AO44" i="14"/>
  <c r="AP43" i="14"/>
  <c r="AO43" i="14"/>
  <c r="AP42" i="14"/>
  <c r="AO42" i="14"/>
  <c r="AP41" i="14"/>
  <c r="AO41" i="14"/>
  <c r="AP40" i="14"/>
  <c r="AO40" i="14"/>
  <c r="AP39" i="14"/>
  <c r="AO39" i="14"/>
  <c r="AP38" i="14"/>
  <c r="AO38" i="14"/>
  <c r="AP37" i="14"/>
  <c r="AO37" i="14"/>
  <c r="AP36" i="14"/>
  <c r="AO36" i="14"/>
  <c r="AP35" i="14"/>
  <c r="AO35" i="14"/>
  <c r="AP34" i="14"/>
  <c r="AO34" i="14"/>
  <c r="AP33" i="14"/>
  <c r="AO33" i="14"/>
  <c r="AP32" i="14"/>
  <c r="AO32" i="14"/>
  <c r="AP31" i="14"/>
  <c r="AO31" i="14"/>
  <c r="AP30" i="14"/>
  <c r="AO30" i="14"/>
  <c r="AP29" i="14"/>
  <c r="AO29" i="14"/>
  <c r="AP28" i="14"/>
  <c r="AO28" i="14"/>
  <c r="AP27" i="14"/>
  <c r="AO27" i="14"/>
  <c r="AP26" i="14"/>
  <c r="AO26" i="14"/>
  <c r="AP25" i="14"/>
  <c r="AO25" i="14"/>
  <c r="AP24" i="14"/>
  <c r="AO24" i="14"/>
  <c r="AP23" i="14"/>
  <c r="AO23" i="14"/>
  <c r="AP22" i="14"/>
  <c r="AO22" i="14"/>
  <c r="AP21" i="14"/>
  <c r="AO21" i="14"/>
  <c r="AP20" i="14"/>
  <c r="AO20" i="14"/>
  <c r="AP19" i="14"/>
  <c r="AO19" i="14"/>
  <c r="AP18" i="14"/>
  <c r="AO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18" i="14"/>
  <c r="R32" i="14" l="1"/>
  <c r="AL32" i="14" s="1"/>
  <c r="AM32" i="14" s="1"/>
  <c r="AN32" i="14" s="1"/>
  <c r="R26" i="14"/>
  <c r="R28" i="14"/>
  <c r="R30" i="14"/>
  <c r="AL31" i="14"/>
  <c r="AM31" i="14" s="1"/>
  <c r="AN31" i="14" s="1"/>
  <c r="AL26" i="14"/>
  <c r="R21" i="14"/>
  <c r="AL21" i="14" s="1"/>
  <c r="AM21" i="14" s="1"/>
  <c r="R25" i="14"/>
  <c r="AL25" i="14" s="1"/>
  <c r="AM25" i="14" s="1"/>
  <c r="AN25" i="14" s="1"/>
  <c r="R24" i="14"/>
  <c r="AL24" i="14" s="1"/>
  <c r="AM24" i="14" s="1"/>
  <c r="AN24" i="14" s="1"/>
  <c r="AL28" i="14"/>
  <c r="AM28" i="14" s="1"/>
  <c r="AN28" i="14" s="1"/>
  <c r="AL30" i="14"/>
  <c r="AM30" i="14" s="1"/>
  <c r="R23" i="14"/>
  <c r="AL23" i="14" s="1"/>
  <c r="AM23" i="14" s="1"/>
  <c r="AN23" i="14" s="1"/>
  <c r="R29" i="14"/>
  <c r="AL29" i="14" s="1"/>
  <c r="AM29" i="14" s="1"/>
  <c r="AN29" i="14" s="1"/>
  <c r="R20" i="14"/>
  <c r="R22" i="14"/>
  <c r="AL22" i="14" s="1"/>
  <c r="AU21" i="14"/>
  <c r="AT21" i="14"/>
  <c r="AS21" i="14"/>
  <c r="AU29" i="14"/>
  <c r="AT29" i="14"/>
  <c r="AS29" i="14"/>
  <c r="AU26" i="14"/>
  <c r="AT26" i="14"/>
  <c r="AS26" i="14"/>
  <c r="AL34" i="14"/>
  <c r="AU34" i="14"/>
  <c r="AT34" i="14"/>
  <c r="AS34" i="14"/>
  <c r="AU33" i="14"/>
  <c r="AT33" i="14"/>
  <c r="AS33" i="14"/>
  <c r="R18" i="14"/>
  <c r="AL18" i="14" s="1"/>
  <c r="AM18" i="14" s="1"/>
  <c r="AN18" i="14" s="1"/>
  <c r="AU18" i="14"/>
  <c r="AT18" i="14"/>
  <c r="AS18" i="14"/>
  <c r="AU22" i="14"/>
  <c r="AT22" i="14"/>
  <c r="AS22" i="14"/>
  <c r="AU30" i="14"/>
  <c r="AT30" i="14"/>
  <c r="AS30" i="14"/>
  <c r="AU23" i="14"/>
  <c r="AT23" i="14"/>
  <c r="AS23" i="14"/>
  <c r="AU31" i="14"/>
  <c r="AT31" i="14"/>
  <c r="AS31" i="14"/>
  <c r="AU19" i="14"/>
  <c r="AT19" i="14"/>
  <c r="AT58" i="14" s="1"/>
  <c r="AS19" i="14"/>
  <c r="AT27" i="14"/>
  <c r="AS27" i="14"/>
  <c r="AU27" i="14"/>
  <c r="AL20" i="14"/>
  <c r="AU20" i="14"/>
  <c r="AT20" i="14"/>
  <c r="AS20" i="14"/>
  <c r="AS58" i="14" s="1"/>
  <c r="AU28" i="14"/>
  <c r="AT28" i="14"/>
  <c r="AS28" i="14"/>
  <c r="AU25" i="14"/>
  <c r="AT25" i="14"/>
  <c r="AS25" i="14"/>
  <c r="AU24" i="14"/>
  <c r="AT24" i="14"/>
  <c r="AS24" i="14"/>
  <c r="AS32" i="14"/>
  <c r="AU32" i="14"/>
  <c r="AT32" i="14"/>
  <c r="AL33" i="14"/>
  <c r="AM33" i="14" s="1"/>
  <c r="AN33" i="14" s="1"/>
  <c r="AM52" i="14"/>
  <c r="AN52" i="14" s="1"/>
  <c r="AM20" i="14"/>
  <c r="AN20" i="14" s="1"/>
  <c r="AM36" i="14"/>
  <c r="AN36" i="14" s="1"/>
  <c r="AM22" i="14"/>
  <c r="AN22" i="14" s="1"/>
  <c r="AM26" i="14"/>
  <c r="AN26" i="14" s="1"/>
  <c r="AM34" i="14"/>
  <c r="AN34" i="14" s="1"/>
  <c r="AM50" i="14"/>
  <c r="AN50" i="14" s="1"/>
  <c r="AN45" i="14"/>
  <c r="AN38" i="14"/>
  <c r="AN46" i="14"/>
  <c r="AN30" i="14"/>
  <c r="AN21" i="14"/>
  <c r="AN37" i="14"/>
  <c r="AN42" i="14"/>
  <c r="AN53" i="14"/>
  <c r="AN44" i="14"/>
  <c r="AL63" i="14"/>
  <c r="BA19" i="14"/>
  <c r="BA54" i="14" s="1"/>
  <c r="AY54" i="14" s="1"/>
  <c r="AS57" i="14" l="1"/>
  <c r="AT59" i="14"/>
  <c r="AU58" i="14"/>
  <c r="AU57" i="14"/>
  <c r="AU59" i="14"/>
  <c r="AT57" i="14"/>
  <c r="AT55" i="14" s="1"/>
  <c r="AS59" i="14"/>
  <c r="AS56" i="14" s="1"/>
  <c r="H69" i="14"/>
  <c r="G69" i="14"/>
  <c r="F69" i="14"/>
  <c r="E69" i="14"/>
  <c r="D69" i="14"/>
  <c r="H68" i="14"/>
  <c r="G68" i="14"/>
  <c r="F68" i="14"/>
  <c r="E68" i="14"/>
  <c r="D68" i="14"/>
  <c r="H67" i="14"/>
  <c r="G67" i="14"/>
  <c r="F67" i="14"/>
  <c r="E67" i="14"/>
  <c r="D67" i="14"/>
  <c r="H66" i="14"/>
  <c r="G66" i="14"/>
  <c r="F66" i="14"/>
  <c r="E66" i="14"/>
  <c r="D66" i="14"/>
  <c r="D58" i="14"/>
  <c r="E57" i="14"/>
  <c r="D57" i="14"/>
  <c r="X56" i="14"/>
  <c r="W56" i="14"/>
  <c r="V56" i="14"/>
  <c r="U56" i="14"/>
  <c r="T56" i="14"/>
  <c r="S56" i="14"/>
  <c r="F55" i="14"/>
  <c r="E55" i="14"/>
  <c r="B54" i="14"/>
  <c r="AJ53" i="14"/>
  <c r="AK53" i="14" s="1"/>
  <c r="AI53" i="14"/>
  <c r="AH53" i="14"/>
  <c r="AG53" i="14"/>
  <c r="AF53" i="14"/>
  <c r="AE53" i="14"/>
  <c r="AD53" i="14"/>
  <c r="AC53" i="14"/>
  <c r="AB53" i="14"/>
  <c r="AA53" i="14"/>
  <c r="Z53" i="14"/>
  <c r="X53" i="14"/>
  <c r="W53" i="14"/>
  <c r="U53" i="14"/>
  <c r="T53" i="14"/>
  <c r="S53" i="14"/>
  <c r="AJ52" i="14"/>
  <c r="AK52" i="14" s="1"/>
  <c r="AI52" i="14"/>
  <c r="AH52" i="14"/>
  <c r="AG52" i="14"/>
  <c r="AF52" i="14"/>
  <c r="AE52" i="14"/>
  <c r="AD52" i="14"/>
  <c r="AC52" i="14"/>
  <c r="AB52" i="14"/>
  <c r="AA52" i="14"/>
  <c r="Z52" i="14"/>
  <c r="X52" i="14"/>
  <c r="W52" i="14"/>
  <c r="U52" i="14"/>
  <c r="T52" i="14"/>
  <c r="S52" i="14"/>
  <c r="AJ51" i="14"/>
  <c r="AK51" i="14" s="1"/>
  <c r="AI51" i="14"/>
  <c r="AH51" i="14"/>
  <c r="AG51" i="14"/>
  <c r="AF51" i="14"/>
  <c r="AE51" i="14"/>
  <c r="AD51" i="14"/>
  <c r="AC51" i="14"/>
  <c r="AB51" i="14"/>
  <c r="AA51" i="14"/>
  <c r="Z51" i="14"/>
  <c r="X51" i="14"/>
  <c r="W51" i="14"/>
  <c r="U51" i="14"/>
  <c r="T51" i="14"/>
  <c r="S51" i="14"/>
  <c r="AJ50" i="14"/>
  <c r="AK50" i="14" s="1"/>
  <c r="AI50" i="14"/>
  <c r="AH50" i="14"/>
  <c r="AG50" i="14"/>
  <c r="AF50" i="14"/>
  <c r="AE50" i="14"/>
  <c r="AD50" i="14"/>
  <c r="AC50" i="14"/>
  <c r="AB50" i="14"/>
  <c r="AA50" i="14"/>
  <c r="Z50" i="14"/>
  <c r="X50" i="14"/>
  <c r="W50" i="14"/>
  <c r="U50" i="14"/>
  <c r="T50" i="14"/>
  <c r="S50" i="14"/>
  <c r="AJ49" i="14"/>
  <c r="AK49" i="14" s="1"/>
  <c r="AI49" i="14"/>
  <c r="AH49" i="14"/>
  <c r="AG49" i="14"/>
  <c r="AF49" i="14"/>
  <c r="AE49" i="14"/>
  <c r="AD49" i="14"/>
  <c r="AC49" i="14"/>
  <c r="AB49" i="14"/>
  <c r="AA49" i="14"/>
  <c r="Z49" i="14"/>
  <c r="X49" i="14"/>
  <c r="W49" i="14"/>
  <c r="U49" i="14"/>
  <c r="T49" i="14"/>
  <c r="S49" i="14"/>
  <c r="AJ48" i="14"/>
  <c r="AK48" i="14" s="1"/>
  <c r="AI48" i="14"/>
  <c r="AH48" i="14"/>
  <c r="AG48" i="14"/>
  <c r="AF48" i="14"/>
  <c r="AE48" i="14"/>
  <c r="AD48" i="14"/>
  <c r="AC48" i="14"/>
  <c r="AB48" i="14"/>
  <c r="AA48" i="14"/>
  <c r="Z48" i="14"/>
  <c r="X48" i="14"/>
  <c r="W48" i="14"/>
  <c r="U48" i="14"/>
  <c r="T48" i="14"/>
  <c r="S48" i="14"/>
  <c r="AJ47" i="14"/>
  <c r="AK47" i="14" s="1"/>
  <c r="AI47" i="14"/>
  <c r="AH47" i="14"/>
  <c r="AG47" i="14"/>
  <c r="AF47" i="14"/>
  <c r="AE47" i="14"/>
  <c r="AD47" i="14"/>
  <c r="AC47" i="14"/>
  <c r="AB47" i="14"/>
  <c r="AA47" i="14"/>
  <c r="X47" i="14"/>
  <c r="W47" i="14"/>
  <c r="U47" i="14"/>
  <c r="T47" i="14"/>
  <c r="S47" i="14"/>
  <c r="AJ46" i="14"/>
  <c r="AK46" i="14" s="1"/>
  <c r="AI46" i="14"/>
  <c r="AH46" i="14"/>
  <c r="AG46" i="14"/>
  <c r="AF46" i="14"/>
  <c r="AE46" i="14"/>
  <c r="AD46" i="14"/>
  <c r="AC46" i="14"/>
  <c r="AB46" i="14"/>
  <c r="Z46" i="14"/>
  <c r="X46" i="14"/>
  <c r="W46" i="14"/>
  <c r="U46" i="14"/>
  <c r="T46" i="14"/>
  <c r="S46" i="14"/>
  <c r="AJ45" i="14"/>
  <c r="AK45" i="14" s="1"/>
  <c r="AI45" i="14"/>
  <c r="AH45" i="14"/>
  <c r="AG45" i="14"/>
  <c r="AF45" i="14"/>
  <c r="AE45" i="14"/>
  <c r="AD45" i="14"/>
  <c r="AC45" i="14"/>
  <c r="AB45" i="14"/>
  <c r="Z45" i="14"/>
  <c r="X45" i="14"/>
  <c r="W45" i="14"/>
  <c r="U45" i="14"/>
  <c r="T45" i="14"/>
  <c r="S45" i="14"/>
  <c r="AJ44" i="14"/>
  <c r="AK44" i="14" s="1"/>
  <c r="AI44" i="14"/>
  <c r="AH44" i="14"/>
  <c r="AG44" i="14"/>
  <c r="AF44" i="14"/>
  <c r="AE44" i="14"/>
  <c r="AD44" i="14"/>
  <c r="AC44" i="14"/>
  <c r="AB44" i="14"/>
  <c r="Z44" i="14"/>
  <c r="X44" i="14"/>
  <c r="W44" i="14"/>
  <c r="U44" i="14"/>
  <c r="T44" i="14"/>
  <c r="S44" i="14"/>
  <c r="AJ43" i="14"/>
  <c r="AK43" i="14" s="1"/>
  <c r="AI43" i="14"/>
  <c r="AH43" i="14"/>
  <c r="AG43" i="14"/>
  <c r="AF43" i="14"/>
  <c r="AE43" i="14"/>
  <c r="AD43" i="14"/>
  <c r="AC43" i="14"/>
  <c r="AA43" i="14"/>
  <c r="Z43" i="14"/>
  <c r="X43" i="14"/>
  <c r="W43" i="14"/>
  <c r="U43" i="14"/>
  <c r="T43" i="14"/>
  <c r="S43" i="14"/>
  <c r="AJ42" i="14"/>
  <c r="AK42" i="14" s="1"/>
  <c r="AI42" i="14"/>
  <c r="AH42" i="14"/>
  <c r="AG42" i="14"/>
  <c r="AF42" i="14"/>
  <c r="AE42" i="14"/>
  <c r="AD42" i="14"/>
  <c r="AC42" i="14"/>
  <c r="AA42" i="14"/>
  <c r="Z42" i="14"/>
  <c r="X42" i="14"/>
  <c r="W42" i="14"/>
  <c r="U42" i="14"/>
  <c r="T42" i="14"/>
  <c r="S42" i="14"/>
  <c r="AJ41" i="14"/>
  <c r="AK41" i="14" s="1"/>
  <c r="AI41" i="14"/>
  <c r="AH41" i="14"/>
  <c r="AG41" i="14"/>
  <c r="AF41" i="14"/>
  <c r="AE41" i="14"/>
  <c r="AD41" i="14"/>
  <c r="AB41" i="14"/>
  <c r="AA41" i="14"/>
  <c r="Z41" i="14"/>
  <c r="X41" i="14"/>
  <c r="W41" i="14"/>
  <c r="U41" i="14"/>
  <c r="T41" i="14"/>
  <c r="S41" i="14"/>
  <c r="AJ40" i="14"/>
  <c r="AK40" i="14" s="1"/>
  <c r="AI40" i="14"/>
  <c r="AH40" i="14"/>
  <c r="AG40" i="14"/>
  <c r="AF40" i="14"/>
  <c r="AE40" i="14"/>
  <c r="AD40" i="14"/>
  <c r="AC40" i="14"/>
  <c r="AA40" i="14"/>
  <c r="Z40" i="14"/>
  <c r="X40" i="14"/>
  <c r="W40" i="14"/>
  <c r="U40" i="14"/>
  <c r="T40" i="14"/>
  <c r="S40" i="14"/>
  <c r="AJ39" i="14"/>
  <c r="AK39" i="14" s="1"/>
  <c r="AI39" i="14"/>
  <c r="AH39" i="14"/>
  <c r="AG39" i="14"/>
  <c r="AF39" i="14"/>
  <c r="AE39" i="14"/>
  <c r="AD39" i="14"/>
  <c r="AC39" i="14"/>
  <c r="AA39" i="14"/>
  <c r="Z39" i="14"/>
  <c r="X39" i="14"/>
  <c r="W39" i="14"/>
  <c r="U39" i="14"/>
  <c r="T39" i="14"/>
  <c r="S39" i="14"/>
  <c r="AJ38" i="14"/>
  <c r="AK38" i="14" s="1"/>
  <c r="AI38" i="14"/>
  <c r="AH38" i="14"/>
  <c r="AG38" i="14"/>
  <c r="AF38" i="14"/>
  <c r="AE38" i="14"/>
  <c r="AD38" i="14"/>
  <c r="AC38" i="14"/>
  <c r="AA38" i="14"/>
  <c r="Z38" i="14"/>
  <c r="X38" i="14"/>
  <c r="W38" i="14"/>
  <c r="U38" i="14"/>
  <c r="T38" i="14"/>
  <c r="S38" i="14"/>
  <c r="AJ37" i="14"/>
  <c r="AK37" i="14" s="1"/>
  <c r="AI37" i="14"/>
  <c r="AH37" i="14"/>
  <c r="AG37" i="14"/>
  <c r="AF37" i="14"/>
  <c r="AE37" i="14"/>
  <c r="AD37" i="14"/>
  <c r="AC37" i="14"/>
  <c r="AB37" i="14"/>
  <c r="Z37" i="14"/>
  <c r="X37" i="14"/>
  <c r="W37" i="14"/>
  <c r="U37" i="14"/>
  <c r="T37" i="14"/>
  <c r="S37" i="14"/>
  <c r="AJ36" i="14"/>
  <c r="AK36" i="14" s="1"/>
  <c r="AI36" i="14"/>
  <c r="AH36" i="14"/>
  <c r="AG36" i="14"/>
  <c r="AF36" i="14"/>
  <c r="AE36" i="14"/>
  <c r="AD36" i="14"/>
  <c r="AC36" i="14"/>
  <c r="AA36" i="14"/>
  <c r="Z36" i="14"/>
  <c r="X36" i="14"/>
  <c r="W36" i="14"/>
  <c r="U36" i="14"/>
  <c r="T36" i="14"/>
  <c r="S36" i="14"/>
  <c r="AJ35" i="14"/>
  <c r="AK35" i="14" s="1"/>
  <c r="AI35" i="14"/>
  <c r="AH35" i="14"/>
  <c r="AG35" i="14"/>
  <c r="AF35" i="14"/>
  <c r="AE35" i="14"/>
  <c r="AD35" i="14"/>
  <c r="AC35" i="14"/>
  <c r="AB35" i="14"/>
  <c r="Z35" i="14"/>
  <c r="X35" i="14"/>
  <c r="W35" i="14"/>
  <c r="U35" i="14"/>
  <c r="T35" i="14"/>
  <c r="S35" i="14"/>
  <c r="AJ34" i="14"/>
  <c r="AK34" i="14" s="1"/>
  <c r="AI34" i="14"/>
  <c r="AH34" i="14"/>
  <c r="AG34" i="14"/>
  <c r="AF34" i="14"/>
  <c r="AE34" i="14"/>
  <c r="AD34" i="14"/>
  <c r="AC34" i="14"/>
  <c r="AA34" i="14"/>
  <c r="Z34" i="14"/>
  <c r="X34" i="14"/>
  <c r="W34" i="14"/>
  <c r="U34" i="14"/>
  <c r="T34" i="14"/>
  <c r="S34" i="14"/>
  <c r="AJ33" i="14"/>
  <c r="AI33" i="14"/>
  <c r="AH33" i="14"/>
  <c r="AF33" i="14"/>
  <c r="AE33" i="14"/>
  <c r="AD33" i="14"/>
  <c r="X33" i="14"/>
  <c r="W33" i="14"/>
  <c r="U33" i="14"/>
  <c r="T33" i="14"/>
  <c r="S33" i="14"/>
  <c r="AJ32" i="14"/>
  <c r="AI32" i="14"/>
  <c r="AH32" i="14"/>
  <c r="AE32" i="14"/>
  <c r="AD32" i="14"/>
  <c r="AC32" i="14"/>
  <c r="X32" i="14"/>
  <c r="W32" i="14"/>
  <c r="U32" i="14"/>
  <c r="T32" i="14"/>
  <c r="S32" i="14"/>
  <c r="AJ31" i="14"/>
  <c r="AI31" i="14"/>
  <c r="AH31" i="14"/>
  <c r="AG31" i="14"/>
  <c r="AE31" i="14"/>
  <c r="AD31" i="14"/>
  <c r="AC31" i="14"/>
  <c r="Z31" i="14"/>
  <c r="X31" i="14"/>
  <c r="W31" i="14"/>
  <c r="U31" i="14"/>
  <c r="T31" i="14"/>
  <c r="S31" i="14"/>
  <c r="AJ30" i="14"/>
  <c r="AI30" i="14"/>
  <c r="AH30" i="14"/>
  <c r="AE30" i="14"/>
  <c r="AD30" i="14"/>
  <c r="AC30" i="14"/>
  <c r="Z30" i="14"/>
  <c r="X30" i="14"/>
  <c r="W30" i="14"/>
  <c r="U30" i="14"/>
  <c r="T30" i="14"/>
  <c r="S30" i="14"/>
  <c r="AJ29" i="14"/>
  <c r="AI29" i="14"/>
  <c r="AH29" i="14"/>
  <c r="AE29" i="14"/>
  <c r="AD29" i="14"/>
  <c r="AC29" i="14"/>
  <c r="AB29" i="14"/>
  <c r="X29" i="14"/>
  <c r="W29" i="14"/>
  <c r="U29" i="14"/>
  <c r="T29" i="14"/>
  <c r="S29" i="14"/>
  <c r="AJ28" i="14"/>
  <c r="AI28" i="14"/>
  <c r="AH28" i="14"/>
  <c r="AE28" i="14"/>
  <c r="AD28" i="14"/>
  <c r="Z28" i="14"/>
  <c r="X28" i="14"/>
  <c r="W28" i="14"/>
  <c r="U28" i="14"/>
  <c r="T28" i="14"/>
  <c r="S28" i="14"/>
  <c r="AJ27" i="14"/>
  <c r="AI27" i="14"/>
  <c r="AH27" i="14"/>
  <c r="AF27" i="14"/>
  <c r="AE27" i="14"/>
  <c r="AD27" i="14"/>
  <c r="AC27" i="14"/>
  <c r="Z27" i="14"/>
  <c r="X27" i="14"/>
  <c r="W27" i="14"/>
  <c r="U27" i="14"/>
  <c r="T27" i="14"/>
  <c r="S27" i="14"/>
  <c r="AJ26" i="14"/>
  <c r="AI26" i="14"/>
  <c r="AH26" i="14"/>
  <c r="AF26" i="14"/>
  <c r="AE26" i="14"/>
  <c r="AD26" i="14"/>
  <c r="AA26" i="14"/>
  <c r="Z26" i="14"/>
  <c r="X26" i="14"/>
  <c r="W26" i="14"/>
  <c r="U26" i="14"/>
  <c r="T26" i="14"/>
  <c r="S26" i="14"/>
  <c r="AJ25" i="14"/>
  <c r="AI25" i="14"/>
  <c r="AH25" i="14"/>
  <c r="AF25" i="14"/>
  <c r="AE25" i="14"/>
  <c r="AD25" i="14"/>
  <c r="X25" i="14"/>
  <c r="W25" i="14"/>
  <c r="U25" i="14"/>
  <c r="T25" i="14"/>
  <c r="S25" i="14"/>
  <c r="AJ24" i="14"/>
  <c r="AI24" i="14"/>
  <c r="AH24" i="14"/>
  <c r="AF24" i="14"/>
  <c r="AE24" i="14"/>
  <c r="X24" i="14"/>
  <c r="W24" i="14"/>
  <c r="U24" i="14"/>
  <c r="T24" i="14"/>
  <c r="S24" i="14"/>
  <c r="AJ23" i="14"/>
  <c r="AI23" i="14"/>
  <c r="AH23" i="14"/>
  <c r="AF23" i="14"/>
  <c r="AE23" i="14"/>
  <c r="AD23" i="14"/>
  <c r="X23" i="14"/>
  <c r="W23" i="14"/>
  <c r="U23" i="14"/>
  <c r="T23" i="14"/>
  <c r="S23" i="14"/>
  <c r="AJ22" i="14"/>
  <c r="AI22" i="14"/>
  <c r="AH22" i="14"/>
  <c r="AF22" i="14"/>
  <c r="AE22" i="14"/>
  <c r="AD22" i="14"/>
  <c r="AC22" i="14"/>
  <c r="X22" i="14"/>
  <c r="W22" i="14"/>
  <c r="U22" i="14"/>
  <c r="T22" i="14"/>
  <c r="S22" i="14"/>
  <c r="AJ21" i="14"/>
  <c r="AI21" i="14"/>
  <c r="AH21" i="14"/>
  <c r="AF21" i="14"/>
  <c r="AE21" i="14"/>
  <c r="AD21" i="14"/>
  <c r="X21" i="14"/>
  <c r="W21" i="14"/>
  <c r="U21" i="14"/>
  <c r="T21" i="14"/>
  <c r="S21" i="14"/>
  <c r="AJ20" i="14"/>
  <c r="AI20" i="14"/>
  <c r="AH20" i="14"/>
  <c r="AF20" i="14"/>
  <c r="AE20" i="14"/>
  <c r="AD20" i="14"/>
  <c r="AC20" i="14"/>
  <c r="X20" i="14"/>
  <c r="W20" i="14"/>
  <c r="U20" i="14"/>
  <c r="T20" i="14"/>
  <c r="S20" i="14"/>
  <c r="AJ19" i="14"/>
  <c r="AI19" i="14"/>
  <c r="AH19" i="14"/>
  <c r="AF19" i="14"/>
  <c r="AE19" i="14"/>
  <c r="AD19" i="14"/>
  <c r="Z19" i="14"/>
  <c r="X19" i="14"/>
  <c r="W19" i="14"/>
  <c r="U19" i="14"/>
  <c r="T19" i="14"/>
  <c r="S19" i="14"/>
  <c r="AJ18" i="14"/>
  <c r="AI18" i="14"/>
  <c r="AH18" i="14"/>
  <c r="AG18" i="14"/>
  <c r="AE18" i="14"/>
  <c r="AD18" i="14"/>
  <c r="X18" i="14"/>
  <c r="W18" i="14"/>
  <c r="U18" i="14"/>
  <c r="T18" i="14"/>
  <c r="S18" i="14"/>
  <c r="E8" i="14"/>
  <c r="AS55" i="14" l="1"/>
  <c r="AU55" i="14"/>
  <c r="AT56" i="14"/>
  <c r="AU56" i="14"/>
  <c r="AQ56" i="14"/>
  <c r="AQ54" i="14" s="1"/>
  <c r="Y44" i="14"/>
  <c r="AA44" i="14" s="1"/>
  <c r="Y41" i="14"/>
  <c r="AC41" i="14" s="1"/>
  <c r="Y24" i="14"/>
  <c r="AK24" i="14" s="1"/>
  <c r="AC24" i="14" s="1"/>
  <c r="Y49" i="14"/>
  <c r="Y30" i="14"/>
  <c r="Y42" i="14"/>
  <c r="AB42" i="14" s="1"/>
  <c r="Y51" i="14"/>
  <c r="Y25" i="14"/>
  <c r="Y47" i="14"/>
  <c r="Z47" i="14" s="1"/>
  <c r="Y36" i="14"/>
  <c r="AB36" i="14" s="1"/>
  <c r="Y31" i="14"/>
  <c r="Y38" i="14"/>
  <c r="AB38" i="14" s="1"/>
  <c r="Y53" i="14"/>
  <c r="Y43" i="14"/>
  <c r="AB43" i="14" s="1"/>
  <c r="Y48" i="14"/>
  <c r="Y29" i="14"/>
  <c r="Y35" i="14"/>
  <c r="AA35" i="14" s="1"/>
  <c r="Y37" i="14"/>
  <c r="AA37" i="14" s="1"/>
  <c r="Y27" i="14"/>
  <c r="Y28" i="14"/>
  <c r="AC28" i="14" s="1"/>
  <c r="Y33" i="14"/>
  <c r="Z33" i="14" s="1"/>
  <c r="Y34" i="14"/>
  <c r="AB34" i="14" s="1"/>
  <c r="Y40" i="14"/>
  <c r="AB40" i="14" s="1"/>
  <c r="Y46" i="14"/>
  <c r="AA46" i="14" s="1"/>
  <c r="Y45" i="14"/>
  <c r="AA45" i="14" s="1"/>
  <c r="Y39" i="14"/>
  <c r="AB39" i="14" s="1"/>
  <c r="Y50" i="14"/>
  <c r="Y52" i="14"/>
  <c r="Y26" i="14"/>
  <c r="Y32" i="14"/>
  <c r="AK32" i="14" s="1"/>
  <c r="AA32" i="14" s="1"/>
  <c r="X54" i="14"/>
  <c r="X55" i="14" s="1"/>
  <c r="I63" i="14" s="1"/>
  <c r="Y18" i="14"/>
  <c r="AK18" i="14" s="1"/>
  <c r="AC18" i="14" s="1"/>
  <c r="AH54" i="14"/>
  <c r="Y20" i="14"/>
  <c r="AK20" i="14" s="1"/>
  <c r="Y19" i="14"/>
  <c r="T54" i="14"/>
  <c r="D70" i="14"/>
  <c r="D74" i="14" s="1"/>
  <c r="AE54" i="14"/>
  <c r="AE55" i="14" s="1"/>
  <c r="E70" i="14"/>
  <c r="E74" i="14" s="1"/>
  <c r="S54" i="14"/>
  <c r="S55" i="14" s="1"/>
  <c r="H54" i="14" s="1"/>
  <c r="F70" i="14"/>
  <c r="F74" i="14" s="1"/>
  <c r="Y23" i="14"/>
  <c r="AK23" i="14" s="1"/>
  <c r="U54" i="14"/>
  <c r="U55" i="14" s="1"/>
  <c r="F63" i="14" s="1"/>
  <c r="H70" i="14"/>
  <c r="H74" i="14" s="1"/>
  <c r="V54" i="14"/>
  <c r="AI54" i="14"/>
  <c r="AI55" i="14" s="1"/>
  <c r="W54" i="14"/>
  <c r="W55" i="14" s="1"/>
  <c r="H63" i="14" s="1"/>
  <c r="Y22" i="14"/>
  <c r="AO55" i="14"/>
  <c r="Y21" i="14"/>
  <c r="AK21" i="14" s="1"/>
  <c r="AG21" i="14" s="1"/>
  <c r="G70" i="14"/>
  <c r="G74" i="14" s="1"/>
  <c r="D72" i="14"/>
  <c r="E72" i="14"/>
  <c r="F72" i="14"/>
  <c r="G72" i="14"/>
  <c r="H72" i="14"/>
  <c r="AO63" i="14"/>
  <c r="AD24" i="14"/>
  <c r="AD54" i="14" s="1"/>
  <c r="AG23" i="14" l="1"/>
  <c r="AC23" i="14"/>
  <c r="AG20" i="14"/>
  <c r="AA20" i="14"/>
  <c r="AF18" i="14"/>
  <c r="AB18" i="14"/>
  <c r="Z23" i="14"/>
  <c r="AK33" i="14"/>
  <c r="AG32" i="14"/>
  <c r="AF32" i="14"/>
  <c r="AK28" i="14"/>
  <c r="AK29" i="14"/>
  <c r="AK26" i="14"/>
  <c r="AK30" i="14"/>
  <c r="AB30" i="14" s="1"/>
  <c r="AK31" i="14"/>
  <c r="AB31" i="14" s="1"/>
  <c r="AA24" i="14"/>
  <c r="AG24" i="14"/>
  <c r="AK27" i="14"/>
  <c r="AA27" i="14" s="1"/>
  <c r="AK25" i="14"/>
  <c r="AB25" i="14" s="1"/>
  <c r="AK22" i="14"/>
  <c r="AB22" i="14" s="1"/>
  <c r="AK19" i="14"/>
  <c r="AA19" i="14" s="1"/>
  <c r="AB21" i="14"/>
  <c r="AC21" i="14"/>
  <c r="AB32" i="14"/>
  <c r="Z32" i="14"/>
  <c r="AC25" i="14"/>
  <c r="Z25" i="14"/>
  <c r="AB24" i="14"/>
  <c r="Z24" i="14"/>
  <c r="AB23" i="14"/>
  <c r="AA23" i="14"/>
  <c r="AA21" i="14"/>
  <c r="Z21" i="14"/>
  <c r="AB20" i="14"/>
  <c r="Z20" i="14"/>
  <c r="Z22" i="14"/>
  <c r="AA18" i="14"/>
  <c r="Z18" i="14"/>
  <c r="M54" i="14"/>
  <c r="L54" i="14"/>
  <c r="J54" i="14"/>
  <c r="M63" i="14"/>
  <c r="AH56" i="14"/>
  <c r="G73" i="14" s="1"/>
  <c r="AO54" i="14"/>
  <c r="K63" i="14" s="1"/>
  <c r="T55" i="14"/>
  <c r="AH55" i="14"/>
  <c r="AP55" i="14"/>
  <c r="D63" i="14"/>
  <c r="V55" i="14"/>
  <c r="AC19" i="14"/>
  <c r="AI56" i="14"/>
  <c r="H73" i="14" s="1"/>
  <c r="AE56" i="14"/>
  <c r="D73" i="14" s="1"/>
  <c r="AD55" i="14"/>
  <c r="AD56" i="14"/>
  <c r="H71" i="14" s="1"/>
  <c r="H75" i="14" s="1"/>
  <c r="AK63" i="14"/>
  <c r="AJ63" i="14"/>
  <c r="AG26" i="14" l="1"/>
  <c r="AC26" i="14"/>
  <c r="AA33" i="14"/>
  <c r="AC33" i="14"/>
  <c r="AA29" i="14"/>
  <c r="Z29" i="14"/>
  <c r="Z54" i="14" s="1"/>
  <c r="AA22" i="14"/>
  <c r="AB28" i="14"/>
  <c r="AA28" i="14"/>
  <c r="AB26" i="14"/>
  <c r="AA30" i="14"/>
  <c r="AG33" i="14"/>
  <c r="AB33" i="14"/>
  <c r="AF31" i="14"/>
  <c r="AA31" i="14"/>
  <c r="AG27" i="14"/>
  <c r="AB27" i="14"/>
  <c r="AF30" i="14"/>
  <c r="AG30" i="14"/>
  <c r="AG29" i="14"/>
  <c r="AF29" i="14"/>
  <c r="AF28" i="14"/>
  <c r="AG28" i="14"/>
  <c r="AB19" i="14"/>
  <c r="AG19" i="14"/>
  <c r="Y56" i="14"/>
  <c r="Y57" i="14" s="1"/>
  <c r="AG22" i="14"/>
  <c r="AA25" i="14"/>
  <c r="AG25" i="14"/>
  <c r="Y54" i="14"/>
  <c r="G63" i="14"/>
  <c r="K54" i="14"/>
  <c r="E63" i="14"/>
  <c r="I54" i="14"/>
  <c r="AP54" i="14"/>
  <c r="L63" i="14" s="1"/>
  <c r="AC54" i="14" l="1"/>
  <c r="AC55" i="14" s="1"/>
  <c r="AA54" i="14"/>
  <c r="AA55" i="14" s="1"/>
  <c r="AB54" i="14"/>
  <c r="AB55" i="14" s="1"/>
  <c r="AF54" i="14"/>
  <c r="AG54" i="14"/>
  <c r="Y55" i="14"/>
  <c r="AK54" i="14" s="1"/>
  <c r="J63" i="14" s="1"/>
  <c r="Z55" i="14"/>
  <c r="Z56" i="14"/>
  <c r="D71" i="14" s="1"/>
  <c r="D75" i="14" s="1"/>
  <c r="AC56" i="14" l="1"/>
  <c r="G71" i="14" s="1"/>
  <c r="G75" i="14" s="1"/>
  <c r="AA56" i="14"/>
  <c r="E71" i="14" s="1"/>
  <c r="E75" i="14" s="1"/>
  <c r="AB56" i="14"/>
  <c r="F71" i="14" s="1"/>
  <c r="F75" i="14" s="1"/>
  <c r="AF55" i="14"/>
  <c r="AF56" i="14"/>
  <c r="E73" i="14" s="1"/>
  <c r="AG55" i="14"/>
  <c r="AG56" i="14"/>
  <c r="F73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</author>
  </authors>
  <commentList>
    <comment ref="E2" authorId="0" shapeId="0" xr:uid="{30FFA16E-F7AA-4963-A33E-4142474FC736}">
      <text>
        <r>
          <rPr>
            <b/>
            <sz val="12"/>
            <color indexed="81"/>
            <rFont val="Tahoma"/>
            <family val="2"/>
          </rPr>
          <t>LG = LANDELIJK GEMIDDELDE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F49BBD2D-CF2E-466E-A7E3-B81E4DB05F32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A632AB8D-AFC3-4E3E-AE8E-B1DC6796878D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De score wordt automatisch gekopieerd van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ECACEBBA-12B1-42FE-9BB2-4BC03F8B33C2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EA9B97BC-011C-415A-8C5C-2843E5D05BF4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BEF7C907-1200-49D0-A46C-9133DC52A0D4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29F0B8C1-5E07-4A2B-9D77-115ECFF500A7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0B8F22FA-8AC3-4E25-8FA3-2301DED8B7DB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EC4A8CE9-61AF-4C1F-80AA-AB9C899DF102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2379CD67-3835-4867-83AB-4936D713BF8A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0C3CABC8-2EDD-4E76-87C4-1AE626FF8818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Het vakje kleurt rood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
(dus: lager dan 100%)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AL10" authorId="0" shapeId="0" xr:uid="{AE4BD7A6-9925-4F99-B286-8C40F2530216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759388FD-B0AE-4AA1-A65C-F047C2265599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4FA35B4-DDE1-4A7E-8804-2C41C857D511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F1F0CDFD-5A64-44E2-A5AD-8CAD7BBD27E7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BE88E3C7-DC7C-4E96-8D16-D7EFEE273F65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6DB3E8A6-E210-4BCA-AE95-DE00C07040C8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0E985191-2838-4F1C-B205-3BAA00BECA84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B8FC7D98-33BB-427E-852F-44747F85ADBF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D6D5516-A63D-462E-B9D0-49B421D0510D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DE5BFF3F-143D-43A4-AE5D-08CC5C9440BE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Directie PCB De Triangel | Harrie Meinen</author>
  </authors>
  <commentList>
    <comment ref="B10" authorId="0" shapeId="0" xr:uid="{B0FE049F-E0E3-4842-A056-2BEA8CCDF995}">
      <text>
        <r>
          <rPr>
            <b/>
            <sz val="9"/>
            <color indexed="81"/>
            <rFont val="Tahoma"/>
            <family val="2"/>
          </rPr>
          <t xml:space="preserve">Naam v.d. leerling:
</t>
        </r>
        <r>
          <rPr>
            <sz val="9"/>
            <color indexed="81"/>
            <rFont val="Tahoma"/>
            <family val="2"/>
          </rPr>
          <t>Noteer hieronder de naam van de leerling</t>
        </r>
      </text>
    </comment>
    <comment ref="C10" authorId="0" shapeId="0" xr:uid="{0D4F1A1D-E175-44DE-9A83-2F39DDAD15E7}">
      <text>
        <r>
          <rPr>
            <b/>
            <sz val="10"/>
            <color indexed="81"/>
            <rFont val="Tahoma"/>
            <family val="2"/>
          </rPr>
          <t xml:space="preserve">HOE GOED KUN JE LEREN?
GEEF JEZELF EEN CIJFER VAN 1 - 10
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b/>
            <sz val="10"/>
            <color indexed="10"/>
            <rFont val="Tahoma"/>
            <family val="2"/>
          </rPr>
          <t xml:space="preserve">De score wordt automatisch gekopieerd van de score die de leerling zichzelf heeft gegeven tijdens het </t>
        </r>
        <r>
          <rPr>
            <b/>
            <i/>
            <u/>
            <sz val="10"/>
            <color indexed="10"/>
            <rFont val="Tahoma"/>
            <family val="2"/>
          </rPr>
          <t>KIND-GESPREK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0" authorId="0" shapeId="0" xr:uid="{CE95592B-0806-4A8D-9376-84D6374AC5C1}">
      <text>
        <r>
          <rPr>
            <b/>
            <sz val="10"/>
            <color indexed="10"/>
            <rFont val="Tahoma"/>
            <family val="2"/>
          </rPr>
          <t>INSCHATTING DOOR DE LEERKRACHT</t>
        </r>
        <r>
          <rPr>
            <b/>
            <sz val="10"/>
            <color indexed="81"/>
            <rFont val="Tahoma"/>
            <family val="2"/>
          </rPr>
          <t xml:space="preserve">
In te vullen niveau:</t>
        </r>
        <r>
          <rPr>
            <sz val="10"/>
            <color indexed="81"/>
            <rFont val="Tahoma"/>
            <family val="2"/>
          </rPr>
          <t xml:space="preserve">
A of 1 = goed</t>
        </r>
        <r>
          <rPr>
            <b/>
            <sz val="10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B of 2 = boven gemiddeld
C of 3= gemiddeld
D of 4 = beneden gemiddeld
E of 5 = zwak</t>
        </r>
      </text>
    </comment>
    <comment ref="E10" authorId="0" shapeId="0" xr:uid="{E28C7B06-B563-4C30-A240-6A8B400EF362}">
      <text>
        <r>
          <rPr>
            <b/>
            <sz val="10"/>
            <color indexed="81"/>
            <rFont val="Tahoma"/>
            <family val="2"/>
          </rPr>
          <t>Specifieke onderwijsbehoefte</t>
        </r>
        <r>
          <rPr>
            <sz val="10"/>
            <color indexed="81"/>
            <rFont val="Tahoma"/>
            <family val="2"/>
          </rPr>
          <t xml:space="preserve">
Zet een</t>
        </r>
        <r>
          <rPr>
            <b/>
            <sz val="10"/>
            <color indexed="81"/>
            <rFont val="Tahoma"/>
            <family val="2"/>
          </rPr>
          <t xml:space="preserve"> X </t>
        </r>
        <r>
          <rPr>
            <sz val="10"/>
            <color indexed="81"/>
            <rFont val="Tahoma"/>
            <family val="2"/>
          </rPr>
          <t>voor 
een leerling met
een specifieke onderwijsbehoefte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986F98C8-CAED-4B3E-992A-D87A641496A2}">
      <text>
        <r>
          <rPr>
            <b/>
            <sz val="10"/>
            <color indexed="81"/>
            <rFont val="Tahoma"/>
            <family val="2"/>
          </rPr>
          <t>Doublure</t>
        </r>
        <r>
          <rPr>
            <sz val="10"/>
            <color indexed="81"/>
            <rFont val="Tahoma"/>
            <family val="2"/>
          </rPr>
          <t xml:space="preserve">
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 dit jaar of in voorgaande jaren (vanaf groep 3) is gedoubleerd.</t>
        </r>
      </text>
    </comment>
    <comment ref="G10" authorId="0" shapeId="0" xr:uid="{C2C2195A-2FF7-4811-9A42-13A41E83018F}">
      <text>
        <r>
          <rPr>
            <b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
Kan ingevuld worden als de 
3 toetsen zijn afgenomen (meestal M6).
1. Leesbegrip (begr.lezen) 
2. Taalverzorging (spellen)
3. Rekenen (rekenen/wiskunde)</t>
        </r>
      </text>
    </comment>
    <comment ref="H10" authorId="0" shapeId="0" xr:uid="{D5F31E52-CBA8-4A95-88B7-7557AAD3C151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AB62BA63-C733-44F2-AB65-9F340E47184C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0" authorId="0" shapeId="0" xr:uid="{B5988606-2E70-4E0F-BA01-4B46FE40FFDA}">
      <text>
        <r>
          <rPr>
            <b/>
            <sz val="10"/>
            <color indexed="81"/>
            <rFont val="Tahoma"/>
            <family val="2"/>
          </rPr>
          <t>in te vullen niveau:</t>
        </r>
        <r>
          <rPr>
            <sz val="10"/>
            <color indexed="81"/>
            <rFont val="Tahoma"/>
            <family val="2"/>
          </rPr>
          <t xml:space="preserve">
A-B-C-D-E of
1-2-3-4-5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K10" authorId="0" shapeId="0" xr:uid="{DD8D68E8-357C-40FB-9E3B-D67459619B60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Het vakje kleurt rood als de opbrengsten van lezen, taal, rekenen lager scoren dan het </t>
        </r>
        <r>
          <rPr>
            <u/>
            <sz val="10"/>
            <color indexed="81"/>
            <rFont val="Tahoma"/>
            <family val="2"/>
          </rPr>
          <t>Aanlegniveau</t>
        </r>
        <r>
          <rPr>
            <sz val="10"/>
            <color indexed="81"/>
            <rFont val="Tahoma"/>
            <family val="2"/>
          </rPr>
          <t xml:space="preserve"> (2e kolom)
(dus: lager dan 100%)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AL10" authorId="0" shapeId="0" xr:uid="{DB799C6B-F8C2-4A30-941F-D44EC8C525DD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verschijnt vanaf groep 6 (= op basis van leesbegrip, spellen en rekenen).
Is het </t>
        </r>
        <r>
          <rPr>
            <u/>
            <sz val="10"/>
            <color indexed="81"/>
            <rFont val="Tahoma"/>
            <family val="2"/>
          </rPr>
          <t>Advies op basis van toetsen</t>
        </r>
        <r>
          <rPr>
            <sz val="10"/>
            <color indexed="81"/>
            <rFont val="Tahoma"/>
            <family val="2"/>
          </rPr>
          <t xml:space="preserve"> lager dan 
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(5e kolom) dan kleurt het vakje rood</t>
        </r>
      </text>
    </comment>
    <comment ref="AO10" authorId="0" shapeId="0" xr:uid="{2C5CAF32-A042-495B-ABB9-4DA91581EEAB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</t>
        </r>
        <r>
          <rPr>
            <u/>
            <sz val="10"/>
            <color indexed="81"/>
            <rFont val="Tahoma"/>
            <family val="2"/>
          </rPr>
          <t xml:space="preserve">Doublure </t>
        </r>
        <r>
          <rPr>
            <sz val="10"/>
            <color indexed="81"/>
            <rFont val="Tahoma"/>
            <family val="2"/>
          </rPr>
          <t>(4e kolom).</t>
        </r>
      </text>
    </comment>
    <comment ref="AP10" authorId="0" shapeId="0" xr:uid="{8BF956DB-F0A5-4B93-8E59-43947CE056F2}">
      <text>
        <r>
          <rPr>
            <b/>
            <sz val="10"/>
            <color indexed="81"/>
            <rFont val="Tahoma"/>
            <family val="2"/>
          </rPr>
          <t>Gegevens verschijnen automatisch.</t>
        </r>
        <r>
          <rPr>
            <sz val="10"/>
            <color indexed="81"/>
            <rFont val="Tahoma"/>
            <family val="2"/>
          </rPr>
          <t xml:space="preserve">
De gegevens komen overeen met het vakje Speciale behoefte (3e kolom).</t>
        </r>
      </text>
    </comment>
    <comment ref="AQ10" authorId="0" shapeId="0" xr:uid="{E7910366-145F-4957-9191-E40125DF57D8}">
      <text>
        <r>
          <rPr>
            <b/>
            <sz val="10"/>
            <color indexed="81"/>
            <rFont val="Tahoma"/>
            <family val="2"/>
          </rPr>
          <t xml:space="preserve">Sociaal competent gedrag:
</t>
        </r>
        <r>
          <rPr>
            <sz val="10"/>
            <color indexed="81"/>
            <rFont val="Tahoma"/>
            <family val="2"/>
          </rPr>
          <t xml:space="preserve">Zet een </t>
        </r>
        <r>
          <rPr>
            <b/>
            <sz val="10"/>
            <color indexed="81"/>
            <rFont val="Tahoma"/>
            <family val="2"/>
          </rPr>
          <t>X</t>
        </r>
        <r>
          <rPr>
            <sz val="10"/>
            <color indexed="81"/>
            <rFont val="Tahoma"/>
            <family val="2"/>
          </rPr>
          <t xml:space="preserve"> voor een leerling die
moeite heeft met soc. competentie</t>
        </r>
      </text>
    </comment>
    <comment ref="AS10" authorId="0" shapeId="0" xr:uid="{EFF4185C-29AA-4736-A4C9-D099EAE1F6A7}">
      <text>
        <r>
          <rPr>
            <b/>
            <sz val="10"/>
            <color indexed="81"/>
            <rFont val="Tahoma"/>
            <family val="2"/>
          </rPr>
          <t xml:space="preserve">Prognose uitstroomprofiel 
</t>
        </r>
        <r>
          <rPr>
            <sz val="10"/>
            <color indexed="81"/>
            <rFont val="Tahoma"/>
            <family val="2"/>
          </rPr>
          <t xml:space="preserve">
Komt in beeld vanaf groep 6</t>
        </r>
      </text>
    </comment>
    <comment ref="AV10" authorId="0" shapeId="0" xr:uid="{E6C8F096-D99E-4517-BC42-96CF81351796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u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Advies VO</t>
        </r>
        <r>
          <rPr>
            <sz val="10"/>
            <color indexed="81"/>
            <rFont val="Tahoma"/>
            <family val="2"/>
          </rPr>
          <t xml:space="preserve"> dan (kolom 5) 
dan kleurt het vakje rood</t>
        </r>
      </text>
    </comment>
    <comment ref="AY10" authorId="0" shapeId="0" xr:uid="{CE3AE326-6C06-4CF3-A8EC-720DE1BBA5C3}">
      <text>
        <r>
          <rPr>
            <sz val="10"/>
            <color indexed="81"/>
            <rFont val="Tahoma"/>
            <family val="2"/>
          </rPr>
          <t xml:space="preserve">Is </t>
        </r>
        <r>
          <rPr>
            <u/>
            <sz val="10"/>
            <color indexed="81"/>
            <rFont val="Tahoma"/>
            <family val="2"/>
          </rPr>
          <t>Positie VO na 3 jaar</t>
        </r>
        <r>
          <rPr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Tahoma"/>
            <family val="2"/>
          </rPr>
          <t>lager</t>
        </r>
        <r>
          <rPr>
            <sz val="10"/>
            <color indexed="81"/>
            <rFont val="Tahoma"/>
            <family val="2"/>
          </rPr>
          <t xml:space="preserve"> 
dan </t>
        </r>
        <r>
          <rPr>
            <u/>
            <sz val="10"/>
            <color indexed="81"/>
            <rFont val="Tahoma"/>
            <family val="2"/>
          </rPr>
          <t>Plaatsing VO</t>
        </r>
        <r>
          <rPr>
            <sz val="10"/>
            <color indexed="81"/>
            <rFont val="Tahoma"/>
            <family val="2"/>
          </rPr>
          <t xml:space="preserve"> (vorige kolom) 
dan kleurt het vakje roo</t>
        </r>
        <r>
          <rPr>
            <sz val="9"/>
            <color indexed="81"/>
            <rFont val="Tahoma"/>
            <family val="2"/>
          </rPr>
          <t>d</t>
        </r>
      </text>
    </comment>
    <comment ref="G18" authorId="0" shapeId="0" xr:uid="{90538D70-ED19-4F65-9973-D23C262E22A5}">
      <text>
        <r>
          <rPr>
            <b/>
            <sz val="9"/>
            <color indexed="81"/>
            <rFont val="Tahoma"/>
            <family val="2"/>
          </rPr>
          <t>klik en kies</t>
        </r>
      </text>
    </comment>
    <comment ref="AV18" authorId="0" shapeId="0" xr:uid="{4A078526-2989-4F0E-8ED1-ADB33D2D05DE}">
      <text>
        <r>
          <rPr>
            <b/>
            <sz val="9"/>
            <color indexed="81"/>
            <rFont val="Tahoma"/>
            <family val="2"/>
          </rPr>
          <t>klik en kies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Y18" authorId="0" shapeId="0" xr:uid="{FED14EC8-8B37-4590-90F4-72A6D0F6CDFC}">
      <text>
        <r>
          <rPr>
            <b/>
            <sz val="9"/>
            <color indexed="81"/>
            <rFont val="Tahoma"/>
            <family val="2"/>
          </rPr>
          <t>klik en kies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<sst xmlns="http://schemas.openxmlformats.org/spreadsheetml/2006/main" count="2902" uniqueCount="210">
  <si>
    <t>Schoolweging</t>
  </si>
  <si>
    <t>Signaleringswaarde</t>
  </si>
  <si>
    <t>LG 1S/2F</t>
  </si>
  <si>
    <t>LG 1F</t>
  </si>
  <si>
    <t>De indicatoren:</t>
  </si>
  <si>
    <t>1.1  De resultaten van de leerlingen aan het eind van de basisschool liggen ten minste op het niveau dat op grond van de kenmerken van de leerlingenpopulatie mag worden verwacht.</t>
  </si>
  <si>
    <t xml:space="preserve"> </t>
  </si>
  <si>
    <t>1.1.1 De taalresultaten van de leerlingen aan het eind van de basisschool liggen ten minste op het niveau dat op grond van kenmerken van de leerlingenpopulatie mag worden verwacht.</t>
  </si>
  <si>
    <t>1.1.2  De rekenresultaten van de leerlingen aan het eind van de basisschool liggen ten minste op het niveau dat op grond van kenmerken van de leerlingenpopulatie mag worden verwacht.</t>
  </si>
  <si>
    <t xml:space="preserve">1.2  De resultaten van de leerlingen voor Nederlandse taal en voor rekenen en wiskunde tijdens de schoolperiode liggen ten minste op het niveau dat op grond van de kenmerken van </t>
  </si>
  <si>
    <t xml:space="preserve">      de leerlingenpopulatie mag worden verwacht.</t>
  </si>
  <si>
    <t>1.3  De leerlingen doorlopen in beginsel de school binnen de verwachte periode van 8 jaar.</t>
  </si>
  <si>
    <t>1.4  Leerlingen met specifieke onderwijsbehoeften ontwikkelen zich naar hun mogelijkheden.</t>
  </si>
  <si>
    <t>1.5  De sociale competenties van de leerlingen liggen op een niveau dat mag worden verwacht.</t>
  </si>
  <si>
    <t>1.6  De adviezen van de leerlingen voor het vervolgonderwijs zijn in overeenstemming met de verwachtingen op grond van de kenmerken van de leerlingenpopulatie.</t>
  </si>
  <si>
    <t>1.7  De leerlingen functioneren naar verwachting in het vervolgonderwijs.</t>
  </si>
  <si>
    <t>GROEP</t>
  </si>
  <si>
    <t>DATUM</t>
  </si>
  <si>
    <r>
      <t xml:space="preserve">Is het kopje </t>
    </r>
    <r>
      <rPr>
        <b/>
        <sz val="12"/>
        <color rgb="FF00B050"/>
        <rFont val="Arial"/>
        <family val="2"/>
      </rPr>
      <t>groen</t>
    </r>
    <r>
      <rPr>
        <b/>
        <sz val="12"/>
        <color indexed="10"/>
        <rFont val="Arial"/>
        <family val="2"/>
      </rPr>
      <t xml:space="preserve"> gekleurd, vul dan de kolom in</t>
    </r>
  </si>
  <si>
    <t>Ik gebruik Cito A-B-C-D-E</t>
  </si>
  <si>
    <t>ja</t>
  </si>
  <si>
    <t>Ik gebruik Cito 1-2-3-4-5</t>
  </si>
  <si>
    <t>opmerking</t>
  </si>
  <si>
    <t>opm.</t>
  </si>
  <si>
    <t>LEZEN</t>
  </si>
  <si>
    <t>TAAL</t>
  </si>
  <si>
    <t>REKENEN</t>
  </si>
  <si>
    <t>prognose uitstroomniveau</t>
  </si>
  <si>
    <t>Naam leerling</t>
  </si>
  <si>
    <t>Inschatting door de leerling</t>
  </si>
  <si>
    <t>Aanleg-</t>
  </si>
  <si>
    <t>Spec.</t>
  </si>
  <si>
    <t>Doublure</t>
  </si>
  <si>
    <t>Advies</t>
  </si>
  <si>
    <t>Technisch</t>
  </si>
  <si>
    <t>Begrijpend</t>
  </si>
  <si>
    <t>Spellen</t>
  </si>
  <si>
    <t>Werkwoord</t>
  </si>
  <si>
    <t>Hoofd</t>
  </si>
  <si>
    <t>Rekenen /</t>
  </si>
  <si>
    <t>Aantal cellen</t>
  </si>
  <si>
    <t>score</t>
  </si>
  <si>
    <t xml:space="preserve">score </t>
  </si>
  <si>
    <t>totaal</t>
  </si>
  <si>
    <t>technisch lezen</t>
  </si>
  <si>
    <t>begrijpend lezen</t>
  </si>
  <si>
    <t>spellen</t>
  </si>
  <si>
    <t>werkw</t>
  </si>
  <si>
    <t>hoofdrekenen</t>
  </si>
  <si>
    <t>rekenen &amp; wiskunde</t>
  </si>
  <si>
    <t>realisatie</t>
  </si>
  <si>
    <t>Eind</t>
  </si>
  <si>
    <t>cijfer</t>
  </si>
  <si>
    <t>v&gt;=t</t>
  </si>
  <si>
    <t>Sociaal</t>
  </si>
  <si>
    <t>Plaatsing</t>
  </si>
  <si>
    <t>Positie VO</t>
  </si>
  <si>
    <t>niveau</t>
  </si>
  <si>
    <t>behoefte</t>
  </si>
  <si>
    <t>VO</t>
  </si>
  <si>
    <t>lezen</t>
  </si>
  <si>
    <t xml:space="preserve"> lezen</t>
  </si>
  <si>
    <t>rekenen</t>
  </si>
  <si>
    <t>wiskunde</t>
  </si>
  <si>
    <t>Rekenen</t>
  </si>
  <si>
    <t>BL</t>
  </si>
  <si>
    <t>Taal</t>
  </si>
  <si>
    <t>LTR</t>
  </si>
  <si>
    <t>A</t>
  </si>
  <si>
    <t>B</t>
  </si>
  <si>
    <t>C</t>
  </si>
  <si>
    <t>D</t>
  </si>
  <si>
    <t>E</t>
  </si>
  <si>
    <t>ingevoerd</t>
  </si>
  <si>
    <t>resultaten</t>
  </si>
  <si>
    <t xml:space="preserve">op basis </t>
  </si>
  <si>
    <t>competent</t>
  </si>
  <si>
    <t>na 3 jr.</t>
  </si>
  <si>
    <t>(1.1.1)</t>
  </si>
  <si>
    <t>(1.1.2)</t>
  </si>
  <si>
    <t>(1.1)</t>
  </si>
  <si>
    <t>van toetsen</t>
  </si>
  <si>
    <t>(1.3)</t>
  </si>
  <si>
    <t>(1.4)</t>
  </si>
  <si>
    <t>(1.5)</t>
  </si>
  <si>
    <t>(1.6)</t>
  </si>
  <si>
    <t>(1.7)</t>
  </si>
  <si>
    <t>G</t>
  </si>
  <si>
    <t>S</t>
  </si>
  <si>
    <t>T</t>
  </si>
  <si>
    <t>H</t>
  </si>
  <si>
    <t>R</t>
  </si>
  <si>
    <t>P</t>
  </si>
  <si>
    <t>I</t>
  </si>
  <si>
    <t>N</t>
  </si>
  <si>
    <t>tot.</t>
  </si>
  <si>
    <t>Indicator 1.1</t>
  </si>
  <si>
    <t>%1F-2F</t>
  </si>
  <si>
    <t>%1F-2S</t>
  </si>
  <si>
    <t>ww spellen</t>
  </si>
  <si>
    <t>eindresultaat</t>
  </si>
  <si>
    <t>doublure</t>
  </si>
  <si>
    <t>specifieke onderwijsbehoefte</t>
  </si>
  <si>
    <t>sociaal competent</t>
  </si>
  <si>
    <t>plaatsing VO</t>
  </si>
  <si>
    <t xml:space="preserve">positie VO na 3 jr. </t>
  </si>
  <si>
    <t>Norm</t>
  </si>
  <si>
    <t>potentie A-E</t>
  </si>
  <si>
    <t>realisatie A-E</t>
  </si>
  <si>
    <t>potentie 1-5</t>
  </si>
  <si>
    <t>realisatie 1-5</t>
  </si>
  <si>
    <t>Aanleg</t>
  </si>
  <si>
    <t>Resultaat</t>
  </si>
  <si>
    <t xml:space="preserve">groep </t>
  </si>
  <si>
    <t>TL-1</t>
  </si>
  <si>
    <t>TL-2</t>
  </si>
  <si>
    <t>BL-1</t>
  </si>
  <si>
    <t>BL-2</t>
  </si>
  <si>
    <t>SP-1</t>
  </si>
  <si>
    <t>SP2</t>
  </si>
  <si>
    <t>WW-1</t>
  </si>
  <si>
    <t>WW-2</t>
  </si>
  <si>
    <t>HR-1</t>
  </si>
  <si>
    <t>HR-2</t>
  </si>
  <si>
    <t>RW-1</t>
  </si>
  <si>
    <t>RW-2</t>
  </si>
  <si>
    <t>GEM</t>
  </si>
  <si>
    <t>AANLEG</t>
  </si>
  <si>
    <t>SIGNAAL</t>
  </si>
  <si>
    <t>LEERLING</t>
  </si>
  <si>
    <t>AANTAL</t>
  </si>
  <si>
    <t>TOTAAL</t>
  </si>
  <si>
    <t>SCHOOLWEGING SIGNAALSCORE 2F/1S</t>
  </si>
  <si>
    <t>datum:</t>
  </si>
  <si>
    <t>BASISAANPAK - SCHOOLNIVEAU - noteer de afspraken doorgaande lijn (schoolafspraken geldig voor iedereen)</t>
  </si>
  <si>
    <t xml:space="preserve">TECHNISCH LEZEN </t>
  </si>
  <si>
    <t xml:space="preserve">BEGRIJPEND LEZEN </t>
  </si>
  <si>
    <t>SPELLEN</t>
  </si>
  <si>
    <t>doel</t>
  </si>
  <si>
    <t>wat</t>
  </si>
  <si>
    <t xml:space="preserve">WERKWOORDEN SPELLEN </t>
  </si>
  <si>
    <t>REKENEN &amp; WISKUNDE</t>
  </si>
  <si>
    <t>HOOFDREKENEN</t>
  </si>
  <si>
    <t>groep(en):</t>
  </si>
  <si>
    <t>BASISAANPAK - MIDDENMOOT</t>
  </si>
  <si>
    <t>INTENSIEVE AANPAK = LAAGSTE 10 - 20%</t>
  </si>
  <si>
    <t>wie</t>
  </si>
  <si>
    <t>VERRIJKTE AANPAK = HOOGSTE 10 - 20%</t>
  </si>
  <si>
    <t>ONDER WATER</t>
  </si>
  <si>
    <t>Sociaal en emotionele ontwikkeling</t>
  </si>
  <si>
    <t>Omgang met klasgenoten</t>
  </si>
  <si>
    <t>Zelfbeeld</t>
  </si>
  <si>
    <t>Zelfvertrouwen</t>
  </si>
  <si>
    <t>Omgaan met gevoelens</t>
  </si>
  <si>
    <t>Communicatieve redzaamheid</t>
  </si>
  <si>
    <t>Zelfredzaamheid</t>
  </si>
  <si>
    <t>Omgaan met veranderingen</t>
  </si>
  <si>
    <t>Omgang met leerkrachten / oop</t>
  </si>
  <si>
    <t>bevorderend</t>
  </si>
  <si>
    <t>belemmerend</t>
  </si>
  <si>
    <t>Anders nl:</t>
  </si>
  <si>
    <t>Gedrag &amp; leer-/werkhouding</t>
  </si>
  <si>
    <t>Werkinzet/ taakgerichtheid</t>
  </si>
  <si>
    <t>Doorzettingsvermogen</t>
  </si>
  <si>
    <t>Motivatie</t>
  </si>
  <si>
    <t>Concentratie</t>
  </si>
  <si>
    <t>Werktempo</t>
  </si>
  <si>
    <t>Nauwkeurigheid</t>
  </si>
  <si>
    <t>Zelfstandig werken</t>
  </si>
  <si>
    <t>Samenwerken</t>
  </si>
  <si>
    <t>Initiatief nemen</t>
  </si>
  <si>
    <t>Probleemoplossende vermogen</t>
  </si>
  <si>
    <t>Reflectievermogen</t>
  </si>
  <si>
    <t>Fysieke ontwikkeling</t>
  </si>
  <si>
    <t>Gezichtsvermogen</t>
  </si>
  <si>
    <t>Gehoor</t>
  </si>
  <si>
    <t>Spraak</t>
  </si>
  <si>
    <t>Fijne motoriek</t>
  </si>
  <si>
    <t>Onderwijsbehoeften</t>
  </si>
  <si>
    <t>Toelichting</t>
  </si>
  <si>
    <r>
      <t xml:space="preserve">Zet vinkjes voor zover deze </t>
    </r>
    <r>
      <rPr>
        <b/>
        <sz val="24"/>
        <color rgb="FFFF0000"/>
        <rFont val="Comic Sans MS"/>
        <family val="4"/>
      </rPr>
      <t>strikt noodzakelijk</t>
    </r>
    <r>
      <rPr>
        <sz val="24"/>
        <color rgb="FFFF0000"/>
        <rFont val="Comic Sans MS"/>
        <family val="4"/>
      </rPr>
      <t xml:space="preserve"> zijn voor het leren en begeleiden van de leerling.</t>
    </r>
  </si>
  <si>
    <t>Gezondheid</t>
  </si>
  <si>
    <t>leerling</t>
  </si>
  <si>
    <t>STAP 1</t>
  </si>
  <si>
    <t>2. Voer in: nr. van de groep + datum (linksboven)</t>
  </si>
  <si>
    <t>STAP 2</t>
  </si>
  <si>
    <t>4. Noteer de namen van de kinderen</t>
  </si>
  <si>
    <t xml:space="preserve">6. Voer de scores van de toetsen in </t>
  </si>
  <si>
    <t>4. Maak in overleg met het kind een plan</t>
  </si>
  <si>
    <t>1. Klik op de knop Leerlingenoverzicht</t>
  </si>
  <si>
    <t>2. Kies voor Onderwijsbehoeften</t>
  </si>
  <si>
    <t>3. En/ of kies voor Kindgesprek</t>
  </si>
  <si>
    <t>STAP 3</t>
  </si>
  <si>
    <t>1. Klik op de knop Doorgaande lijn</t>
  </si>
  <si>
    <t>7. Lees de opmerkingen in de paarse balk = handleiding</t>
  </si>
  <si>
    <t xml:space="preserve">1. Klik op de knop Middentoets </t>
  </si>
  <si>
    <t>5. Maak een inschatting van het Aanlegniveau van elk kind</t>
  </si>
  <si>
    <t>3. Beschrijf de Basisaanpak  - 80% v.d. kinderen</t>
  </si>
  <si>
    <t>4. Beschrijf de Intensieve aanpak - 10% van de kinderen</t>
  </si>
  <si>
    <t>5. Beschrijf de Verrijkte aanpak - 10% van de kinderen</t>
  </si>
  <si>
    <t>2. Noteer de Schoolafspraken v.d. kernvakken</t>
  </si>
  <si>
    <t>KINDGESPREK</t>
  </si>
  <si>
    <t>ONDERWIJSBEHOEFTEN</t>
  </si>
  <si>
    <t>3. Noteer Signaalscore 2F/1S (rechtsboven)</t>
  </si>
  <si>
    <t>*</t>
  </si>
  <si>
    <t>leerling 1</t>
  </si>
  <si>
    <t>leerling 2</t>
  </si>
  <si>
    <t>leerling 3</t>
  </si>
  <si>
    <t>leerling 4</t>
  </si>
  <si>
    <t>leerling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</si>
</sst>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413]d/mmm/yy;@"/>
    <numFmt numFmtId="165" formatCode="0.0"/>
    <numFmt numFmtId="166" formatCode="_ * #,##0.00_ ;_ * \-#,##0.00_ ;_ * \-??_ ;_ @_ "/>
    <numFmt numFmtId="167" formatCode="#,##0.0000000000000000"/>
    <numFmt numFmtId="168" formatCode="#,##0.0"/>
    <numFmt numFmtId="169" formatCode="0.0%"/>
  </numFmts>
  <fonts count="8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mic Sans MS"/>
      <family val="4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Comic Sans MS"/>
      <family val="4"/>
    </font>
    <font>
      <sz val="8"/>
      <name val="Comic Sans MS"/>
      <family val="4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sz val="12"/>
      <color rgb="FFFF0000"/>
      <name val="Arial"/>
      <family val="2"/>
    </font>
    <font>
      <b/>
      <sz val="12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B050"/>
      <name val="Arial"/>
      <family val="2"/>
    </font>
    <font>
      <b/>
      <sz val="14"/>
      <color rgb="FFCC00FF"/>
      <name val="Arial"/>
      <family val="2"/>
    </font>
    <font>
      <sz val="8"/>
      <name val="Arial"/>
      <family val="2"/>
    </font>
    <font>
      <sz val="10"/>
      <name val="Comic Sans MS"/>
      <family val="4"/>
    </font>
    <font>
      <b/>
      <sz val="12"/>
      <name val="Verdana"/>
      <family val="2"/>
    </font>
    <font>
      <b/>
      <sz val="14"/>
      <color rgb="FF7030A0"/>
      <name val="Verdana"/>
      <family val="2"/>
    </font>
    <font>
      <sz val="12"/>
      <name val="Comic Sans MS"/>
      <family val="4"/>
    </font>
    <font>
      <sz val="20"/>
      <name val="Calibri"/>
      <family val="2"/>
      <scheme val="minor"/>
    </font>
    <font>
      <sz val="12"/>
      <color theme="1"/>
      <name val="Comic Sans MS"/>
      <family val="4"/>
    </font>
    <font>
      <b/>
      <sz val="20"/>
      <name val="Comic Sans MS"/>
      <family val="4"/>
    </font>
    <font>
      <sz val="20"/>
      <name val="Comic Sans MS"/>
      <family val="4"/>
    </font>
    <font>
      <sz val="11"/>
      <color rgb="FF000000"/>
      <name val="Calibri"/>
      <family val="2"/>
      <charset val="1"/>
    </font>
    <font>
      <b/>
      <sz val="14"/>
      <name val="Verdana"/>
      <family val="2"/>
    </font>
    <font>
      <b/>
      <sz val="10"/>
      <name val="Verdana Pro"/>
      <family val="2"/>
    </font>
    <font>
      <sz val="18"/>
      <name val="Comic Sans MS"/>
      <family val="4"/>
    </font>
    <font>
      <sz val="24"/>
      <name val="Calibri"/>
      <family val="2"/>
    </font>
    <font>
      <sz val="20"/>
      <name val="Calibri"/>
      <family val="2"/>
    </font>
    <font>
      <b/>
      <sz val="48"/>
      <color indexed="9"/>
      <name val="Calibri"/>
      <family val="2"/>
    </font>
    <font>
      <b/>
      <sz val="48"/>
      <name val="Calibri"/>
      <family val="2"/>
    </font>
    <font>
      <b/>
      <sz val="48"/>
      <name val="Calibri"/>
      <family val="2"/>
      <scheme val="minor"/>
    </font>
    <font>
      <b/>
      <sz val="48"/>
      <name val="Comic Sans MS"/>
      <family val="4"/>
    </font>
    <font>
      <sz val="14"/>
      <name val="Arial"/>
      <family val="2"/>
    </font>
    <font>
      <b/>
      <sz val="14"/>
      <color indexed="10"/>
      <name val="Arial"/>
      <family val="2"/>
    </font>
    <font>
      <sz val="14"/>
      <color indexed="10"/>
      <name val="Arial"/>
      <family val="2"/>
    </font>
    <font>
      <b/>
      <sz val="14"/>
      <name val="Arial"/>
      <family val="2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sz val="14"/>
      <color theme="1"/>
      <name val="Arial"/>
      <family val="2"/>
    </font>
    <font>
      <b/>
      <sz val="12"/>
      <color indexed="81"/>
      <name val="Tahoma"/>
      <family val="2"/>
    </font>
    <font>
      <sz val="12"/>
      <color theme="0"/>
      <name val="Comic Sans MS"/>
      <family val="4"/>
    </font>
    <font>
      <b/>
      <sz val="10"/>
      <color indexed="81"/>
      <name val="Tahoma"/>
      <family val="2"/>
    </font>
    <font>
      <sz val="10"/>
      <color indexed="81"/>
      <name val="Tahoma"/>
      <family val="2"/>
    </font>
    <font>
      <b/>
      <sz val="10"/>
      <color indexed="10"/>
      <name val="Tahoma"/>
      <family val="2"/>
    </font>
    <font>
      <b/>
      <i/>
      <u/>
      <sz val="10"/>
      <color indexed="10"/>
      <name val="Tahoma"/>
      <family val="2"/>
    </font>
    <font>
      <u/>
      <sz val="10"/>
      <color indexed="81"/>
      <name val="Tahoma"/>
      <family val="2"/>
    </font>
    <font>
      <b/>
      <u/>
      <sz val="10"/>
      <color indexed="81"/>
      <name val="Tahoma"/>
      <family val="2"/>
    </font>
    <font>
      <sz val="12"/>
      <name val="Calibri"/>
      <family val="2"/>
      <scheme val="minor"/>
    </font>
    <font>
      <sz val="24"/>
      <name val="Comic Sans MS"/>
      <family val="4"/>
    </font>
    <font>
      <sz val="24"/>
      <name val="Calibri"/>
      <family val="2"/>
      <scheme val="minor"/>
    </font>
    <font>
      <b/>
      <sz val="24"/>
      <name val="Comic Sans MS"/>
      <family val="4"/>
    </font>
    <font>
      <sz val="24"/>
      <color theme="1"/>
      <name val="Comic Sans MS"/>
      <family val="4"/>
    </font>
    <font>
      <sz val="24"/>
      <color rgb="FFFF0000"/>
      <name val="Comic Sans MS"/>
      <family val="4"/>
    </font>
    <font>
      <b/>
      <sz val="36"/>
      <name val="Comic Sans MS"/>
      <family val="4"/>
    </font>
    <font>
      <sz val="22"/>
      <name val="Comic Sans MS"/>
      <family val="4"/>
    </font>
    <font>
      <b/>
      <sz val="36"/>
      <color indexed="9"/>
      <name val="Comic Sans MS"/>
      <family val="4"/>
    </font>
    <font>
      <b/>
      <sz val="24"/>
      <color rgb="FFFF0000"/>
      <name val="Comic Sans MS"/>
      <family val="4"/>
    </font>
    <font>
      <sz val="8"/>
      <color rgb="FFFF0000"/>
      <name val="Comic Sans MS"/>
      <family val="4"/>
    </font>
    <font>
      <b/>
      <sz val="10"/>
      <color rgb="FFFF0000"/>
      <name val="Arial"/>
      <family val="2"/>
    </font>
    <font>
      <b/>
      <sz val="20"/>
      <color rgb="FFFF0000"/>
      <name val="Aptos Slab ExtraBold"/>
      <family val="2"/>
    </font>
    <font>
      <sz val="12"/>
      <name val="Aptos ExtraBold"/>
      <family val="2"/>
    </font>
    <font>
      <sz val="12"/>
      <color theme="1"/>
      <name val="Aptos ExtraBold"/>
      <family val="2"/>
    </font>
    <font>
      <sz val="16"/>
      <name val="Arial"/>
      <family val="2"/>
    </font>
    <font>
      <u/>
      <sz val="10"/>
      <color theme="10"/>
      <name val="Arial"/>
      <family val="2"/>
    </font>
    <font>
      <b/>
      <sz val="10"/>
      <color rgb="FF7030A0"/>
      <name val="Arial"/>
      <family val="2"/>
    </font>
    <font>
      <sz val="28"/>
      <name val="Calibri"/>
      <family val="2"/>
    </font>
    <font>
      <b/>
      <sz val="55"/>
      <name val="Calibri"/>
      <family val="2"/>
    </font>
    <font>
      <b/>
      <sz val="36"/>
      <name val="Calibri"/>
      <family val="2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sz val="14"/>
      <color theme="0"/>
      <name val="Arial"/>
      <family val="2"/>
    </font>
    <font>
      <sz val="22"/>
      <name val="Aptos ExtraBold"/>
      <family val="2"/>
    </font>
  </fonts>
  <fills count="2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40"/>
      </patternFill>
    </fill>
    <fill>
      <patternFill patternType="solid">
        <fgColor theme="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CCFF"/>
        <bgColor indexed="40"/>
      </patternFill>
    </fill>
    <fill>
      <patternFill patternType="solid">
        <fgColor rgb="FFCCECFF"/>
        <bgColor indexed="64"/>
      </patternFill>
    </fill>
    <fill>
      <patternFill patternType="solid">
        <fgColor rgb="FF0070C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6" fontId="30" fillId="0" borderId="0" applyBorder="0" applyProtection="0"/>
    <xf numFmtId="0" fontId="30" fillId="0" borderId="0"/>
    <xf numFmtId="0" fontId="1" fillId="0" borderId="0"/>
    <xf numFmtId="9" fontId="30" fillId="0" borderId="0" applyBorder="0" applyProtection="0"/>
    <xf numFmtId="0" fontId="72" fillId="0" borderId="0" applyNumberFormat="0" applyFill="0" applyBorder="0" applyAlignment="0" applyProtection="0"/>
  </cellStyleXfs>
  <cellXfs count="369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10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5" borderId="3" xfId="0" applyFill="1" applyBorder="1"/>
    <xf numFmtId="0" fontId="2" fillId="5" borderId="2" xfId="0" applyFont="1" applyFill="1" applyBorder="1"/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3" borderId="1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4" xfId="0" applyFont="1" applyBorder="1" applyAlignment="1">
      <alignment horizontal="center"/>
    </xf>
    <xf numFmtId="164" fontId="3" fillId="3" borderId="0" xfId="0" applyNumberFormat="1" applyFont="1" applyFill="1" applyAlignment="1" applyProtection="1">
      <alignment horizontal="center"/>
      <protection locked="0"/>
    </xf>
    <xf numFmtId="0" fontId="8" fillId="0" borderId="0" xfId="0" applyFont="1"/>
    <xf numFmtId="0" fontId="10" fillId="4" borderId="21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0" fillId="0" borderId="0" xfId="0" applyNumberFormat="1"/>
    <xf numFmtId="164" fontId="10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0" fillId="9" borderId="31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12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6" borderId="0" xfId="0" applyFont="1" applyFill="1" applyAlignment="1">
      <alignment horizontal="center"/>
    </xf>
    <xf numFmtId="0" fontId="14" fillId="11" borderId="1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4" fillId="11" borderId="4" xfId="0" applyFont="1" applyFill="1" applyBorder="1" applyAlignment="1">
      <alignment horizontal="center" vertical="center"/>
    </xf>
    <xf numFmtId="0" fontId="14" fillId="11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4" xfId="0" applyFill="1" applyBorder="1" applyAlignment="1" applyProtection="1">
      <alignment horizontal="center" vertical="center"/>
      <protection locked="0"/>
    </xf>
    <xf numFmtId="9" fontId="0" fillId="0" borderId="0" xfId="0" applyNumberForma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9" fontId="2" fillId="0" borderId="33" xfId="0" applyNumberFormat="1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9" fontId="2" fillId="0" borderId="30" xfId="0" applyNumberFormat="1" applyFont="1" applyBorder="1" applyAlignment="1">
      <alignment horizontal="center" vertical="center"/>
    </xf>
    <xf numFmtId="0" fontId="0" fillId="2" borderId="0" xfId="0" applyFill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17" xfId="0" applyFont="1" applyBorder="1" applyAlignment="1">
      <alignment horizontal="center" vertical="center"/>
    </xf>
    <xf numFmtId="9" fontId="0" fillId="4" borderId="28" xfId="0" applyNumberFormat="1" applyFill="1" applyBorder="1" applyAlignment="1">
      <alignment horizontal="center" vertical="center"/>
    </xf>
    <xf numFmtId="9" fontId="0" fillId="4" borderId="29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9" fontId="0" fillId="0" borderId="9" xfId="0" applyNumberFormat="1" applyBorder="1" applyAlignment="1">
      <alignment horizontal="center" vertical="center"/>
    </xf>
    <xf numFmtId="9" fontId="0" fillId="0" borderId="18" xfId="0" applyNumberFormat="1" applyBorder="1" applyAlignment="1">
      <alignment horizontal="center" vertical="center"/>
    </xf>
    <xf numFmtId="9" fontId="0" fillId="7" borderId="14" xfId="0" applyNumberFormat="1" applyFill="1" applyBorder="1" applyAlignment="1">
      <alignment horizontal="center" vertical="center"/>
    </xf>
    <xf numFmtId="9" fontId="2" fillId="5" borderId="14" xfId="0" applyNumberFormat="1" applyFont="1" applyFill="1" applyBorder="1" applyAlignment="1">
      <alignment horizontal="center" vertical="center"/>
    </xf>
    <xf numFmtId="9" fontId="0" fillId="5" borderId="4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0" xfId="0" applyFont="1"/>
    <xf numFmtId="0" fontId="11" fillId="0" borderId="0" xfId="0" applyFont="1" applyAlignment="1">
      <alignment vertical="center"/>
    </xf>
    <xf numFmtId="0" fontId="7" fillId="0" borderId="0" xfId="0" applyFont="1"/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0" borderId="0" xfId="1"/>
    <xf numFmtId="0" fontId="22" fillId="0" borderId="0" xfId="1" applyFont="1"/>
    <xf numFmtId="0" fontId="25" fillId="0" borderId="0" xfId="1" applyFont="1"/>
    <xf numFmtId="0" fontId="25" fillId="0" borderId="0" xfId="1" applyFont="1" applyAlignment="1">
      <alignment horizontal="left"/>
    </xf>
    <xf numFmtId="165" fontId="25" fillId="0" borderId="0" xfId="1" applyNumberFormat="1" applyFont="1" applyAlignment="1">
      <alignment horizontal="left" vertical="center"/>
    </xf>
    <xf numFmtId="0" fontId="27" fillId="0" borderId="0" xfId="1" applyFont="1" applyAlignment="1">
      <alignment horizontal="left" vertical="center"/>
    </xf>
    <xf numFmtId="0" fontId="27" fillId="0" borderId="0" xfId="1" applyFont="1"/>
    <xf numFmtId="9" fontId="27" fillId="0" borderId="0" xfId="1" applyNumberFormat="1" applyFont="1"/>
    <xf numFmtId="9" fontId="27" fillId="0" borderId="0" xfId="1" applyNumberFormat="1" applyFont="1" applyAlignment="1">
      <alignment horizontal="center"/>
    </xf>
    <xf numFmtId="0" fontId="27" fillId="0" borderId="0" xfId="1" applyFont="1" applyAlignment="1">
      <alignment horizontal="center"/>
    </xf>
    <xf numFmtId="0" fontId="28" fillId="0" borderId="0" xfId="1" applyFont="1"/>
    <xf numFmtId="0" fontId="27" fillId="0" borderId="0" xfId="1" applyFont="1" applyAlignment="1">
      <alignment vertical="center"/>
    </xf>
    <xf numFmtId="0" fontId="27" fillId="15" borderId="0" xfId="1" applyFont="1" applyFill="1" applyAlignment="1">
      <alignment horizontal="center" vertical="center"/>
    </xf>
    <xf numFmtId="0" fontId="27" fillId="17" borderId="0" xfId="1" applyFont="1" applyFill="1" applyAlignment="1">
      <alignment horizontal="center" vertical="center"/>
    </xf>
    <xf numFmtId="0" fontId="27" fillId="16" borderId="0" xfId="1" applyFont="1" applyFill="1" applyAlignment="1">
      <alignment horizontal="center" vertical="center"/>
    </xf>
    <xf numFmtId="0" fontId="25" fillId="0" borderId="0" xfId="1" applyFont="1" applyAlignment="1">
      <alignment horizontal="center" vertical="center"/>
    </xf>
    <xf numFmtId="165" fontId="25" fillId="0" borderId="0" xfId="1" applyNumberFormat="1" applyFont="1" applyAlignment="1">
      <alignment horizontal="center" vertical="center"/>
    </xf>
    <xf numFmtId="0" fontId="27" fillId="14" borderId="0" xfId="1" applyFont="1" applyFill="1" applyAlignment="1">
      <alignment horizontal="center" vertical="center"/>
    </xf>
    <xf numFmtId="0" fontId="27" fillId="19" borderId="0" xfId="1" applyFont="1" applyFill="1" applyAlignment="1">
      <alignment horizontal="center" vertical="center"/>
    </xf>
    <xf numFmtId="0" fontId="27" fillId="11" borderId="0" xfId="1" applyFont="1" applyFill="1" applyAlignment="1">
      <alignment horizontal="center" vertical="center"/>
    </xf>
    <xf numFmtId="0" fontId="27" fillId="13" borderId="0" xfId="1" applyFont="1" applyFill="1" applyAlignment="1">
      <alignment horizontal="center" vertical="center"/>
    </xf>
    <xf numFmtId="0" fontId="25" fillId="20" borderId="0" xfId="1" applyFont="1" applyFill="1" applyAlignment="1">
      <alignment horizontal="center" vertical="center"/>
    </xf>
    <xf numFmtId="0" fontId="26" fillId="0" borderId="0" xfId="1" applyFont="1"/>
    <xf numFmtId="0" fontId="29" fillId="0" borderId="0" xfId="1" applyFont="1" applyProtection="1">
      <protection locked="0"/>
    </xf>
    <xf numFmtId="0" fontId="3" fillId="0" borderId="0" xfId="1" applyFont="1" applyAlignment="1">
      <alignment vertical="center"/>
    </xf>
    <xf numFmtId="0" fontId="25" fillId="14" borderId="0" xfId="1" applyFont="1" applyFill="1" applyAlignment="1">
      <alignment horizontal="center" vertical="center"/>
    </xf>
    <xf numFmtId="2" fontId="25" fillId="0" borderId="0" xfId="1" applyNumberFormat="1" applyFont="1" applyAlignment="1">
      <alignment horizontal="center" vertical="center"/>
    </xf>
    <xf numFmtId="0" fontId="25" fillId="0" borderId="0" xfId="1" applyFont="1" applyAlignment="1">
      <alignment horizontal="center"/>
    </xf>
    <xf numFmtId="0" fontId="27" fillId="0" borderId="0" xfId="1" applyFont="1" applyAlignment="1">
      <alignment horizontal="center" vertical="center"/>
    </xf>
    <xf numFmtId="165" fontId="25" fillId="0" borderId="0" xfId="1" applyNumberFormat="1" applyFont="1" applyAlignment="1">
      <alignment horizontal="center"/>
    </xf>
    <xf numFmtId="1" fontId="25" fillId="0" borderId="0" xfId="1" applyNumberFormat="1" applyFont="1" applyAlignment="1">
      <alignment horizontal="center"/>
    </xf>
    <xf numFmtId="0" fontId="31" fillId="0" borderId="0" xfId="1" applyFont="1"/>
    <xf numFmtId="9" fontId="2" fillId="0" borderId="36" xfId="0" applyNumberFormat="1" applyFont="1" applyBorder="1" applyAlignment="1">
      <alignment horizontal="center" vertical="center"/>
    </xf>
    <xf numFmtId="0" fontId="0" fillId="2" borderId="30" xfId="0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horizontal="center" vertical="center"/>
    </xf>
    <xf numFmtId="9" fontId="0" fillId="7" borderId="2" xfId="0" applyNumberForma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5" borderId="32" xfId="0" applyFont="1" applyFill="1" applyBorder="1" applyAlignment="1">
      <alignment horizontal="center" vertical="center"/>
    </xf>
    <xf numFmtId="9" fontId="0" fillId="5" borderId="32" xfId="0" applyNumberFormat="1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33" fillId="0" borderId="0" xfId="1" applyFont="1"/>
    <xf numFmtId="0" fontId="33" fillId="0" borderId="0" xfId="1" applyFont="1" applyAlignment="1">
      <alignment horizontal="center"/>
    </xf>
    <xf numFmtId="165" fontId="25" fillId="0" borderId="0" xfId="1" applyNumberFormat="1" applyFont="1" applyAlignment="1">
      <alignment horizontal="left"/>
    </xf>
    <xf numFmtId="165" fontId="25" fillId="0" borderId="0" xfId="1" applyNumberFormat="1" applyFont="1"/>
    <xf numFmtId="0" fontId="34" fillId="0" borderId="0" xfId="1" applyFont="1" applyAlignment="1">
      <alignment horizontal="center" vertical="center" textRotation="90"/>
    </xf>
    <xf numFmtId="0" fontId="29" fillId="0" borderId="0" xfId="1" applyFont="1"/>
    <xf numFmtId="1" fontId="25" fillId="0" borderId="0" xfId="1" applyNumberFormat="1" applyFont="1" applyAlignment="1">
      <alignment horizontal="center" vertical="center"/>
    </xf>
    <xf numFmtId="0" fontId="35" fillId="0" borderId="0" xfId="1" applyFont="1" applyAlignment="1">
      <alignment vertical="top" wrapText="1"/>
    </xf>
    <xf numFmtId="0" fontId="35" fillId="0" borderId="0" xfId="1" applyFont="1" applyAlignment="1">
      <alignment vertical="top"/>
    </xf>
    <xf numFmtId="0" fontId="2" fillId="2" borderId="2" xfId="0" applyFont="1" applyFill="1" applyBorder="1" applyAlignment="1">
      <alignment horizontal="center" vertical="center"/>
    </xf>
    <xf numFmtId="0" fontId="39" fillId="0" borderId="0" xfId="1" applyFont="1"/>
    <xf numFmtId="9" fontId="14" fillId="0" borderId="33" xfId="0" applyNumberFormat="1" applyFont="1" applyBorder="1" applyAlignment="1">
      <alignment horizontal="center" vertical="center"/>
    </xf>
    <xf numFmtId="9" fontId="14" fillId="0" borderId="30" xfId="0" applyNumberFormat="1" applyFont="1" applyBorder="1" applyAlignment="1">
      <alignment horizontal="center" vertical="center"/>
    </xf>
    <xf numFmtId="0" fontId="38" fillId="0" borderId="0" xfId="1" applyFont="1" applyAlignment="1">
      <alignment vertical="center"/>
    </xf>
    <xf numFmtId="0" fontId="40" fillId="10" borderId="0" xfId="1" applyFont="1" applyFill="1" applyAlignment="1">
      <alignment vertical="center"/>
    </xf>
    <xf numFmtId="0" fontId="40" fillId="0" borderId="0" xfId="1" applyFont="1"/>
    <xf numFmtId="0" fontId="41" fillId="0" borderId="0" xfId="0" applyFont="1" applyAlignment="1">
      <alignment horizontal="center"/>
    </xf>
    <xf numFmtId="0" fontId="40" fillId="0" borderId="4" xfId="1" applyFont="1" applyBorder="1" applyAlignment="1">
      <alignment vertical="center"/>
    </xf>
    <xf numFmtId="0" fontId="40" fillId="0" borderId="4" xfId="1" applyFont="1" applyBorder="1" applyAlignment="1">
      <alignment horizontal="left" vertical="center"/>
    </xf>
    <xf numFmtId="0" fontId="40" fillId="0" borderId="0" xfId="1" applyFont="1" applyAlignment="1">
      <alignment horizontal="left"/>
    </xf>
    <xf numFmtId="0" fontId="42" fillId="0" borderId="0" xfId="0" applyFont="1" applyAlignment="1">
      <alignment horizontal="center"/>
    </xf>
    <xf numFmtId="0" fontId="40" fillId="0" borderId="0" xfId="0" applyFont="1"/>
    <xf numFmtId="167" fontId="40" fillId="0" borderId="0" xfId="3" applyNumberFormat="1" applyFont="1" applyBorder="1" applyProtection="1"/>
    <xf numFmtId="167" fontId="43" fillId="0" borderId="4" xfId="3" applyNumberFormat="1" applyFont="1" applyBorder="1" applyProtection="1"/>
    <xf numFmtId="168" fontId="43" fillId="15" borderId="4" xfId="3" applyNumberFormat="1" applyFont="1" applyFill="1" applyBorder="1" applyProtection="1"/>
    <xf numFmtId="168" fontId="40" fillId="0" borderId="4" xfId="3" applyNumberFormat="1" applyFont="1" applyBorder="1" applyProtection="1"/>
    <xf numFmtId="0" fontId="44" fillId="0" borderId="4" xfId="4" applyFont="1" applyBorder="1"/>
    <xf numFmtId="0" fontId="44" fillId="0" borderId="0" xfId="4" applyFont="1"/>
    <xf numFmtId="169" fontId="44" fillId="15" borderId="4" xfId="4" applyNumberFormat="1" applyFont="1" applyFill="1" applyBorder="1"/>
    <xf numFmtId="0" fontId="44" fillId="15" borderId="4" xfId="4" applyFont="1" applyFill="1" applyBorder="1"/>
    <xf numFmtId="169" fontId="45" fillId="15" borderId="4" xfId="5" applyNumberFormat="1" applyFont="1" applyFill="1" applyBorder="1"/>
    <xf numFmtId="169" fontId="46" fillId="21" borderId="4" xfId="4" applyNumberFormat="1" applyFont="1" applyFill="1" applyBorder="1"/>
    <xf numFmtId="169" fontId="46" fillId="15" borderId="4" xfId="4" applyNumberFormat="1" applyFont="1" applyFill="1" applyBorder="1"/>
    <xf numFmtId="0" fontId="46" fillId="0" borderId="4" xfId="4" applyFont="1" applyBorder="1"/>
    <xf numFmtId="169" fontId="47" fillId="0" borderId="4" xfId="5" applyNumberFormat="1" applyFont="1" applyBorder="1"/>
    <xf numFmtId="0" fontId="46" fillId="0" borderId="0" xfId="4" applyFont="1"/>
    <xf numFmtId="9" fontId="45" fillId="15" borderId="4" xfId="5" applyNumberFormat="1" applyFont="1" applyFill="1" applyBorder="1"/>
    <xf numFmtId="9" fontId="47" fillId="0" borderId="4" xfId="5" applyNumberFormat="1" applyFont="1" applyBorder="1"/>
    <xf numFmtId="169" fontId="46" fillId="0" borderId="4" xfId="4" applyNumberFormat="1" applyFont="1" applyBorder="1"/>
    <xf numFmtId="169" fontId="44" fillId="15" borderId="4" xfId="6" applyNumberFormat="1" applyFont="1" applyFill="1" applyBorder="1"/>
    <xf numFmtId="169" fontId="46" fillId="0" borderId="4" xfId="6" applyNumberFormat="1" applyFont="1" applyBorder="1"/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9" fillId="22" borderId="0" xfId="1" applyFont="1" applyFill="1" applyAlignment="1">
      <alignment horizontal="center" vertical="center"/>
    </xf>
    <xf numFmtId="0" fontId="25" fillId="17" borderId="0" xfId="1" applyFon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0" fillId="4" borderId="21" xfId="0" applyFont="1" applyFill="1" applyBorder="1" applyAlignment="1" applyProtection="1">
      <alignment horizontal="center" vertical="center"/>
      <protection locked="0"/>
    </xf>
    <xf numFmtId="164" fontId="3" fillId="3" borderId="0" xfId="0" applyNumberFormat="1" applyFont="1" applyFill="1" applyAlignment="1" applyProtection="1">
      <alignment horizontal="center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2" fillId="5" borderId="1" xfId="0" applyFont="1" applyFill="1" applyBorder="1"/>
    <xf numFmtId="0" fontId="2" fillId="2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34" fillId="0" borderId="0" xfId="1" applyFont="1" applyAlignment="1">
      <alignment vertical="center" textRotation="90"/>
    </xf>
    <xf numFmtId="0" fontId="56" fillId="0" borderId="0" xfId="1" applyFont="1"/>
    <xf numFmtId="0" fontId="57" fillId="0" borderId="0" xfId="1" applyFont="1"/>
    <xf numFmtId="0" fontId="58" fillId="0" borderId="0" xfId="1" applyFont="1"/>
    <xf numFmtId="0" fontId="40" fillId="0" borderId="0" xfId="1" applyFont="1" applyAlignment="1">
      <alignment vertical="center"/>
    </xf>
    <xf numFmtId="0" fontId="40" fillId="0" borderId="0" xfId="1" applyFont="1" applyAlignment="1">
      <alignment horizontal="left" vertical="center"/>
    </xf>
    <xf numFmtId="0" fontId="25" fillId="0" borderId="0" xfId="1" applyFont="1" applyAlignment="1">
      <alignment horizontal="left" vertical="top"/>
    </xf>
    <xf numFmtId="0" fontId="29" fillId="0" borderId="0" xfId="1" applyFont="1" applyAlignment="1">
      <alignment horizontal="left" vertical="top"/>
    </xf>
    <xf numFmtId="0" fontId="57" fillId="0" borderId="4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57" fillId="0" borderId="1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0" borderId="3" xfId="1" applyFont="1" applyBorder="1"/>
    <xf numFmtId="0" fontId="25" fillId="0" borderId="2" xfId="1" applyFont="1" applyBorder="1"/>
    <xf numFmtId="0" fontId="57" fillId="0" borderId="10" xfId="1" applyFont="1" applyBorder="1" applyAlignment="1" applyProtection="1">
      <alignment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5" fillId="0" borderId="5" xfId="1" applyFont="1" applyBorder="1"/>
    <xf numFmtId="0" fontId="25" fillId="0" borderId="11" xfId="1" applyFont="1" applyBorder="1"/>
    <xf numFmtId="165" fontId="25" fillId="0" borderId="3" xfId="1" applyNumberFormat="1" applyFont="1" applyBorder="1" applyAlignment="1">
      <alignment horizontal="left" vertical="center"/>
    </xf>
    <xf numFmtId="0" fontId="57" fillId="0" borderId="0" xfId="1" applyFont="1" applyAlignment="1">
      <alignment vertical="top" wrapText="1"/>
    </xf>
    <xf numFmtId="0" fontId="59" fillId="23" borderId="0" xfId="1" applyFont="1" applyFill="1" applyAlignment="1">
      <alignment horizontal="left" vertical="center"/>
    </xf>
    <xf numFmtId="0" fontId="25" fillId="23" borderId="0" xfId="1" applyFont="1" applyFill="1"/>
    <xf numFmtId="0" fontId="59" fillId="23" borderId="0" xfId="1" applyFont="1" applyFill="1"/>
    <xf numFmtId="0" fontId="58" fillId="23" borderId="0" xfId="1" applyFont="1" applyFill="1"/>
    <xf numFmtId="0" fontId="26" fillId="23" borderId="0" xfId="1" applyFont="1" applyFill="1"/>
    <xf numFmtId="0" fontId="56" fillId="23" borderId="0" xfId="1" applyFont="1" applyFill="1"/>
    <xf numFmtId="0" fontId="57" fillId="0" borderId="3" xfId="1" applyFont="1" applyBorder="1" applyAlignment="1">
      <alignment textRotation="90"/>
    </xf>
    <xf numFmtId="0" fontId="57" fillId="0" borderId="2" xfId="1" applyFont="1" applyBorder="1" applyAlignment="1">
      <alignment textRotation="90"/>
    </xf>
    <xf numFmtId="0" fontId="57" fillId="0" borderId="0" xfId="1" applyFont="1" applyAlignment="1">
      <alignment horizontal="center" textRotation="90"/>
    </xf>
    <xf numFmtId="0" fontId="27" fillId="0" borderId="2" xfId="1" applyFont="1" applyBorder="1" applyAlignment="1">
      <alignment horizontal="left" vertical="center"/>
    </xf>
    <xf numFmtId="0" fontId="13" fillId="0" borderId="0" xfId="0" applyFont="1"/>
    <xf numFmtId="0" fontId="66" fillId="0" borderId="0" xfId="0" applyFont="1" applyAlignment="1">
      <alignment vertical="center"/>
    </xf>
    <xf numFmtId="0" fontId="67" fillId="0" borderId="0" xfId="0" applyFont="1"/>
    <xf numFmtId="0" fontId="15" fillId="0" borderId="0" xfId="0" applyFont="1" applyAlignment="1">
      <alignment vertical="center"/>
    </xf>
    <xf numFmtId="0" fontId="15" fillId="0" borderId="6" xfId="0" applyFont="1" applyBorder="1" applyAlignment="1">
      <alignment vertical="center"/>
    </xf>
    <xf numFmtId="0" fontId="34" fillId="0" borderId="0" xfId="1" applyFont="1" applyAlignment="1" applyProtection="1">
      <alignment vertical="center" textRotation="90"/>
      <protection locked="0"/>
    </xf>
    <xf numFmtId="0" fontId="68" fillId="0" borderId="0" xfId="0" applyFont="1"/>
    <xf numFmtId="0" fontId="69" fillId="0" borderId="0" xfId="0" applyFont="1"/>
    <xf numFmtId="0" fontId="69" fillId="0" borderId="0" xfId="0" applyFont="1" applyAlignment="1">
      <alignment horizontal="left" vertical="top" wrapText="1"/>
    </xf>
    <xf numFmtId="0" fontId="69" fillId="0" borderId="0" xfId="0" applyFont="1" applyAlignment="1">
      <alignment horizontal="center" vertical="top" wrapText="1"/>
    </xf>
    <xf numFmtId="0" fontId="70" fillId="0" borderId="0" xfId="0" applyFont="1"/>
    <xf numFmtId="0" fontId="10" fillId="24" borderId="21" xfId="0" applyFont="1" applyFill="1" applyBorder="1" applyAlignment="1" applyProtection="1">
      <alignment horizontal="center"/>
      <protection locked="0"/>
    </xf>
    <xf numFmtId="0" fontId="10" fillId="25" borderId="31" xfId="0" applyFont="1" applyFill="1" applyBorder="1" applyAlignment="1" applyProtection="1">
      <alignment horizontal="center"/>
      <protection locked="0"/>
    </xf>
    <xf numFmtId="0" fontId="62" fillId="23" borderId="19" xfId="1" applyFont="1" applyFill="1" applyBorder="1" applyAlignment="1">
      <alignment vertical="center"/>
    </xf>
    <xf numFmtId="0" fontId="62" fillId="23" borderId="20" xfId="1" applyFont="1" applyFill="1" applyBorder="1" applyAlignment="1">
      <alignment vertical="center"/>
    </xf>
    <xf numFmtId="0" fontId="10" fillId="24" borderId="21" xfId="0" applyFont="1" applyFill="1" applyBorder="1" applyAlignment="1">
      <alignment horizontal="center" vertical="center"/>
    </xf>
    <xf numFmtId="0" fontId="10" fillId="25" borderId="31" xfId="0" applyFont="1" applyFill="1" applyBorder="1" applyAlignment="1">
      <alignment horizontal="center"/>
    </xf>
    <xf numFmtId="0" fontId="71" fillId="0" borderId="0" xfId="0" applyFont="1"/>
    <xf numFmtId="0" fontId="0" fillId="0" borderId="0" xfId="0" applyAlignment="1">
      <alignment vertical="center"/>
    </xf>
    <xf numFmtId="0" fontId="73" fillId="10" borderId="0" xfId="0" applyFont="1" applyFill="1" applyAlignment="1">
      <alignment horizontal="center" vertical="center" wrapText="1"/>
    </xf>
    <xf numFmtId="0" fontId="40" fillId="26" borderId="0" xfId="0" applyFont="1" applyFill="1" applyAlignment="1">
      <alignment vertical="center"/>
    </xf>
    <xf numFmtId="0" fontId="40" fillId="26" borderId="0" xfId="0" applyFont="1" applyFill="1" applyAlignment="1">
      <alignment horizontal="left" vertical="center"/>
    </xf>
    <xf numFmtId="0" fontId="71" fillId="23" borderId="0" xfId="0" applyFont="1" applyFill="1"/>
    <xf numFmtId="0" fontId="0" fillId="23" borderId="0" xfId="0" applyFill="1"/>
    <xf numFmtId="0" fontId="0" fillId="23" borderId="0" xfId="0" applyFill="1" applyAlignment="1">
      <alignment horizontal="center" vertical="center"/>
    </xf>
    <xf numFmtId="0" fontId="76" fillId="2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7" fillId="10" borderId="0" xfId="7" applyFont="1" applyFill="1" applyBorder="1" applyAlignment="1">
      <alignment horizontal="center" vertical="center" wrapText="1"/>
    </xf>
    <xf numFmtId="0" fontId="72" fillId="10" borderId="0" xfId="7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78" fillId="10" borderId="0" xfId="0" applyFont="1" applyFill="1" applyAlignment="1">
      <alignment horizontal="center" vertical="center"/>
    </xf>
    <xf numFmtId="0" fontId="71" fillId="10" borderId="0" xfId="0" applyFont="1" applyFill="1" applyAlignment="1">
      <alignment horizontal="center" vertical="center"/>
    </xf>
    <xf numFmtId="0" fontId="47" fillId="26" borderId="0" xfId="0" applyFont="1" applyFill="1" applyAlignment="1">
      <alignment horizontal="left" vertical="center"/>
    </xf>
    <xf numFmtId="0" fontId="79" fillId="27" borderId="0" xfId="0" applyFont="1" applyFill="1" applyAlignment="1">
      <alignment vertical="center"/>
    </xf>
    <xf numFmtId="0" fontId="79" fillId="27" borderId="0" xfId="0" applyFont="1" applyFill="1" applyAlignment="1">
      <alignment horizontal="left" vertical="center"/>
    </xf>
    <xf numFmtId="0" fontId="80" fillId="0" borderId="0" xfId="0" applyFont="1" applyAlignment="1">
      <alignment horizontal="center" vertical="center"/>
    </xf>
    <xf numFmtId="169" fontId="16" fillId="11" borderId="14" xfId="0" applyNumberFormat="1" applyFont="1" applyFill="1" applyBorder="1" applyAlignment="1" applyProtection="1">
      <alignment horizontal="center" vertical="center"/>
      <protection locked="0"/>
    </xf>
    <xf numFmtId="164" fontId="10" fillId="2" borderId="21" xfId="0" applyNumberFormat="1" applyFont="1" applyFill="1" applyBorder="1" applyAlignment="1" applyProtection="1">
      <alignment horizontal="center"/>
      <protection locked="0"/>
    </xf>
    <xf numFmtId="164" fontId="10" fillId="2" borderId="22" xfId="0" applyNumberFormat="1" applyFont="1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9" fontId="16" fillId="11" borderId="44" xfId="0" applyNumberFormat="1" applyFont="1" applyFill="1" applyBorder="1" applyAlignment="1" applyProtection="1">
      <alignment horizontal="center" vertical="center"/>
      <protection locked="0"/>
    </xf>
    <xf numFmtId="169" fontId="16" fillId="11" borderId="45" xfId="0" applyNumberFormat="1" applyFont="1" applyFill="1" applyBorder="1" applyAlignment="1" applyProtection="1">
      <alignment horizontal="center" vertical="center"/>
      <protection locked="0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169" fontId="16" fillId="11" borderId="44" xfId="0" applyNumberFormat="1" applyFont="1" applyFill="1" applyBorder="1" applyAlignment="1">
      <alignment horizontal="center" vertical="center"/>
    </xf>
    <xf numFmtId="169" fontId="16" fillId="11" borderId="45" xfId="0" applyNumberFormat="1" applyFont="1" applyFill="1" applyBorder="1" applyAlignment="1">
      <alignment horizontal="center" vertical="center"/>
    </xf>
    <xf numFmtId="0" fontId="75" fillId="21" borderId="0" xfId="0" applyFont="1" applyFill="1" applyAlignment="1" applyProtection="1">
      <alignment horizontal="center" vertical="center"/>
      <protection locked="0"/>
    </xf>
    <xf numFmtId="0" fontId="27" fillId="0" borderId="0" xfId="1" applyFont="1" applyAlignment="1">
      <alignment horizontal="center" vertical="center"/>
    </xf>
    <xf numFmtId="0" fontId="36" fillId="18" borderId="4" xfId="1" applyFont="1" applyFill="1" applyBorder="1" applyAlignment="1" applyProtection="1">
      <alignment horizontal="center"/>
      <protection locked="0"/>
    </xf>
    <xf numFmtId="0" fontId="37" fillId="0" borderId="14" xfId="1" applyFont="1" applyBorder="1" applyAlignment="1">
      <alignment horizontal="center"/>
    </xf>
    <xf numFmtId="0" fontId="37" fillId="0" borderId="12" xfId="1" applyFont="1" applyBorder="1" applyAlignment="1">
      <alignment horizontal="center"/>
    </xf>
    <xf numFmtId="0" fontId="37" fillId="0" borderId="7" xfId="1" applyFont="1" applyBorder="1" applyAlignment="1">
      <alignment horizontal="center"/>
    </xf>
    <xf numFmtId="0" fontId="38" fillId="23" borderId="14" xfId="1" applyFont="1" applyFill="1" applyBorder="1" applyAlignment="1">
      <alignment horizontal="center" vertical="center"/>
    </xf>
    <xf numFmtId="0" fontId="38" fillId="23" borderId="12" xfId="1" applyFont="1" applyFill="1" applyBorder="1" applyAlignment="1">
      <alignment horizontal="center" vertical="center"/>
    </xf>
    <xf numFmtId="0" fontId="39" fillId="23" borderId="12" xfId="1" applyFont="1" applyFill="1" applyBorder="1" applyAlignment="1">
      <alignment horizontal="center"/>
    </xf>
    <xf numFmtId="0" fontId="39" fillId="23" borderId="7" xfId="1" applyFont="1" applyFill="1" applyBorder="1" applyAlignment="1">
      <alignment horizontal="center"/>
    </xf>
    <xf numFmtId="0" fontId="34" fillId="0" borderId="0" xfId="1" applyFont="1" applyAlignment="1">
      <alignment horizontal="center" vertical="center" textRotation="90"/>
    </xf>
    <xf numFmtId="0" fontId="34" fillId="0" borderId="0" xfId="1" applyFont="1" applyAlignment="1" applyProtection="1">
      <alignment horizontal="center" vertical="center" textRotation="90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74" fillId="0" borderId="0" xfId="1" applyFont="1" applyAlignment="1">
      <alignment horizontal="left" vertical="center" indent="68"/>
    </xf>
    <xf numFmtId="0" fontId="74" fillId="0" borderId="37" xfId="1" applyFont="1" applyBorder="1" applyAlignment="1">
      <alignment horizontal="left" vertical="center" indent="68"/>
    </xf>
    <xf numFmtId="0" fontId="36" fillId="18" borderId="4" xfId="1" applyFont="1" applyFill="1" applyBorder="1" applyAlignment="1">
      <alignment horizontal="center"/>
    </xf>
    <xf numFmtId="0" fontId="57" fillId="0" borderId="4" xfId="1" applyFont="1" applyBorder="1" applyAlignment="1">
      <alignment horizontal="left" vertical="top"/>
    </xf>
    <xf numFmtId="0" fontId="57" fillId="0" borderId="4" xfId="1" applyFont="1" applyBorder="1" applyAlignment="1">
      <alignment horizontal="left"/>
    </xf>
    <xf numFmtId="0" fontId="63" fillId="0" borderId="37" xfId="1" applyFont="1" applyBorder="1" applyAlignment="1">
      <alignment horizontal="center" vertical="center"/>
    </xf>
    <xf numFmtId="0" fontId="62" fillId="0" borderId="4" xfId="1" applyFont="1" applyBorder="1" applyAlignment="1">
      <alignment horizontal="center" vertical="center"/>
    </xf>
    <xf numFmtId="0" fontId="64" fillId="18" borderId="10" xfId="1" applyFont="1" applyFill="1" applyBorder="1" applyAlignment="1">
      <alignment horizontal="center" vertical="center"/>
    </xf>
    <xf numFmtId="0" fontId="64" fillId="18" borderId="8" xfId="1" applyFont="1" applyFill="1" applyBorder="1" applyAlignment="1">
      <alignment horizontal="center" vertical="center"/>
    </xf>
    <xf numFmtId="0" fontId="64" fillId="18" borderId="11" xfId="1" applyFont="1" applyFill="1" applyBorder="1" applyAlignment="1">
      <alignment horizontal="center" vertical="center"/>
    </xf>
    <xf numFmtId="0" fontId="64" fillId="18" borderId="37" xfId="1" applyFont="1" applyFill="1" applyBorder="1" applyAlignment="1">
      <alignment horizontal="center" vertical="center"/>
    </xf>
    <xf numFmtId="0" fontId="62" fillId="0" borderId="8" xfId="1" applyFont="1" applyBorder="1" applyAlignment="1">
      <alignment horizontal="center" vertical="center"/>
    </xf>
    <xf numFmtId="0" fontId="62" fillId="0" borderId="19" xfId="1" applyFont="1" applyBorder="1" applyAlignment="1">
      <alignment horizontal="center" vertical="center"/>
    </xf>
    <xf numFmtId="0" fontId="62" fillId="0" borderId="37" xfId="1" applyFont="1" applyBorder="1" applyAlignment="1">
      <alignment horizontal="center" vertical="center"/>
    </xf>
    <xf numFmtId="0" fontId="62" fillId="0" borderId="20" xfId="1" applyFont="1" applyBorder="1" applyAlignment="1">
      <alignment horizontal="center" vertical="center"/>
    </xf>
    <xf numFmtId="0" fontId="62" fillId="23" borderId="10" xfId="1" applyFont="1" applyFill="1" applyBorder="1" applyAlignment="1" applyProtection="1">
      <alignment horizontal="center" vertical="center"/>
      <protection locked="0"/>
    </xf>
    <xf numFmtId="0" fontId="62" fillId="23" borderId="8" xfId="1" applyFont="1" applyFill="1" applyBorder="1" applyAlignment="1" applyProtection="1">
      <alignment horizontal="center" vertical="center"/>
      <protection locked="0"/>
    </xf>
    <xf numFmtId="0" fontId="62" fillId="23" borderId="11" xfId="1" applyFont="1" applyFill="1" applyBorder="1" applyAlignment="1" applyProtection="1">
      <alignment horizontal="center" vertical="center"/>
      <protection locked="0"/>
    </xf>
    <xf numFmtId="0" fontId="62" fillId="23" borderId="37" xfId="1" applyFont="1" applyFill="1" applyBorder="1" applyAlignment="1" applyProtection="1">
      <alignment horizontal="center" vertical="center"/>
      <protection locked="0"/>
    </xf>
    <xf numFmtId="0" fontId="62" fillId="23" borderId="8" xfId="1" applyFont="1" applyFill="1" applyBorder="1" applyAlignment="1">
      <alignment horizontal="center" vertical="center"/>
    </xf>
    <xf numFmtId="0" fontId="62" fillId="23" borderId="37" xfId="1" applyFont="1" applyFill="1" applyBorder="1" applyAlignment="1">
      <alignment horizontal="center" vertical="center"/>
    </xf>
    <xf numFmtId="0" fontId="62" fillId="23" borderId="0" xfId="1" applyFont="1" applyFill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57" fillId="0" borderId="10" xfId="1" applyFont="1" applyBorder="1" applyAlignment="1">
      <alignment horizontal="left" vertical="top"/>
    </xf>
    <xf numFmtId="0" fontId="57" fillId="0" borderId="8" xfId="1" applyFont="1" applyBorder="1" applyAlignment="1">
      <alignment horizontal="left" vertical="top"/>
    </xf>
    <xf numFmtId="0" fontId="57" fillId="0" borderId="5" xfId="1" applyFont="1" applyBorder="1" applyAlignment="1">
      <alignment horizontal="left" vertical="top"/>
    </xf>
    <xf numFmtId="0" fontId="57" fillId="0" borderId="0" xfId="1" applyFont="1" applyAlignment="1">
      <alignment horizontal="left" vertical="top"/>
    </xf>
    <xf numFmtId="0" fontId="57" fillId="0" borderId="11" xfId="1" applyFont="1" applyBorder="1" applyAlignment="1">
      <alignment horizontal="left" vertical="top"/>
    </xf>
    <xf numFmtId="0" fontId="57" fillId="0" borderId="37" xfId="1" applyFont="1" applyBorder="1" applyAlignment="1">
      <alignment horizontal="left" vertical="top"/>
    </xf>
    <xf numFmtId="0" fontId="63" fillId="0" borderId="8" xfId="1" applyFont="1" applyBorder="1" applyAlignment="1" applyProtection="1">
      <alignment horizontal="left" vertical="top"/>
      <protection locked="0"/>
    </xf>
    <xf numFmtId="0" fontId="63" fillId="0" borderId="19" xfId="1" applyFont="1" applyBorder="1" applyAlignment="1" applyProtection="1">
      <alignment horizontal="left" vertical="top"/>
      <protection locked="0"/>
    </xf>
    <xf numFmtId="0" fontId="63" fillId="0" borderId="0" xfId="1" applyFont="1" applyAlignment="1" applyProtection="1">
      <alignment horizontal="left" vertical="top"/>
      <protection locked="0"/>
    </xf>
    <xf numFmtId="0" fontId="63" fillId="0" borderId="6" xfId="1" applyFont="1" applyBorder="1" applyAlignment="1" applyProtection="1">
      <alignment horizontal="left" vertical="top"/>
      <protection locked="0"/>
    </xf>
    <xf numFmtId="0" fontId="63" fillId="0" borderId="37" xfId="1" applyFont="1" applyBorder="1" applyAlignment="1" applyProtection="1">
      <alignment horizontal="left" vertical="top"/>
      <protection locked="0"/>
    </xf>
    <xf numFmtId="0" fontId="63" fillId="0" borderId="20" xfId="1" applyFont="1" applyBorder="1" applyAlignment="1" applyProtection="1">
      <alignment horizontal="left" vertical="top"/>
      <protection locked="0"/>
    </xf>
    <xf numFmtId="0" fontId="60" fillId="0" borderId="4" xfId="1" applyFont="1" applyBorder="1" applyAlignment="1">
      <alignment horizontal="left" vertical="center"/>
    </xf>
    <xf numFmtId="0" fontId="57" fillId="0" borderId="14" xfId="1" applyFont="1" applyBorder="1" applyAlignment="1">
      <alignment horizontal="left" vertical="top"/>
    </xf>
    <xf numFmtId="0" fontId="63" fillId="0" borderId="7" xfId="1" applyFont="1" applyBorder="1" applyAlignment="1" applyProtection="1">
      <alignment horizontal="left" vertical="top" wrapText="1"/>
      <protection locked="0"/>
    </xf>
    <xf numFmtId="0" fontId="63" fillId="0" borderId="4" xfId="1" applyFont="1" applyBorder="1" applyAlignment="1" applyProtection="1">
      <alignment horizontal="left" vertical="top" wrapText="1"/>
      <protection locked="0"/>
    </xf>
    <xf numFmtId="165" fontId="57" fillId="0" borderId="4" xfId="1" applyNumberFormat="1" applyFont="1" applyBorder="1" applyAlignment="1">
      <alignment horizontal="left" vertical="center"/>
    </xf>
    <xf numFmtId="0" fontId="2" fillId="2" borderId="35" xfId="1" applyFill="1" applyBorder="1" applyAlignment="1" applyProtection="1">
      <alignment vertical="top" wrapText="1"/>
      <protection locked="0"/>
    </xf>
    <xf numFmtId="0" fontId="2" fillId="0" borderId="35" xfId="1" applyBorder="1" applyAlignment="1" applyProtection="1">
      <alignment vertical="top" wrapText="1"/>
      <protection locked="0"/>
    </xf>
    <xf numFmtId="0" fontId="23" fillId="12" borderId="34" xfId="0" applyFont="1" applyFill="1" applyBorder="1" applyAlignment="1">
      <alignment horizontal="center" vertical="center"/>
    </xf>
    <xf numFmtId="0" fontId="23" fillId="12" borderId="31" xfId="0" applyFont="1" applyFill="1" applyBorder="1" applyAlignment="1">
      <alignment horizontal="center" vertical="center"/>
    </xf>
    <xf numFmtId="9" fontId="32" fillId="4" borderId="35" xfId="2" applyFont="1" applyFill="1" applyBorder="1" applyAlignment="1" applyProtection="1">
      <alignment horizontal="center" vertical="center" textRotation="90"/>
    </xf>
    <xf numFmtId="0" fontId="24" fillId="0" borderId="0" xfId="1" applyFont="1" applyAlignment="1">
      <alignment horizontal="center"/>
    </xf>
    <xf numFmtId="0" fontId="2" fillId="2" borderId="35" xfId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center" vertical="center"/>
    </xf>
    <xf numFmtId="0" fontId="0" fillId="2" borderId="6" xfId="0" applyFill="1" applyBorder="1" applyAlignment="1" applyProtection="1">
      <alignment horizontal="center" vertical="center"/>
    </xf>
    <xf numFmtId="0" fontId="0" fillId="2" borderId="4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</cellXfs>
  <cellStyles count="8">
    <cellStyle name="Hyperlink" xfId="7" builtinId="8"/>
    <cellStyle name="Komma 2" xfId="3" xr:uid="{8CF7A086-9FAD-4800-9D9A-9829F09FA04F}"/>
    <cellStyle name="Procent 2" xfId="2" xr:uid="{45BFDE26-E579-443D-9CE1-D559AC186A44}"/>
    <cellStyle name="Procent 2 2" xfId="6" xr:uid="{7D18812F-F47F-4671-A4C6-B2F5C6B17A69}"/>
    <cellStyle name="Standaard" xfId="0" builtinId="0"/>
    <cellStyle name="Standaard 2" xfId="1" xr:uid="{4AED2E0C-3EF0-4D2B-8BCE-621C20339FCA}"/>
    <cellStyle name="Standaard 2 2" xfId="4" xr:uid="{F0088D56-7EE8-4562-B8EA-9A6CF0286683}"/>
    <cellStyle name="Standaard 3" xfId="5" xr:uid="{3EA2CBDA-703D-4789-A853-1C00B4074097}"/>
  </cellStyles>
  <dxfs count="2199"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ill>
        <patternFill>
          <bgColor rgb="FF66FFFF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1"/>
      </font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lor rgb="FFFFFFCC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29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condense val="0"/>
        <extend val="0"/>
        <color auto="1"/>
      </font>
      <fill>
        <patternFill>
          <bgColor indexed="29"/>
        </patternFill>
      </fill>
    </dxf>
    <dxf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7C8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rgb="FFCCFFCC"/>
        </patternFill>
      </fill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condense val="0"/>
        <extend val="0"/>
        <color auto="1"/>
      </font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2"/>
        </patternFill>
      </fill>
    </dxf>
    <dxf>
      <fill>
        <patternFill>
          <bgColor indexed="26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condense val="0"/>
        <extend val="0"/>
        <color auto="1"/>
      </font>
      <fill>
        <patternFill>
          <bgColor indexed="2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indexed="42"/>
        </patternFill>
      </fill>
    </dxf>
    <dxf>
      <fill>
        <patternFill>
          <bgColor indexed="29"/>
        </patternFill>
      </fill>
    </dxf>
    <dxf>
      <font>
        <color rgb="FFFFFFCC"/>
      </font>
      <fill>
        <patternFill>
          <bgColor rgb="FFFFFFCC"/>
        </patternFill>
      </fill>
      <border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ill>
        <patternFill>
          <bgColor indexed="26"/>
        </patternFill>
      </fill>
      <border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</dxfs>
  <tableStyles count="0" defaultTableStyle="TableStyleMedium2" defaultPivotStyle="PivotStyleLight16"/>
  <colors>
    <mruColors>
      <color rgb="FFCC00FF"/>
      <color rgb="FFFFFFCC"/>
      <color rgb="FF66CCFF"/>
      <color rgb="FF0594FF"/>
      <color rgb="FF0000FF"/>
      <color rgb="FF75DBFF"/>
      <color rgb="FFCCECFF"/>
      <color rgb="FFCCCCFF"/>
      <color rgb="FF99CCFF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63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microsoft.com/office/2017/06/relationships/rdRichValue" Target="richData/rdrichvalue.xml"/><Relationship Id="rId5" Type="http://schemas.openxmlformats.org/officeDocument/2006/relationships/worksheet" Target="worksheets/sheet5.xml"/><Relationship Id="rId61" Type="http://schemas.microsoft.com/office/2022/11/relationships/FeaturePropertyBag" Target="featurePropertyBag/featurePropertyBag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eetMetadata" Target="metadata.xml"/><Relationship Id="rId64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microsoft.com/office/2017/06/relationships/rdRichValueStructure" Target="richData/rdrichvaluestructure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microsoft.com/office/2017/06/relationships/rdRichValueTypes" Target="richData/rdRichValueTypes.xml"/><Relationship Id="rId65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93-41E3-9BE4-763FD34C550E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93-41E3-9BE4-763FD34C550E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93-41E3-9BE4-763FD34C550E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93-41E3-9BE4-763FD34C550E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93-41E3-9BE4-763FD34C550E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93-41E3-9BE4-763FD34C550E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93-41E3-9BE4-763FD34C550E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93-41E3-9BE4-763FD34C55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Middentoets!$D$62:$AO$62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Middentoets!$D$63:$AO$63</c:f>
              <c:numCache>
                <c:formatCode>0%</c:formatCode>
                <c:ptCount val="13"/>
                <c:pt idx="0">
                  <c:v>0.4</c:v>
                </c:pt>
                <c:pt idx="1">
                  <c:v>0.8</c:v>
                </c:pt>
                <c:pt idx="2">
                  <c:v>1</c:v>
                </c:pt>
                <c:pt idx="3">
                  <c:v>0</c:v>
                </c:pt>
                <c:pt idx="4">
                  <c:v>0.4</c:v>
                </c:pt>
                <c:pt idx="5">
                  <c:v>1</c:v>
                </c:pt>
                <c:pt idx="6">
                  <c:v>0.72000000000000008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793-41E3-9BE4-763FD34C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BA2-4A08-9CF0-6A9E1B9447F6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5BA2-4A08-9CF0-6A9E1B9447F6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5BA2-4A08-9CF0-6A9E1B9447F6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BA2-4A08-9CF0-6A9E1B9447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5BA2-4A08-9CF0-6A9E1B9447F6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5BA2-4A08-9CF0-6A9E1B9447F6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5BA2-4A08-9CF0-6A9E1B9447F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(2)'!$K$15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44-4F28-A077-F6D0E1F3509C}"/>
            </c:ext>
          </c:extLst>
        </c:ser>
        <c:ser>
          <c:idx val="1"/>
          <c:order val="1"/>
          <c:tx>
            <c:strRef>
              <c:f>'OPP (2)'!$L$13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(2)'!$L$15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44-4F28-A077-F6D0E1F3509C}"/>
            </c:ext>
          </c:extLst>
        </c:ser>
        <c:ser>
          <c:idx val="2"/>
          <c:order val="2"/>
          <c:tx>
            <c:strRef>
              <c:f>'OPP (2)'!$M$13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(2)'!$M$15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44-4F28-A077-F6D0E1F3509C}"/>
            </c:ext>
          </c:extLst>
        </c:ser>
        <c:ser>
          <c:idx val="3"/>
          <c:order val="3"/>
          <c:tx>
            <c:strRef>
              <c:f>'OPP (2)'!$N$13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(2)'!$N$15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744-4F28-A077-F6D0E1F3509C}"/>
            </c:ext>
          </c:extLst>
        </c:ser>
        <c:ser>
          <c:idx val="4"/>
          <c:order val="4"/>
          <c:tx>
            <c:strRef>
              <c:f>'OPP (2)'!$O$13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(2)'!$O$15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744-4F28-A077-F6D0E1F3509C}"/>
            </c:ext>
          </c:extLst>
        </c:ser>
        <c:ser>
          <c:idx val="5"/>
          <c:order val="5"/>
          <c:tx>
            <c:strRef>
              <c:f>'OPP (2)'!$P$13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(2)'!$P$15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744-4F28-A077-F6D0E1F3509C}"/>
            </c:ext>
          </c:extLst>
        </c:ser>
        <c:ser>
          <c:idx val="6"/>
          <c:order val="6"/>
          <c:tx>
            <c:strRef>
              <c:f>'OPP (2)'!$Q$13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744-4F28-A077-F6D0E1F3509C}"/>
            </c:ext>
          </c:extLst>
        </c:ser>
        <c:ser>
          <c:idx val="7"/>
          <c:order val="7"/>
          <c:tx>
            <c:strRef>
              <c:f>'OPP (2)'!$R$13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44-4F28-A077-F6D0E1F3509C}"/>
            </c:ext>
          </c:extLst>
        </c:ser>
        <c:ser>
          <c:idx val="8"/>
          <c:order val="8"/>
          <c:tx>
            <c:strRef>
              <c:f>'OPP (2)'!$S$13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(2)'!$S$15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744-4F28-A077-F6D0E1F3509C}"/>
            </c:ext>
          </c:extLst>
        </c:ser>
        <c:ser>
          <c:idx val="9"/>
          <c:order val="9"/>
          <c:tx>
            <c:strRef>
              <c:f>'OPP (2)'!$T$13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(2)'!$T$15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4-4F28-A077-F6D0E1F3509C}"/>
            </c:ext>
          </c:extLst>
        </c:ser>
        <c:ser>
          <c:idx val="10"/>
          <c:order val="10"/>
          <c:tx>
            <c:strRef>
              <c:f>'OPP (2)'!$U$13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(2)'!$U$15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44-4F28-A077-F6D0E1F3509C}"/>
            </c:ext>
          </c:extLst>
        </c:ser>
        <c:ser>
          <c:idx val="11"/>
          <c:order val="11"/>
          <c:tx>
            <c:strRef>
              <c:f>'OPP (2)'!$V$13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(2)'!$V$15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44-4F28-A077-F6D0E1F35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44-4F28-A077-F6D0E1F3509C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(2)'!$W$15</c:f>
              <c:numCache>
                <c:formatCode>0.00</c:formatCode>
                <c:ptCount val="1"/>
                <c:pt idx="0">
                  <c:v>2.9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744-4F28-A077-F6D0E1F3509C}"/>
            </c:ext>
          </c:extLst>
        </c:ser>
        <c:ser>
          <c:idx val="13"/>
          <c:order val="13"/>
          <c:tx>
            <c:strRef>
              <c:f>'OPP (2)'!$X$13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(2)'!$X$15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744-4F28-A077-F6D0E1F3509C}"/>
            </c:ext>
          </c:extLst>
        </c:ser>
        <c:ser>
          <c:idx val="14"/>
          <c:order val="14"/>
          <c:tx>
            <c:strRef>
              <c:f>'OPP (2)'!$Y$13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744-4F28-A077-F6D0E1F3509C}"/>
            </c:ext>
          </c:extLst>
        </c:ser>
        <c:ser>
          <c:idx val="15"/>
          <c:order val="15"/>
          <c:tx>
            <c:strRef>
              <c:f>'OPP (2)'!$Z$13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744-4F28-A077-F6D0E1F3509C}"/>
            </c:ext>
          </c:extLst>
        </c:ser>
        <c:ser>
          <c:idx val="16"/>
          <c:order val="16"/>
          <c:tx>
            <c:strRef>
              <c:f>'OPP (2)'!$AA$13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(2)'!$AA$15</c:f>
              <c:numCache>
                <c:formatCode>0.00</c:formatCode>
                <c:ptCount val="1"/>
                <c:pt idx="0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744-4F28-A077-F6D0E1F350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67B-42A8-9F89-6F81C90069EC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567B-42A8-9F89-6F81C90069EC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567B-42A8-9F89-6F81C90069EC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67B-42A8-9F89-6F81C90069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567B-42A8-9F89-6F81C90069EC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567B-42A8-9F89-6F81C90069EC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567B-42A8-9F89-6F81C90069E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(3)'!$K$15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D9-4A5F-AD57-11C62002F096}"/>
            </c:ext>
          </c:extLst>
        </c:ser>
        <c:ser>
          <c:idx val="1"/>
          <c:order val="1"/>
          <c:tx>
            <c:strRef>
              <c:f>'OPP (3)'!$L$13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(3)'!$L$15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D9-4A5F-AD57-11C62002F096}"/>
            </c:ext>
          </c:extLst>
        </c:ser>
        <c:ser>
          <c:idx val="2"/>
          <c:order val="2"/>
          <c:tx>
            <c:strRef>
              <c:f>'OPP (3)'!$M$13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(3)'!$M$15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D9-4A5F-AD57-11C62002F096}"/>
            </c:ext>
          </c:extLst>
        </c:ser>
        <c:ser>
          <c:idx val="3"/>
          <c:order val="3"/>
          <c:tx>
            <c:strRef>
              <c:f>'OPP (3)'!$N$13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(3)'!$N$15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D9-4A5F-AD57-11C62002F096}"/>
            </c:ext>
          </c:extLst>
        </c:ser>
        <c:ser>
          <c:idx val="4"/>
          <c:order val="4"/>
          <c:tx>
            <c:strRef>
              <c:f>'OPP (3)'!$O$13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(3)'!$O$15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D9-4A5F-AD57-11C62002F096}"/>
            </c:ext>
          </c:extLst>
        </c:ser>
        <c:ser>
          <c:idx val="5"/>
          <c:order val="5"/>
          <c:tx>
            <c:strRef>
              <c:f>'OPP (3)'!$P$13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(3)'!$P$15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D9-4A5F-AD57-11C62002F096}"/>
            </c:ext>
          </c:extLst>
        </c:ser>
        <c:ser>
          <c:idx val="6"/>
          <c:order val="6"/>
          <c:tx>
            <c:strRef>
              <c:f>'OPP (3)'!$Q$13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D9-4A5F-AD57-11C62002F096}"/>
            </c:ext>
          </c:extLst>
        </c:ser>
        <c:ser>
          <c:idx val="7"/>
          <c:order val="7"/>
          <c:tx>
            <c:strRef>
              <c:f>'OPP (3)'!$R$13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6D9-4A5F-AD57-11C62002F096}"/>
            </c:ext>
          </c:extLst>
        </c:ser>
        <c:ser>
          <c:idx val="8"/>
          <c:order val="8"/>
          <c:tx>
            <c:strRef>
              <c:f>'OPP (3)'!$S$13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(3)'!$S$15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6D9-4A5F-AD57-11C62002F096}"/>
            </c:ext>
          </c:extLst>
        </c:ser>
        <c:ser>
          <c:idx val="9"/>
          <c:order val="9"/>
          <c:tx>
            <c:strRef>
              <c:f>'OPP (3)'!$T$13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(3)'!$T$15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6D9-4A5F-AD57-11C62002F096}"/>
            </c:ext>
          </c:extLst>
        </c:ser>
        <c:ser>
          <c:idx val="10"/>
          <c:order val="10"/>
          <c:tx>
            <c:strRef>
              <c:f>'OPP (3)'!$U$13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(3)'!$U$15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D9-4A5F-AD57-11C62002F096}"/>
            </c:ext>
          </c:extLst>
        </c:ser>
        <c:ser>
          <c:idx val="11"/>
          <c:order val="11"/>
          <c:tx>
            <c:strRef>
              <c:f>'OPP (3)'!$V$13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(3)'!$V$15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6D9-4A5F-AD57-11C62002F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D9-4A5F-AD57-11C62002F096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(3)'!$W$15</c:f>
              <c:numCache>
                <c:formatCode>0.00</c:formatCode>
                <c:ptCount val="1"/>
                <c:pt idx="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6D9-4A5F-AD57-11C62002F096}"/>
            </c:ext>
          </c:extLst>
        </c:ser>
        <c:ser>
          <c:idx val="13"/>
          <c:order val="13"/>
          <c:tx>
            <c:strRef>
              <c:f>'OPP (3)'!$X$13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(3)'!$X$15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6D9-4A5F-AD57-11C62002F096}"/>
            </c:ext>
          </c:extLst>
        </c:ser>
        <c:ser>
          <c:idx val="14"/>
          <c:order val="14"/>
          <c:tx>
            <c:strRef>
              <c:f>'OPP (3)'!$Y$13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6D9-4A5F-AD57-11C62002F096}"/>
            </c:ext>
          </c:extLst>
        </c:ser>
        <c:ser>
          <c:idx val="15"/>
          <c:order val="15"/>
          <c:tx>
            <c:strRef>
              <c:f>'OPP (3)'!$Z$13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6D9-4A5F-AD57-11C62002F096}"/>
            </c:ext>
          </c:extLst>
        </c:ser>
        <c:ser>
          <c:idx val="16"/>
          <c:order val="16"/>
          <c:tx>
            <c:strRef>
              <c:f>'OPP (3)'!$AA$13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(3)'!$AA$15</c:f>
              <c:numCache>
                <c:formatCode>0.00</c:formatCode>
                <c:ptCount val="1"/>
                <c:pt idx="0">
                  <c:v>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6D9-4A5F-AD57-11C62002F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C7F-44AF-8BB7-E5209DD76A99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4C7F-44AF-8BB7-E5209DD76A99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4C7F-44AF-8BB7-E5209DD76A99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C7F-44AF-8BB7-E5209DD76A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4C7F-44AF-8BB7-E5209DD76A99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4C7F-44AF-8BB7-E5209DD76A99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4C7F-44AF-8BB7-E5209DD76A9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(4)'!$K$13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(4)'!$K$15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0C-4DF7-80DD-C8F1BA747D1B}"/>
            </c:ext>
          </c:extLst>
        </c:ser>
        <c:ser>
          <c:idx val="1"/>
          <c:order val="1"/>
          <c:tx>
            <c:strRef>
              <c:f>'OPP (4)'!$L$13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(4)'!$L$15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0C-4DF7-80DD-C8F1BA747D1B}"/>
            </c:ext>
          </c:extLst>
        </c:ser>
        <c:ser>
          <c:idx val="2"/>
          <c:order val="2"/>
          <c:tx>
            <c:strRef>
              <c:f>'OPP (4)'!$M$13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(4)'!$M$15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0C-4DF7-80DD-C8F1BA747D1B}"/>
            </c:ext>
          </c:extLst>
        </c:ser>
        <c:ser>
          <c:idx val="3"/>
          <c:order val="3"/>
          <c:tx>
            <c:strRef>
              <c:f>'OPP (4)'!$N$13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(4)'!$N$15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0C-4DF7-80DD-C8F1BA747D1B}"/>
            </c:ext>
          </c:extLst>
        </c:ser>
        <c:ser>
          <c:idx val="4"/>
          <c:order val="4"/>
          <c:tx>
            <c:strRef>
              <c:f>'OPP (4)'!$O$13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(4)'!$O$15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0C-4DF7-80DD-C8F1BA747D1B}"/>
            </c:ext>
          </c:extLst>
        </c:ser>
        <c:ser>
          <c:idx val="5"/>
          <c:order val="5"/>
          <c:tx>
            <c:strRef>
              <c:f>'OPP (4)'!$P$13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(4)'!$P$15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0C-4DF7-80DD-C8F1BA747D1B}"/>
            </c:ext>
          </c:extLst>
        </c:ser>
        <c:ser>
          <c:idx val="6"/>
          <c:order val="6"/>
          <c:tx>
            <c:strRef>
              <c:f>'OPP (4)'!$Q$13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0C-4DF7-80DD-C8F1BA747D1B}"/>
            </c:ext>
          </c:extLst>
        </c:ser>
        <c:ser>
          <c:idx val="7"/>
          <c:order val="7"/>
          <c:tx>
            <c:strRef>
              <c:f>'OPP (4)'!$R$13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0C-4DF7-80DD-C8F1BA747D1B}"/>
            </c:ext>
          </c:extLst>
        </c:ser>
        <c:ser>
          <c:idx val="8"/>
          <c:order val="8"/>
          <c:tx>
            <c:strRef>
              <c:f>'OPP (4)'!$S$13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(4)'!$S$15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0C-4DF7-80DD-C8F1BA747D1B}"/>
            </c:ext>
          </c:extLst>
        </c:ser>
        <c:ser>
          <c:idx val="9"/>
          <c:order val="9"/>
          <c:tx>
            <c:strRef>
              <c:f>'OPP (4)'!$T$13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(4)'!$T$15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0C-4DF7-80DD-C8F1BA747D1B}"/>
            </c:ext>
          </c:extLst>
        </c:ser>
        <c:ser>
          <c:idx val="10"/>
          <c:order val="10"/>
          <c:tx>
            <c:strRef>
              <c:f>'OPP (4)'!$U$13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(4)'!$U$15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0C-4DF7-80DD-C8F1BA747D1B}"/>
            </c:ext>
          </c:extLst>
        </c:ser>
        <c:ser>
          <c:idx val="11"/>
          <c:order val="11"/>
          <c:tx>
            <c:strRef>
              <c:f>'OPP (4)'!$V$13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(4)'!$V$15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0C-4DF7-80DD-C8F1BA747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(4)'!$W$13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0C-4DF7-80DD-C8F1BA747D1B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(4)'!$W$15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0C-4DF7-80DD-C8F1BA747D1B}"/>
            </c:ext>
          </c:extLst>
        </c:ser>
        <c:ser>
          <c:idx val="13"/>
          <c:order val="13"/>
          <c:tx>
            <c:strRef>
              <c:f>'OPP (4)'!$X$13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(4)'!$X$15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0C-4DF7-80DD-C8F1BA747D1B}"/>
            </c:ext>
          </c:extLst>
        </c:ser>
        <c:ser>
          <c:idx val="14"/>
          <c:order val="14"/>
          <c:tx>
            <c:strRef>
              <c:f>'OPP (4)'!$Y$13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(4)'!$Y$15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0C-4DF7-80DD-C8F1BA747D1B}"/>
            </c:ext>
          </c:extLst>
        </c:ser>
        <c:ser>
          <c:idx val="15"/>
          <c:order val="15"/>
          <c:tx>
            <c:strRef>
              <c:f>'OPP (4)'!$Z$13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(4)'!$Z$15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E0C-4DF7-80DD-C8F1BA747D1B}"/>
            </c:ext>
          </c:extLst>
        </c:ser>
        <c:ser>
          <c:idx val="16"/>
          <c:order val="16"/>
          <c:tx>
            <c:strRef>
              <c:f>'OPP (4)'!$AA$13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(4)'!$AA$15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E0C-4DF7-80DD-C8F1BA747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32C8-4D9E-A46B-84FBBEF3A90B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32C8-4D9E-A46B-84FBBEF3A90B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32C8-4D9E-A46B-84FBBEF3A90B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2C8-4D9E-A46B-84FBBEF3A9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32C8-4D9E-A46B-84FBBEF3A90B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32C8-4D9E-A46B-84FBBEF3A90B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32C8-4D9E-A46B-84FBBEF3A90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(5)'!$K$13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(5)'!$K$15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2B-4705-9229-F3436EDFD1B1}"/>
            </c:ext>
          </c:extLst>
        </c:ser>
        <c:ser>
          <c:idx val="1"/>
          <c:order val="1"/>
          <c:tx>
            <c:strRef>
              <c:f>'OPP (5)'!$L$13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2B-4705-9229-F3436EDFD1B1}"/>
            </c:ext>
          </c:extLst>
        </c:ser>
        <c:ser>
          <c:idx val="2"/>
          <c:order val="2"/>
          <c:tx>
            <c:strRef>
              <c:f>'OPP (5)'!$M$13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(5)'!$M$15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2B-4705-9229-F3436EDFD1B1}"/>
            </c:ext>
          </c:extLst>
        </c:ser>
        <c:ser>
          <c:idx val="3"/>
          <c:order val="3"/>
          <c:tx>
            <c:strRef>
              <c:f>'OPP (5)'!$N$13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2B-4705-9229-F3436EDFD1B1}"/>
            </c:ext>
          </c:extLst>
        </c:ser>
        <c:ser>
          <c:idx val="4"/>
          <c:order val="4"/>
          <c:tx>
            <c:strRef>
              <c:f>'OPP (5)'!$O$13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(5)'!$O$15</c:f>
              <c:numCache>
                <c:formatCode>General</c:formatCode>
                <c:ptCount val="1"/>
                <c:pt idx="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2B-4705-9229-F3436EDFD1B1}"/>
            </c:ext>
          </c:extLst>
        </c:ser>
        <c:ser>
          <c:idx val="5"/>
          <c:order val="5"/>
          <c:tx>
            <c:strRef>
              <c:f>'OPP (5)'!$P$13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62B-4705-9229-F3436EDFD1B1}"/>
            </c:ext>
          </c:extLst>
        </c:ser>
        <c:ser>
          <c:idx val="6"/>
          <c:order val="6"/>
          <c:tx>
            <c:strRef>
              <c:f>'OPP (5)'!$Q$13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62B-4705-9229-F3436EDFD1B1}"/>
            </c:ext>
          </c:extLst>
        </c:ser>
        <c:ser>
          <c:idx val="7"/>
          <c:order val="7"/>
          <c:tx>
            <c:strRef>
              <c:f>'OPP (5)'!$R$13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2B-4705-9229-F3436EDFD1B1}"/>
            </c:ext>
          </c:extLst>
        </c:ser>
        <c:ser>
          <c:idx val="8"/>
          <c:order val="8"/>
          <c:tx>
            <c:strRef>
              <c:f>'OPP (5)'!$S$13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(5)'!$S$15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2B-4705-9229-F3436EDFD1B1}"/>
            </c:ext>
          </c:extLst>
        </c:ser>
        <c:ser>
          <c:idx val="9"/>
          <c:order val="9"/>
          <c:tx>
            <c:strRef>
              <c:f>'OPP (5)'!$T$13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2B-4705-9229-F3436EDFD1B1}"/>
            </c:ext>
          </c:extLst>
        </c:ser>
        <c:ser>
          <c:idx val="10"/>
          <c:order val="10"/>
          <c:tx>
            <c:strRef>
              <c:f>'OPP (5)'!$U$13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(5)'!$U$15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2B-4705-9229-F3436EDFD1B1}"/>
            </c:ext>
          </c:extLst>
        </c:ser>
        <c:ser>
          <c:idx val="11"/>
          <c:order val="11"/>
          <c:tx>
            <c:strRef>
              <c:f>'OPP (5)'!$V$13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(5)'!$V$15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62B-4705-9229-F3436EDFD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(5)'!$W$13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2B-4705-9229-F3436EDFD1B1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(5)'!$W$15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62B-4705-9229-F3436EDFD1B1}"/>
            </c:ext>
          </c:extLst>
        </c:ser>
        <c:ser>
          <c:idx val="13"/>
          <c:order val="13"/>
          <c:tx>
            <c:strRef>
              <c:f>'OPP (5)'!$X$13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(5)'!$X$15</c:f>
              <c:numCache>
                <c:formatCode>0.00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62B-4705-9229-F3436EDFD1B1}"/>
            </c:ext>
          </c:extLst>
        </c:ser>
        <c:ser>
          <c:idx val="14"/>
          <c:order val="14"/>
          <c:tx>
            <c:strRef>
              <c:f>'OPP (5)'!$Y$13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(5)'!$Y$15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62B-4705-9229-F3436EDFD1B1}"/>
            </c:ext>
          </c:extLst>
        </c:ser>
        <c:ser>
          <c:idx val="15"/>
          <c:order val="15"/>
          <c:tx>
            <c:strRef>
              <c:f>'OPP (5)'!$Z$13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(5)'!$Z$15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62B-4705-9229-F3436EDFD1B1}"/>
            </c:ext>
          </c:extLst>
        </c:ser>
        <c:ser>
          <c:idx val="16"/>
          <c:order val="16"/>
          <c:tx>
            <c:strRef>
              <c:f>'OPP (5)'!$AA$13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(5)'!$AA$15</c:f>
              <c:numCache>
                <c:formatCode>0.00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62B-4705-9229-F3436EDFD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D60-449B-A378-FBF3C8D39EE1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5D60-449B-A378-FBF3C8D39EE1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5D60-449B-A378-FBF3C8D39EE1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D60-449B-A378-FBF3C8D39EE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5D60-449B-A378-FBF3C8D39EE1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5D60-449B-A378-FBF3C8D39EE1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5D60-449B-A378-FBF3C8D39EE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(6)'!$K$13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(6)'!$K$15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F4-453E-A675-8087F52AD32C}"/>
            </c:ext>
          </c:extLst>
        </c:ser>
        <c:ser>
          <c:idx val="1"/>
          <c:order val="1"/>
          <c:tx>
            <c:strRef>
              <c:f>'OPP (6)'!$L$13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F4-453E-A675-8087F52AD32C}"/>
            </c:ext>
          </c:extLst>
        </c:ser>
        <c:ser>
          <c:idx val="2"/>
          <c:order val="2"/>
          <c:tx>
            <c:strRef>
              <c:f>'OPP (6)'!$M$13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F4-453E-A675-8087F52AD32C}"/>
            </c:ext>
          </c:extLst>
        </c:ser>
        <c:ser>
          <c:idx val="3"/>
          <c:order val="3"/>
          <c:tx>
            <c:strRef>
              <c:f>'OPP (6)'!$N$13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9F4-453E-A675-8087F52AD32C}"/>
            </c:ext>
          </c:extLst>
        </c:ser>
        <c:ser>
          <c:idx val="4"/>
          <c:order val="4"/>
          <c:tx>
            <c:strRef>
              <c:f>'OPP (6)'!$O$13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9F4-453E-A675-8087F52AD32C}"/>
            </c:ext>
          </c:extLst>
        </c:ser>
        <c:ser>
          <c:idx val="5"/>
          <c:order val="5"/>
          <c:tx>
            <c:strRef>
              <c:f>'OPP (6)'!$P$13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9F4-453E-A675-8087F52AD32C}"/>
            </c:ext>
          </c:extLst>
        </c:ser>
        <c:ser>
          <c:idx val="6"/>
          <c:order val="6"/>
          <c:tx>
            <c:strRef>
              <c:f>'OPP (6)'!$Q$13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9F4-453E-A675-8087F52AD32C}"/>
            </c:ext>
          </c:extLst>
        </c:ser>
        <c:ser>
          <c:idx val="7"/>
          <c:order val="7"/>
          <c:tx>
            <c:strRef>
              <c:f>'OPP (6)'!$R$13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9F4-453E-A675-8087F52AD32C}"/>
            </c:ext>
          </c:extLst>
        </c:ser>
        <c:ser>
          <c:idx val="8"/>
          <c:order val="8"/>
          <c:tx>
            <c:strRef>
              <c:f>'OPP (6)'!$S$13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9F4-453E-A675-8087F52AD32C}"/>
            </c:ext>
          </c:extLst>
        </c:ser>
        <c:ser>
          <c:idx val="9"/>
          <c:order val="9"/>
          <c:tx>
            <c:strRef>
              <c:f>'OPP (6)'!$T$13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9F4-453E-A675-8087F52AD32C}"/>
            </c:ext>
          </c:extLst>
        </c:ser>
        <c:ser>
          <c:idx val="10"/>
          <c:order val="10"/>
          <c:tx>
            <c:strRef>
              <c:f>'OPP (6)'!$U$13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F4-453E-A675-8087F52AD32C}"/>
            </c:ext>
          </c:extLst>
        </c:ser>
        <c:ser>
          <c:idx val="11"/>
          <c:order val="11"/>
          <c:tx>
            <c:strRef>
              <c:f>'OPP (6)'!$V$13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(6)'!$V$15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9F4-453E-A675-8087F52AD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(6)'!$W$13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F4-453E-A675-8087F52AD32C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(6)'!$W$15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9F4-453E-A675-8087F52AD32C}"/>
            </c:ext>
          </c:extLst>
        </c:ser>
        <c:ser>
          <c:idx val="13"/>
          <c:order val="13"/>
          <c:tx>
            <c:strRef>
              <c:f>'OPP (6)'!$X$13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(6)'!$X$15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9F4-453E-A675-8087F52AD32C}"/>
            </c:ext>
          </c:extLst>
        </c:ser>
        <c:ser>
          <c:idx val="14"/>
          <c:order val="14"/>
          <c:tx>
            <c:strRef>
              <c:f>'OPP (6)'!$Y$13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(6)'!$Y$15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9F4-453E-A675-8087F52AD32C}"/>
            </c:ext>
          </c:extLst>
        </c:ser>
        <c:ser>
          <c:idx val="15"/>
          <c:order val="15"/>
          <c:tx>
            <c:strRef>
              <c:f>'OPP (6)'!$Z$13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(6)'!$Z$15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9F4-453E-A675-8087F52AD32C}"/>
            </c:ext>
          </c:extLst>
        </c:ser>
        <c:ser>
          <c:idx val="16"/>
          <c:order val="16"/>
          <c:tx>
            <c:strRef>
              <c:f>'OPP (6)'!$AA$13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(6)'!$AA$15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9F4-453E-A675-8087F52AD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Middentoets!$B$74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26B-4DF8-A4E8-9056D2D45D1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26B-4DF8-A4E8-9056D2D45D1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26B-4DF8-A4E8-9056D2D45D1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26B-4DF8-A4E8-9056D2D45D1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26B-4DF8-A4E8-9056D2D45D1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Middentoets!$D$66:$H$66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Middentoets!$D$74:$H$74</c:f>
              <c:numCache>
                <c:formatCode>0%</c:formatCode>
                <c:ptCount val="5"/>
                <c:pt idx="0">
                  <c:v>0</c:v>
                </c:pt>
                <c:pt idx="1">
                  <c:v>0.6</c:v>
                </c:pt>
                <c:pt idx="2">
                  <c:v>0.2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26B-4DF8-A4E8-9056D2D45D17}"/>
            </c:ext>
          </c:extLst>
        </c:ser>
        <c:ser>
          <c:idx val="2"/>
          <c:order val="2"/>
          <c:tx>
            <c:strRef>
              <c:f>Middentoets!$B$75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Middentoets!$D$66:$H$66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Middentoets!$D$75:$H$75</c:f>
              <c:numCache>
                <c:formatCode>0%</c:formatCode>
                <c:ptCount val="5"/>
                <c:pt idx="0">
                  <c:v>0</c:v>
                </c:pt>
                <c:pt idx="1">
                  <c:v>0.39999999999999997</c:v>
                </c:pt>
                <c:pt idx="2">
                  <c:v>0.16000000000000003</c:v>
                </c:pt>
                <c:pt idx="3">
                  <c:v>0.16000000000000003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6B-4DF8-A4E8-9056D2D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Middentoets!$B$67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Middentoets!$D$66:$H$66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Middentoets!$D$67:$H$67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6B-4DF8-A4E8-9056D2D45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9B2-4224-9B4A-28ABF41F5166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D9B2-4224-9B4A-28ABF41F5166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D9B2-4224-9B4A-28ABF41F5166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9B2-4224-9B4A-28ABF41F516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D9B2-4224-9B4A-28ABF41F5166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D9B2-4224-9B4A-28ABF41F5166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D9B2-4224-9B4A-28ABF41F516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(7)'!$K$13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(7)'!$K$15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3-4EDD-AF69-9537F9608749}"/>
            </c:ext>
          </c:extLst>
        </c:ser>
        <c:ser>
          <c:idx val="1"/>
          <c:order val="1"/>
          <c:tx>
            <c:strRef>
              <c:f>'OPP (7)'!$L$13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A3-4EDD-AF69-9537F9608749}"/>
            </c:ext>
          </c:extLst>
        </c:ser>
        <c:ser>
          <c:idx val="2"/>
          <c:order val="2"/>
          <c:tx>
            <c:strRef>
              <c:f>'OPP (7)'!$M$13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A3-4EDD-AF69-9537F9608749}"/>
            </c:ext>
          </c:extLst>
        </c:ser>
        <c:ser>
          <c:idx val="3"/>
          <c:order val="3"/>
          <c:tx>
            <c:strRef>
              <c:f>'OPP (7)'!$N$13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A3-4EDD-AF69-9537F9608749}"/>
            </c:ext>
          </c:extLst>
        </c:ser>
        <c:ser>
          <c:idx val="4"/>
          <c:order val="4"/>
          <c:tx>
            <c:strRef>
              <c:f>'OPP (7)'!$O$13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A3-4EDD-AF69-9537F9608749}"/>
            </c:ext>
          </c:extLst>
        </c:ser>
        <c:ser>
          <c:idx val="5"/>
          <c:order val="5"/>
          <c:tx>
            <c:strRef>
              <c:f>'OPP (7)'!$P$13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5A3-4EDD-AF69-9537F9608749}"/>
            </c:ext>
          </c:extLst>
        </c:ser>
        <c:ser>
          <c:idx val="6"/>
          <c:order val="6"/>
          <c:tx>
            <c:strRef>
              <c:f>'OPP (7)'!$Q$13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5A3-4EDD-AF69-9537F9608749}"/>
            </c:ext>
          </c:extLst>
        </c:ser>
        <c:ser>
          <c:idx val="7"/>
          <c:order val="7"/>
          <c:tx>
            <c:strRef>
              <c:f>'OPP (7)'!$R$13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5A3-4EDD-AF69-9537F9608749}"/>
            </c:ext>
          </c:extLst>
        </c:ser>
        <c:ser>
          <c:idx val="8"/>
          <c:order val="8"/>
          <c:tx>
            <c:strRef>
              <c:f>'OPP (7)'!$S$13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A3-4EDD-AF69-9537F9608749}"/>
            </c:ext>
          </c:extLst>
        </c:ser>
        <c:ser>
          <c:idx val="9"/>
          <c:order val="9"/>
          <c:tx>
            <c:strRef>
              <c:f>'OPP (7)'!$T$13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5A3-4EDD-AF69-9537F9608749}"/>
            </c:ext>
          </c:extLst>
        </c:ser>
        <c:ser>
          <c:idx val="10"/>
          <c:order val="10"/>
          <c:tx>
            <c:strRef>
              <c:f>'OPP (7)'!$U$13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A3-4EDD-AF69-9537F9608749}"/>
            </c:ext>
          </c:extLst>
        </c:ser>
        <c:ser>
          <c:idx val="11"/>
          <c:order val="11"/>
          <c:tx>
            <c:strRef>
              <c:f>'OPP (7)'!$V$13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(7)'!$V$15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5A3-4EDD-AF69-9537F960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(7)'!$W$13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A3-4EDD-AF69-9537F9608749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(7)'!$W$15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5A3-4EDD-AF69-9537F9608749}"/>
            </c:ext>
          </c:extLst>
        </c:ser>
        <c:ser>
          <c:idx val="13"/>
          <c:order val="13"/>
          <c:tx>
            <c:strRef>
              <c:f>'OPP (7)'!$X$13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(7)'!$X$15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A3-4EDD-AF69-9537F9608749}"/>
            </c:ext>
          </c:extLst>
        </c:ser>
        <c:ser>
          <c:idx val="14"/>
          <c:order val="14"/>
          <c:tx>
            <c:strRef>
              <c:f>'OPP (7)'!$Y$13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(7)'!$Y$15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5A3-4EDD-AF69-9537F9608749}"/>
            </c:ext>
          </c:extLst>
        </c:ser>
        <c:ser>
          <c:idx val="15"/>
          <c:order val="15"/>
          <c:tx>
            <c:strRef>
              <c:f>'OPP (7)'!$Z$13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(7)'!$Z$15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5A3-4EDD-AF69-9537F9608749}"/>
            </c:ext>
          </c:extLst>
        </c:ser>
        <c:ser>
          <c:idx val="16"/>
          <c:order val="16"/>
          <c:tx>
            <c:strRef>
              <c:f>'OPP (7)'!$AA$13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(7)'!$AA$15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5A3-4EDD-AF69-9537F9608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44B-45D2-9004-DD1727B12E58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744B-45D2-9004-DD1727B12E58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744B-45D2-9004-DD1727B12E58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44B-45D2-9004-DD1727B12E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744B-45D2-9004-DD1727B12E58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744B-45D2-9004-DD1727B12E58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744B-45D2-9004-DD1727B12E58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(8)'!$K$13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(8)'!$K$15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A-46BC-8E8C-54C18F588D2E}"/>
            </c:ext>
          </c:extLst>
        </c:ser>
        <c:ser>
          <c:idx val="1"/>
          <c:order val="1"/>
          <c:tx>
            <c:strRef>
              <c:f>'OPP (8)'!$L$13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A-46BC-8E8C-54C18F588D2E}"/>
            </c:ext>
          </c:extLst>
        </c:ser>
        <c:ser>
          <c:idx val="2"/>
          <c:order val="2"/>
          <c:tx>
            <c:strRef>
              <c:f>'OPP (8)'!$M$13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2A-46BC-8E8C-54C18F588D2E}"/>
            </c:ext>
          </c:extLst>
        </c:ser>
        <c:ser>
          <c:idx val="3"/>
          <c:order val="3"/>
          <c:tx>
            <c:strRef>
              <c:f>'OPP (8)'!$N$13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2A-46BC-8E8C-54C18F588D2E}"/>
            </c:ext>
          </c:extLst>
        </c:ser>
        <c:ser>
          <c:idx val="4"/>
          <c:order val="4"/>
          <c:tx>
            <c:strRef>
              <c:f>'OPP (8)'!$O$13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2A-46BC-8E8C-54C18F588D2E}"/>
            </c:ext>
          </c:extLst>
        </c:ser>
        <c:ser>
          <c:idx val="5"/>
          <c:order val="5"/>
          <c:tx>
            <c:strRef>
              <c:f>'OPP (8)'!$P$13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22A-46BC-8E8C-54C18F588D2E}"/>
            </c:ext>
          </c:extLst>
        </c:ser>
        <c:ser>
          <c:idx val="6"/>
          <c:order val="6"/>
          <c:tx>
            <c:strRef>
              <c:f>'OPP (8)'!$Q$13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22A-46BC-8E8C-54C18F588D2E}"/>
            </c:ext>
          </c:extLst>
        </c:ser>
        <c:ser>
          <c:idx val="7"/>
          <c:order val="7"/>
          <c:tx>
            <c:strRef>
              <c:f>'OPP (8)'!$R$13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22A-46BC-8E8C-54C18F588D2E}"/>
            </c:ext>
          </c:extLst>
        </c:ser>
        <c:ser>
          <c:idx val="8"/>
          <c:order val="8"/>
          <c:tx>
            <c:strRef>
              <c:f>'OPP (8)'!$S$13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22A-46BC-8E8C-54C18F588D2E}"/>
            </c:ext>
          </c:extLst>
        </c:ser>
        <c:ser>
          <c:idx val="9"/>
          <c:order val="9"/>
          <c:tx>
            <c:strRef>
              <c:f>'OPP (8)'!$T$13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2A-46BC-8E8C-54C18F588D2E}"/>
            </c:ext>
          </c:extLst>
        </c:ser>
        <c:ser>
          <c:idx val="10"/>
          <c:order val="10"/>
          <c:tx>
            <c:strRef>
              <c:f>'OPP (8)'!$U$13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2A-46BC-8E8C-54C18F588D2E}"/>
            </c:ext>
          </c:extLst>
        </c:ser>
        <c:ser>
          <c:idx val="11"/>
          <c:order val="11"/>
          <c:tx>
            <c:strRef>
              <c:f>'OPP (8)'!$V$13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(8)'!$V$15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22A-46BC-8E8C-54C18F588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(8)'!$W$13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2A-46BC-8E8C-54C18F588D2E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(8)'!$W$15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22A-46BC-8E8C-54C18F588D2E}"/>
            </c:ext>
          </c:extLst>
        </c:ser>
        <c:ser>
          <c:idx val="13"/>
          <c:order val="13"/>
          <c:tx>
            <c:strRef>
              <c:f>'OPP (8)'!$X$13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(8)'!$X$15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22A-46BC-8E8C-54C18F588D2E}"/>
            </c:ext>
          </c:extLst>
        </c:ser>
        <c:ser>
          <c:idx val="14"/>
          <c:order val="14"/>
          <c:tx>
            <c:strRef>
              <c:f>'OPP (8)'!$Y$13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(8)'!$Y$15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22A-46BC-8E8C-54C18F588D2E}"/>
            </c:ext>
          </c:extLst>
        </c:ser>
        <c:ser>
          <c:idx val="15"/>
          <c:order val="15"/>
          <c:tx>
            <c:strRef>
              <c:f>'OPP (8)'!$Z$13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(8)'!$Z$15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22A-46BC-8E8C-54C18F588D2E}"/>
            </c:ext>
          </c:extLst>
        </c:ser>
        <c:ser>
          <c:idx val="16"/>
          <c:order val="16"/>
          <c:tx>
            <c:strRef>
              <c:f>'OPP (8)'!$AA$13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(8)'!$AA$15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22A-46BC-8E8C-54C18F588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4EC-430C-974D-257A6E01A9B5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D4EC-430C-974D-257A6E01A9B5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D4EC-430C-974D-257A6E01A9B5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4EC-430C-974D-257A6E01A9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D4EC-430C-974D-257A6E01A9B5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D4EC-430C-974D-257A6E01A9B5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D4EC-430C-974D-257A6E01A9B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(9)'!$K$13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(9)'!$K$15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9-4F51-BF04-AEA5063861F3}"/>
            </c:ext>
          </c:extLst>
        </c:ser>
        <c:ser>
          <c:idx val="1"/>
          <c:order val="1"/>
          <c:tx>
            <c:strRef>
              <c:f>'OPP (9)'!$L$13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9-4F51-BF04-AEA5063861F3}"/>
            </c:ext>
          </c:extLst>
        </c:ser>
        <c:ser>
          <c:idx val="2"/>
          <c:order val="2"/>
          <c:tx>
            <c:strRef>
              <c:f>'OPP (9)'!$M$13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29-4F51-BF04-AEA5063861F3}"/>
            </c:ext>
          </c:extLst>
        </c:ser>
        <c:ser>
          <c:idx val="3"/>
          <c:order val="3"/>
          <c:tx>
            <c:strRef>
              <c:f>'OPP (9)'!$N$13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729-4F51-BF04-AEA5063861F3}"/>
            </c:ext>
          </c:extLst>
        </c:ser>
        <c:ser>
          <c:idx val="4"/>
          <c:order val="4"/>
          <c:tx>
            <c:strRef>
              <c:f>'OPP (9)'!$O$13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729-4F51-BF04-AEA5063861F3}"/>
            </c:ext>
          </c:extLst>
        </c:ser>
        <c:ser>
          <c:idx val="5"/>
          <c:order val="5"/>
          <c:tx>
            <c:strRef>
              <c:f>'OPP (9)'!$P$13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729-4F51-BF04-AEA5063861F3}"/>
            </c:ext>
          </c:extLst>
        </c:ser>
        <c:ser>
          <c:idx val="6"/>
          <c:order val="6"/>
          <c:tx>
            <c:strRef>
              <c:f>'OPP (9)'!$Q$13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729-4F51-BF04-AEA5063861F3}"/>
            </c:ext>
          </c:extLst>
        </c:ser>
        <c:ser>
          <c:idx val="7"/>
          <c:order val="7"/>
          <c:tx>
            <c:strRef>
              <c:f>'OPP (9)'!$R$13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729-4F51-BF04-AEA5063861F3}"/>
            </c:ext>
          </c:extLst>
        </c:ser>
        <c:ser>
          <c:idx val="8"/>
          <c:order val="8"/>
          <c:tx>
            <c:strRef>
              <c:f>'OPP (9)'!$S$13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729-4F51-BF04-AEA5063861F3}"/>
            </c:ext>
          </c:extLst>
        </c:ser>
        <c:ser>
          <c:idx val="9"/>
          <c:order val="9"/>
          <c:tx>
            <c:strRef>
              <c:f>'OPP (9)'!$T$13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729-4F51-BF04-AEA5063861F3}"/>
            </c:ext>
          </c:extLst>
        </c:ser>
        <c:ser>
          <c:idx val="10"/>
          <c:order val="10"/>
          <c:tx>
            <c:strRef>
              <c:f>'OPP (9)'!$U$13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29-4F51-BF04-AEA5063861F3}"/>
            </c:ext>
          </c:extLst>
        </c:ser>
        <c:ser>
          <c:idx val="11"/>
          <c:order val="11"/>
          <c:tx>
            <c:strRef>
              <c:f>'OPP (9)'!$V$13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(9)'!$V$15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729-4F51-BF04-AEA506386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(9)'!$W$13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29-4F51-BF04-AEA5063861F3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(9)'!$W$15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29-4F51-BF04-AEA5063861F3}"/>
            </c:ext>
          </c:extLst>
        </c:ser>
        <c:ser>
          <c:idx val="13"/>
          <c:order val="13"/>
          <c:tx>
            <c:strRef>
              <c:f>'OPP (9)'!$X$13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(9)'!$X$15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729-4F51-BF04-AEA5063861F3}"/>
            </c:ext>
          </c:extLst>
        </c:ser>
        <c:ser>
          <c:idx val="14"/>
          <c:order val="14"/>
          <c:tx>
            <c:strRef>
              <c:f>'OPP (9)'!$Y$13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(9)'!$Y$15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729-4F51-BF04-AEA5063861F3}"/>
            </c:ext>
          </c:extLst>
        </c:ser>
        <c:ser>
          <c:idx val="15"/>
          <c:order val="15"/>
          <c:tx>
            <c:strRef>
              <c:f>'OPP (9)'!$Z$13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(9)'!$Z$15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729-4F51-BF04-AEA5063861F3}"/>
            </c:ext>
          </c:extLst>
        </c:ser>
        <c:ser>
          <c:idx val="16"/>
          <c:order val="16"/>
          <c:tx>
            <c:strRef>
              <c:f>'OPP (9)'!$AA$13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(9)'!$AA$15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729-4F51-BF04-AEA5063861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E01-4762-8DAE-512BB2065EAD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6E01-4762-8DAE-512BB2065EAD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6E01-4762-8DAE-512BB2065EAD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E01-4762-8DAE-512BB2065EA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6E01-4762-8DAE-512BB2065EAD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6E01-4762-8DAE-512BB2065EAD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6E01-4762-8DAE-512BB2065EA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(10)'!$K$13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(10)'!$K$15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53-4F0F-9637-ABA6AD768DA0}"/>
            </c:ext>
          </c:extLst>
        </c:ser>
        <c:ser>
          <c:idx val="1"/>
          <c:order val="1"/>
          <c:tx>
            <c:strRef>
              <c:f>'OPP (10)'!$L$13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53-4F0F-9637-ABA6AD768DA0}"/>
            </c:ext>
          </c:extLst>
        </c:ser>
        <c:ser>
          <c:idx val="2"/>
          <c:order val="2"/>
          <c:tx>
            <c:strRef>
              <c:f>'OPP (10)'!$M$13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53-4F0F-9637-ABA6AD768DA0}"/>
            </c:ext>
          </c:extLst>
        </c:ser>
        <c:ser>
          <c:idx val="3"/>
          <c:order val="3"/>
          <c:tx>
            <c:strRef>
              <c:f>'OPP (10)'!$N$13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53-4F0F-9637-ABA6AD768DA0}"/>
            </c:ext>
          </c:extLst>
        </c:ser>
        <c:ser>
          <c:idx val="4"/>
          <c:order val="4"/>
          <c:tx>
            <c:strRef>
              <c:f>'OPP (10)'!$O$13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B53-4F0F-9637-ABA6AD768DA0}"/>
            </c:ext>
          </c:extLst>
        </c:ser>
        <c:ser>
          <c:idx val="5"/>
          <c:order val="5"/>
          <c:tx>
            <c:strRef>
              <c:f>'OPP (10)'!$P$13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53-4F0F-9637-ABA6AD768DA0}"/>
            </c:ext>
          </c:extLst>
        </c:ser>
        <c:ser>
          <c:idx val="6"/>
          <c:order val="6"/>
          <c:tx>
            <c:strRef>
              <c:f>'OPP (10)'!$Q$13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B53-4F0F-9637-ABA6AD768DA0}"/>
            </c:ext>
          </c:extLst>
        </c:ser>
        <c:ser>
          <c:idx val="7"/>
          <c:order val="7"/>
          <c:tx>
            <c:strRef>
              <c:f>'OPP (10)'!$R$13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B53-4F0F-9637-ABA6AD768DA0}"/>
            </c:ext>
          </c:extLst>
        </c:ser>
        <c:ser>
          <c:idx val="8"/>
          <c:order val="8"/>
          <c:tx>
            <c:strRef>
              <c:f>'OPP (10)'!$S$13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B53-4F0F-9637-ABA6AD768DA0}"/>
            </c:ext>
          </c:extLst>
        </c:ser>
        <c:ser>
          <c:idx val="9"/>
          <c:order val="9"/>
          <c:tx>
            <c:strRef>
              <c:f>'OPP (10)'!$T$13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B53-4F0F-9637-ABA6AD768DA0}"/>
            </c:ext>
          </c:extLst>
        </c:ser>
        <c:ser>
          <c:idx val="10"/>
          <c:order val="10"/>
          <c:tx>
            <c:strRef>
              <c:f>'OPP (10)'!$U$13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53-4F0F-9637-ABA6AD768DA0}"/>
            </c:ext>
          </c:extLst>
        </c:ser>
        <c:ser>
          <c:idx val="11"/>
          <c:order val="11"/>
          <c:tx>
            <c:strRef>
              <c:f>'OPP (10)'!$V$13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(10)'!$V$15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B53-4F0F-9637-ABA6AD768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(10)'!$W$13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3-4F0F-9637-ABA6AD768DA0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(10)'!$W$15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B53-4F0F-9637-ABA6AD768DA0}"/>
            </c:ext>
          </c:extLst>
        </c:ser>
        <c:ser>
          <c:idx val="13"/>
          <c:order val="13"/>
          <c:tx>
            <c:strRef>
              <c:f>'OPP (10)'!$X$13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(10)'!$X$15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B53-4F0F-9637-ABA6AD768DA0}"/>
            </c:ext>
          </c:extLst>
        </c:ser>
        <c:ser>
          <c:idx val="14"/>
          <c:order val="14"/>
          <c:tx>
            <c:strRef>
              <c:f>'OPP (10)'!$Y$13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(10)'!$Y$15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B53-4F0F-9637-ABA6AD768DA0}"/>
            </c:ext>
          </c:extLst>
        </c:ser>
        <c:ser>
          <c:idx val="15"/>
          <c:order val="15"/>
          <c:tx>
            <c:strRef>
              <c:f>'OPP (10)'!$Z$13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(10)'!$Z$15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B53-4F0F-9637-ABA6AD768DA0}"/>
            </c:ext>
          </c:extLst>
        </c:ser>
        <c:ser>
          <c:idx val="16"/>
          <c:order val="16"/>
          <c:tx>
            <c:strRef>
              <c:f>'OPP (10)'!$AA$13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(10)'!$AA$15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B53-4F0F-9637-ABA6AD768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EA7-4A35-B561-ABC57D78039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FEA7-4A35-B561-ABC57D78039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FEA7-4A35-B561-ABC57D78039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EA7-4A35-B561-ABC57D7803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FEA7-4A35-B561-ABC57D78039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FEA7-4A35-B561-ABC57D78039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FEA7-4A35-B561-ABC57D78039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(11)'!$K$13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(11)'!$K$15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D-484D-AE31-038A7EBC605A}"/>
            </c:ext>
          </c:extLst>
        </c:ser>
        <c:ser>
          <c:idx val="1"/>
          <c:order val="1"/>
          <c:tx>
            <c:strRef>
              <c:f>'OPP (11)'!$L$13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6D-484D-AE31-038A7EBC605A}"/>
            </c:ext>
          </c:extLst>
        </c:ser>
        <c:ser>
          <c:idx val="2"/>
          <c:order val="2"/>
          <c:tx>
            <c:strRef>
              <c:f>'OPP (11)'!$M$13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6D-484D-AE31-038A7EBC605A}"/>
            </c:ext>
          </c:extLst>
        </c:ser>
        <c:ser>
          <c:idx val="3"/>
          <c:order val="3"/>
          <c:tx>
            <c:strRef>
              <c:f>'OPP (11)'!$N$13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6D-484D-AE31-038A7EBC605A}"/>
            </c:ext>
          </c:extLst>
        </c:ser>
        <c:ser>
          <c:idx val="4"/>
          <c:order val="4"/>
          <c:tx>
            <c:strRef>
              <c:f>'OPP (11)'!$O$13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E6D-484D-AE31-038A7EBC605A}"/>
            </c:ext>
          </c:extLst>
        </c:ser>
        <c:ser>
          <c:idx val="5"/>
          <c:order val="5"/>
          <c:tx>
            <c:strRef>
              <c:f>'OPP (11)'!$P$13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E6D-484D-AE31-038A7EBC605A}"/>
            </c:ext>
          </c:extLst>
        </c:ser>
        <c:ser>
          <c:idx val="6"/>
          <c:order val="6"/>
          <c:tx>
            <c:strRef>
              <c:f>'OPP (11)'!$Q$13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6D-484D-AE31-038A7EBC605A}"/>
            </c:ext>
          </c:extLst>
        </c:ser>
        <c:ser>
          <c:idx val="7"/>
          <c:order val="7"/>
          <c:tx>
            <c:strRef>
              <c:f>'OPP (11)'!$R$13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E6D-484D-AE31-038A7EBC605A}"/>
            </c:ext>
          </c:extLst>
        </c:ser>
        <c:ser>
          <c:idx val="8"/>
          <c:order val="8"/>
          <c:tx>
            <c:strRef>
              <c:f>'OPP (11)'!$S$13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E6D-484D-AE31-038A7EBC605A}"/>
            </c:ext>
          </c:extLst>
        </c:ser>
        <c:ser>
          <c:idx val="9"/>
          <c:order val="9"/>
          <c:tx>
            <c:strRef>
              <c:f>'OPP (11)'!$T$13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E6D-484D-AE31-038A7EBC605A}"/>
            </c:ext>
          </c:extLst>
        </c:ser>
        <c:ser>
          <c:idx val="10"/>
          <c:order val="10"/>
          <c:tx>
            <c:strRef>
              <c:f>'OPP (11)'!$U$13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6D-484D-AE31-038A7EBC605A}"/>
            </c:ext>
          </c:extLst>
        </c:ser>
        <c:ser>
          <c:idx val="11"/>
          <c:order val="11"/>
          <c:tx>
            <c:strRef>
              <c:f>'OPP (11)'!$V$13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(11)'!$V$15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E6D-484D-AE31-038A7EBC6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(11)'!$W$13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6D-484D-AE31-038A7EBC605A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(11)'!$W$15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E6D-484D-AE31-038A7EBC605A}"/>
            </c:ext>
          </c:extLst>
        </c:ser>
        <c:ser>
          <c:idx val="13"/>
          <c:order val="13"/>
          <c:tx>
            <c:strRef>
              <c:f>'OPP (11)'!$X$13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(11)'!$X$15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E6D-484D-AE31-038A7EBC605A}"/>
            </c:ext>
          </c:extLst>
        </c:ser>
        <c:ser>
          <c:idx val="14"/>
          <c:order val="14"/>
          <c:tx>
            <c:strRef>
              <c:f>'OPP (11)'!$Y$13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(11)'!$Y$15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E6D-484D-AE31-038A7EBC605A}"/>
            </c:ext>
          </c:extLst>
        </c:ser>
        <c:ser>
          <c:idx val="15"/>
          <c:order val="15"/>
          <c:tx>
            <c:strRef>
              <c:f>'OPP (11)'!$Z$13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(11)'!$Z$15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E6D-484D-AE31-038A7EBC605A}"/>
            </c:ext>
          </c:extLst>
        </c:ser>
        <c:ser>
          <c:idx val="16"/>
          <c:order val="16"/>
          <c:tx>
            <c:strRef>
              <c:f>'OPP (11)'!$AA$13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(11)'!$AA$15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E6D-484D-AE31-038A7EBC6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546119738647062E-2"/>
          <c:y val="8.9285714285714288E-2"/>
          <c:w val="0.87722201668992383"/>
          <c:h val="0.6732142857142857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9999FF" mc:Ignorable="a14" a14:legacySpreadsheetColorIndex="24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9999FF" mc:Ignorable="a14" a14:legacySpreadsheetColorIndex="24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1C-4916-B749-070A071C073F}"/>
              </c:ext>
            </c:extLst>
          </c:dPt>
          <c:dPt>
            <c:idx val="4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8080" mc:Ignorable="a14" a14:legacySpreadsheetColorIndex="29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1C-4916-B749-070A071C073F}"/>
              </c:ext>
            </c:extLst>
          </c:dPt>
          <c:dPt>
            <c:idx val="5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00FF" mc:Ignorable="a14" a14:legacySpreadsheetColorIndex="14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1C-4916-B749-070A071C073F}"/>
              </c:ext>
            </c:extLst>
          </c:dPt>
          <c:dPt>
            <c:idx val="6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FFFF00" mc:Ignorable="a14" a14:legacySpreadsheetColorIndex="13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1C-4916-B749-070A071C073F}"/>
              </c:ext>
            </c:extLst>
          </c:dPt>
          <c:dPt>
            <c:idx val="7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CC99FF" mc:Ignorable="a14" a14:legacySpreadsheetColorIndex="46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1C-4916-B749-070A071C073F}"/>
              </c:ext>
            </c:extLst>
          </c:dPt>
          <c:dPt>
            <c:idx val="8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3366" mc:Ignorable="a14" a14:legacySpreadsheetColorIndex="61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B71C-4916-B749-070A071C073F}"/>
              </c:ext>
            </c:extLst>
          </c:dPt>
          <c:dPt>
            <c:idx val="9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B71C-4916-B749-070A071C073F}"/>
              </c:ext>
            </c:extLst>
          </c:dPt>
          <c:dPt>
            <c:idx val="10"/>
            <c:invertIfNegative val="0"/>
            <c:bubble3D val="0"/>
            <c:spPr>
              <a:gradFill rotWithShape="0">
                <a:gsLst>
                  <a:gs pos="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  <a:gs pos="50000">
                    <a:srgbClr xmlns:mc="http://schemas.openxmlformats.org/markup-compatibility/2006" xmlns:a14="http://schemas.microsoft.com/office/drawing/2010/main" val="FFFFFF" mc:Ignorable="a14" a14:legacySpreadsheetColorIndex="9"/>
                  </a:gs>
                  <a:gs pos="100000">
                    <a:srgbClr xmlns:mc="http://schemas.openxmlformats.org/markup-compatibility/2006" xmlns:a14="http://schemas.microsoft.com/office/drawing/2010/main" val="99CC00" mc:Ignorable="a14" a14:legacySpreadsheetColorIndex="50"/>
                  </a:gs>
                </a:gsLst>
                <a:lin ang="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B71C-4916-B749-070A071C07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Eindtoets!$D$62:$AO$62</c:f>
              <c:strCache>
                <c:ptCount val="13"/>
                <c:pt idx="0">
                  <c:v>technisch lezen</c:v>
                </c:pt>
                <c:pt idx="1">
                  <c:v>begrijpend lezen</c:v>
                </c:pt>
                <c:pt idx="2">
                  <c:v>spellen</c:v>
                </c:pt>
                <c:pt idx="3">
                  <c:v>ww spellen</c:v>
                </c:pt>
                <c:pt idx="4">
                  <c:v>hoofdrekenen</c:v>
                </c:pt>
                <c:pt idx="5">
                  <c:v>rekenen &amp; wiskunde</c:v>
                </c:pt>
                <c:pt idx="6">
                  <c:v>eindresultaat</c:v>
                </c:pt>
                <c:pt idx="7">
                  <c:v>doublure</c:v>
                </c:pt>
                <c:pt idx="8">
                  <c:v>specifieke onderwijsbehoefte</c:v>
                </c:pt>
                <c:pt idx="9">
                  <c:v>sociaal competent</c:v>
                </c:pt>
                <c:pt idx="10">
                  <c:v>plaatsing VO</c:v>
                </c:pt>
                <c:pt idx="11">
                  <c:v>plaatsing VO</c:v>
                </c:pt>
                <c:pt idx="12">
                  <c:v>positie VO na 3 jr. </c:v>
                </c:pt>
              </c:strCache>
            </c:strRef>
          </c:cat>
          <c:val>
            <c:numRef>
              <c:f>Eindtoets!$D$63:$AO$63</c:f>
              <c:numCache>
                <c:formatCode>0%</c:formatCode>
                <c:ptCount val="13"/>
                <c:pt idx="0">
                  <c:v>0.75</c:v>
                </c:pt>
                <c:pt idx="1">
                  <c:v>0.75</c:v>
                </c:pt>
                <c:pt idx="2">
                  <c:v>0.66666666666666663</c:v>
                </c:pt>
                <c:pt idx="3">
                  <c:v>0</c:v>
                </c:pt>
                <c:pt idx="4">
                  <c:v>0.75</c:v>
                </c:pt>
                <c:pt idx="5">
                  <c:v>0.75</c:v>
                </c:pt>
                <c:pt idx="6">
                  <c:v>0.75</c:v>
                </c:pt>
                <c:pt idx="7" formatCode="0.00%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71C-4916-B749-070A071C0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2691784"/>
        <c:axId val="382694528"/>
      </c:barChart>
      <c:catAx>
        <c:axId val="382691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resultaten per indicator</a:t>
                </a:r>
              </a:p>
            </c:rich>
          </c:tx>
          <c:layout>
            <c:manualLayout>
              <c:xMode val="edge"/>
              <c:yMode val="edge"/>
              <c:x val="0.3877224383159884"/>
              <c:y val="8.9285714285714281E-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826945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1784"/>
        <c:crosses val="autoZero"/>
        <c:crossBetween val="between"/>
        <c:majorUnit val="0.2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FCE-456F-957B-40F51D07841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AFCE-456F-957B-40F51D07841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AFCE-456F-957B-40F51D07841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FCE-456F-957B-40F51D0784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AFCE-456F-957B-40F51D07841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AFCE-456F-957B-40F51D07841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AFCE-456F-957B-40F51D07841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(12)'!$K$13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(12)'!$K$15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75-40EF-9618-B458DE5375A7}"/>
            </c:ext>
          </c:extLst>
        </c:ser>
        <c:ser>
          <c:idx val="1"/>
          <c:order val="1"/>
          <c:tx>
            <c:strRef>
              <c:f>'OPP (12)'!$L$13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75-40EF-9618-B458DE5375A7}"/>
            </c:ext>
          </c:extLst>
        </c:ser>
        <c:ser>
          <c:idx val="2"/>
          <c:order val="2"/>
          <c:tx>
            <c:strRef>
              <c:f>'OPP (12)'!$M$13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75-40EF-9618-B458DE5375A7}"/>
            </c:ext>
          </c:extLst>
        </c:ser>
        <c:ser>
          <c:idx val="3"/>
          <c:order val="3"/>
          <c:tx>
            <c:strRef>
              <c:f>'OPP (12)'!$N$13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75-40EF-9618-B458DE5375A7}"/>
            </c:ext>
          </c:extLst>
        </c:ser>
        <c:ser>
          <c:idx val="4"/>
          <c:order val="4"/>
          <c:tx>
            <c:strRef>
              <c:f>'OPP (12)'!$O$13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75-40EF-9618-B458DE5375A7}"/>
            </c:ext>
          </c:extLst>
        </c:ser>
        <c:ser>
          <c:idx val="5"/>
          <c:order val="5"/>
          <c:tx>
            <c:strRef>
              <c:f>'OPP (12)'!$P$13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75-40EF-9618-B458DE5375A7}"/>
            </c:ext>
          </c:extLst>
        </c:ser>
        <c:ser>
          <c:idx val="6"/>
          <c:order val="6"/>
          <c:tx>
            <c:strRef>
              <c:f>'OPP (12)'!$Q$13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75-40EF-9618-B458DE5375A7}"/>
            </c:ext>
          </c:extLst>
        </c:ser>
        <c:ser>
          <c:idx val="7"/>
          <c:order val="7"/>
          <c:tx>
            <c:strRef>
              <c:f>'OPP (12)'!$R$13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75-40EF-9618-B458DE5375A7}"/>
            </c:ext>
          </c:extLst>
        </c:ser>
        <c:ser>
          <c:idx val="8"/>
          <c:order val="8"/>
          <c:tx>
            <c:strRef>
              <c:f>'OPP (12)'!$S$13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75-40EF-9618-B458DE5375A7}"/>
            </c:ext>
          </c:extLst>
        </c:ser>
        <c:ser>
          <c:idx val="9"/>
          <c:order val="9"/>
          <c:tx>
            <c:strRef>
              <c:f>'OPP (12)'!$T$13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75-40EF-9618-B458DE5375A7}"/>
            </c:ext>
          </c:extLst>
        </c:ser>
        <c:ser>
          <c:idx val="10"/>
          <c:order val="10"/>
          <c:tx>
            <c:strRef>
              <c:f>'OPP (12)'!$U$13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75-40EF-9618-B458DE5375A7}"/>
            </c:ext>
          </c:extLst>
        </c:ser>
        <c:ser>
          <c:idx val="11"/>
          <c:order val="11"/>
          <c:tx>
            <c:strRef>
              <c:f>'OPP (12)'!$V$13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(12)'!$V$15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75-40EF-9618-B458DE53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(12)'!$W$13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75-40EF-9618-B458DE5375A7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(12)'!$W$15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7075-40EF-9618-B458DE5375A7}"/>
            </c:ext>
          </c:extLst>
        </c:ser>
        <c:ser>
          <c:idx val="13"/>
          <c:order val="13"/>
          <c:tx>
            <c:strRef>
              <c:f>'OPP (12)'!$X$13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(12)'!$X$15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075-40EF-9618-B458DE5375A7}"/>
            </c:ext>
          </c:extLst>
        </c:ser>
        <c:ser>
          <c:idx val="14"/>
          <c:order val="14"/>
          <c:tx>
            <c:strRef>
              <c:f>'OPP (12)'!$Y$13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(12)'!$Y$15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075-40EF-9618-B458DE5375A7}"/>
            </c:ext>
          </c:extLst>
        </c:ser>
        <c:ser>
          <c:idx val="15"/>
          <c:order val="15"/>
          <c:tx>
            <c:strRef>
              <c:f>'OPP (12)'!$Z$13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(12)'!$Z$15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075-40EF-9618-B458DE5375A7}"/>
            </c:ext>
          </c:extLst>
        </c:ser>
        <c:ser>
          <c:idx val="16"/>
          <c:order val="16"/>
          <c:tx>
            <c:strRef>
              <c:f>'OPP (12)'!$AA$13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(12)'!$AA$15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075-40EF-9618-B458DE537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1A9-4157-A39F-E09E9E9A71EB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61A9-4157-A39F-E09E9E9A71EB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61A9-4157-A39F-E09E9E9A71EB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1A9-4157-A39F-E09E9E9A71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61A9-4157-A39F-E09E9E9A71EB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61A9-4157-A39F-E09E9E9A71EB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61A9-4157-A39F-E09E9E9A71E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(13)'!$K$13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(13)'!$K$15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C6-44F0-B785-798B57414F66}"/>
            </c:ext>
          </c:extLst>
        </c:ser>
        <c:ser>
          <c:idx val="1"/>
          <c:order val="1"/>
          <c:tx>
            <c:strRef>
              <c:f>'OPP (13)'!$L$13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C6-44F0-B785-798B57414F66}"/>
            </c:ext>
          </c:extLst>
        </c:ser>
        <c:ser>
          <c:idx val="2"/>
          <c:order val="2"/>
          <c:tx>
            <c:strRef>
              <c:f>'OPP (13)'!$M$13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C6-44F0-B785-798B57414F66}"/>
            </c:ext>
          </c:extLst>
        </c:ser>
        <c:ser>
          <c:idx val="3"/>
          <c:order val="3"/>
          <c:tx>
            <c:strRef>
              <c:f>'OPP (13)'!$N$13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C6-44F0-B785-798B57414F66}"/>
            </c:ext>
          </c:extLst>
        </c:ser>
        <c:ser>
          <c:idx val="4"/>
          <c:order val="4"/>
          <c:tx>
            <c:strRef>
              <c:f>'OPP (13)'!$O$13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C6-44F0-B785-798B57414F66}"/>
            </c:ext>
          </c:extLst>
        </c:ser>
        <c:ser>
          <c:idx val="5"/>
          <c:order val="5"/>
          <c:tx>
            <c:strRef>
              <c:f>'OPP (13)'!$P$13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C6-44F0-B785-798B57414F66}"/>
            </c:ext>
          </c:extLst>
        </c:ser>
        <c:ser>
          <c:idx val="6"/>
          <c:order val="6"/>
          <c:tx>
            <c:strRef>
              <c:f>'OPP (13)'!$Q$13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EC6-44F0-B785-798B57414F66}"/>
            </c:ext>
          </c:extLst>
        </c:ser>
        <c:ser>
          <c:idx val="7"/>
          <c:order val="7"/>
          <c:tx>
            <c:strRef>
              <c:f>'OPP (13)'!$R$13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EC6-44F0-B785-798B57414F66}"/>
            </c:ext>
          </c:extLst>
        </c:ser>
        <c:ser>
          <c:idx val="8"/>
          <c:order val="8"/>
          <c:tx>
            <c:strRef>
              <c:f>'OPP (13)'!$S$13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EC6-44F0-B785-798B57414F66}"/>
            </c:ext>
          </c:extLst>
        </c:ser>
        <c:ser>
          <c:idx val="9"/>
          <c:order val="9"/>
          <c:tx>
            <c:strRef>
              <c:f>'OPP (13)'!$T$13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EC6-44F0-B785-798B57414F66}"/>
            </c:ext>
          </c:extLst>
        </c:ser>
        <c:ser>
          <c:idx val="10"/>
          <c:order val="10"/>
          <c:tx>
            <c:strRef>
              <c:f>'OPP (13)'!$U$13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EC6-44F0-B785-798B57414F66}"/>
            </c:ext>
          </c:extLst>
        </c:ser>
        <c:ser>
          <c:idx val="11"/>
          <c:order val="11"/>
          <c:tx>
            <c:strRef>
              <c:f>'OPP (13)'!$V$13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(13)'!$V$15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EC6-44F0-B785-798B57414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(13)'!$W$13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C6-44F0-B785-798B57414F66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(13)'!$W$15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EC6-44F0-B785-798B57414F66}"/>
            </c:ext>
          </c:extLst>
        </c:ser>
        <c:ser>
          <c:idx val="13"/>
          <c:order val="13"/>
          <c:tx>
            <c:strRef>
              <c:f>'OPP (13)'!$X$13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(13)'!$X$15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C6-44F0-B785-798B57414F66}"/>
            </c:ext>
          </c:extLst>
        </c:ser>
        <c:ser>
          <c:idx val="14"/>
          <c:order val="14"/>
          <c:tx>
            <c:strRef>
              <c:f>'OPP (13)'!$Y$13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(13)'!$Y$15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EC6-44F0-B785-798B57414F66}"/>
            </c:ext>
          </c:extLst>
        </c:ser>
        <c:ser>
          <c:idx val="15"/>
          <c:order val="15"/>
          <c:tx>
            <c:strRef>
              <c:f>'OPP (13)'!$Z$13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(13)'!$Z$15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EC6-44F0-B785-798B57414F66}"/>
            </c:ext>
          </c:extLst>
        </c:ser>
        <c:ser>
          <c:idx val="16"/>
          <c:order val="16"/>
          <c:tx>
            <c:strRef>
              <c:f>'OPP (13)'!$AA$13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(13)'!$AA$15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EC6-44F0-B785-798B57414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93A-4339-9985-65039B805CB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C93A-4339-9985-65039B805CB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C93A-4339-9985-65039B805CB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93A-4339-9985-65039B805C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C93A-4339-9985-65039B805CB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C93A-4339-9985-65039B805CB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C93A-4339-9985-65039B805CB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(14)'!$K$13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(14)'!$K$15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79-4B5B-B7A5-9D371E777A3C}"/>
            </c:ext>
          </c:extLst>
        </c:ser>
        <c:ser>
          <c:idx val="1"/>
          <c:order val="1"/>
          <c:tx>
            <c:strRef>
              <c:f>'OPP (14)'!$L$13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79-4B5B-B7A5-9D371E777A3C}"/>
            </c:ext>
          </c:extLst>
        </c:ser>
        <c:ser>
          <c:idx val="2"/>
          <c:order val="2"/>
          <c:tx>
            <c:strRef>
              <c:f>'OPP (14)'!$M$13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79-4B5B-B7A5-9D371E777A3C}"/>
            </c:ext>
          </c:extLst>
        </c:ser>
        <c:ser>
          <c:idx val="3"/>
          <c:order val="3"/>
          <c:tx>
            <c:strRef>
              <c:f>'OPP (14)'!$N$13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79-4B5B-B7A5-9D371E777A3C}"/>
            </c:ext>
          </c:extLst>
        </c:ser>
        <c:ser>
          <c:idx val="4"/>
          <c:order val="4"/>
          <c:tx>
            <c:strRef>
              <c:f>'OPP (14)'!$O$13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79-4B5B-B7A5-9D371E777A3C}"/>
            </c:ext>
          </c:extLst>
        </c:ser>
        <c:ser>
          <c:idx val="5"/>
          <c:order val="5"/>
          <c:tx>
            <c:strRef>
              <c:f>'OPP (14)'!$P$13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79-4B5B-B7A5-9D371E777A3C}"/>
            </c:ext>
          </c:extLst>
        </c:ser>
        <c:ser>
          <c:idx val="6"/>
          <c:order val="6"/>
          <c:tx>
            <c:strRef>
              <c:f>'OPP (14)'!$Q$13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79-4B5B-B7A5-9D371E777A3C}"/>
            </c:ext>
          </c:extLst>
        </c:ser>
        <c:ser>
          <c:idx val="7"/>
          <c:order val="7"/>
          <c:tx>
            <c:strRef>
              <c:f>'OPP (14)'!$R$13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079-4B5B-B7A5-9D371E777A3C}"/>
            </c:ext>
          </c:extLst>
        </c:ser>
        <c:ser>
          <c:idx val="8"/>
          <c:order val="8"/>
          <c:tx>
            <c:strRef>
              <c:f>'OPP (14)'!$S$13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079-4B5B-B7A5-9D371E777A3C}"/>
            </c:ext>
          </c:extLst>
        </c:ser>
        <c:ser>
          <c:idx val="9"/>
          <c:order val="9"/>
          <c:tx>
            <c:strRef>
              <c:f>'OPP (14)'!$T$13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079-4B5B-B7A5-9D371E777A3C}"/>
            </c:ext>
          </c:extLst>
        </c:ser>
        <c:ser>
          <c:idx val="10"/>
          <c:order val="10"/>
          <c:tx>
            <c:strRef>
              <c:f>'OPP (14)'!$U$13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79-4B5B-B7A5-9D371E777A3C}"/>
            </c:ext>
          </c:extLst>
        </c:ser>
        <c:ser>
          <c:idx val="11"/>
          <c:order val="11"/>
          <c:tx>
            <c:strRef>
              <c:f>'OPP (14)'!$V$13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(14)'!$V$15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079-4B5B-B7A5-9D371E777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(14)'!$W$13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79-4B5B-B7A5-9D371E777A3C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(14)'!$W$15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079-4B5B-B7A5-9D371E777A3C}"/>
            </c:ext>
          </c:extLst>
        </c:ser>
        <c:ser>
          <c:idx val="13"/>
          <c:order val="13"/>
          <c:tx>
            <c:strRef>
              <c:f>'OPP (14)'!$X$13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(14)'!$X$15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079-4B5B-B7A5-9D371E777A3C}"/>
            </c:ext>
          </c:extLst>
        </c:ser>
        <c:ser>
          <c:idx val="14"/>
          <c:order val="14"/>
          <c:tx>
            <c:strRef>
              <c:f>'OPP (14)'!$Y$13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(14)'!$Y$15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079-4B5B-B7A5-9D371E777A3C}"/>
            </c:ext>
          </c:extLst>
        </c:ser>
        <c:ser>
          <c:idx val="15"/>
          <c:order val="15"/>
          <c:tx>
            <c:strRef>
              <c:f>'OPP (14)'!$Z$13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(14)'!$Z$15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079-4B5B-B7A5-9D371E777A3C}"/>
            </c:ext>
          </c:extLst>
        </c:ser>
        <c:ser>
          <c:idx val="16"/>
          <c:order val="16"/>
          <c:tx>
            <c:strRef>
              <c:f>'OPP (14)'!$AA$13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(14)'!$AA$15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079-4B5B-B7A5-9D371E777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96D-4EA6-A380-28D3AB9656F1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096D-4EA6-A380-28D3AB9656F1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096D-4EA6-A380-28D3AB9656F1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96D-4EA6-A380-28D3AB9656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096D-4EA6-A380-28D3AB9656F1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096D-4EA6-A380-28D3AB9656F1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096D-4EA6-A380-28D3AB9656F1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(15)'!$K$13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(15)'!$K$15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B4-4AAF-8B23-D4796BD93CCC}"/>
            </c:ext>
          </c:extLst>
        </c:ser>
        <c:ser>
          <c:idx val="1"/>
          <c:order val="1"/>
          <c:tx>
            <c:strRef>
              <c:f>'OPP (15)'!$L$13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B4-4AAF-8B23-D4796BD93CCC}"/>
            </c:ext>
          </c:extLst>
        </c:ser>
        <c:ser>
          <c:idx val="2"/>
          <c:order val="2"/>
          <c:tx>
            <c:strRef>
              <c:f>'OPP (15)'!$M$13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B4-4AAF-8B23-D4796BD93CCC}"/>
            </c:ext>
          </c:extLst>
        </c:ser>
        <c:ser>
          <c:idx val="3"/>
          <c:order val="3"/>
          <c:tx>
            <c:strRef>
              <c:f>'OPP (15)'!$N$13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B4-4AAF-8B23-D4796BD93CCC}"/>
            </c:ext>
          </c:extLst>
        </c:ser>
        <c:ser>
          <c:idx val="4"/>
          <c:order val="4"/>
          <c:tx>
            <c:strRef>
              <c:f>'OPP (15)'!$O$13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B4-4AAF-8B23-D4796BD93CCC}"/>
            </c:ext>
          </c:extLst>
        </c:ser>
        <c:ser>
          <c:idx val="5"/>
          <c:order val="5"/>
          <c:tx>
            <c:strRef>
              <c:f>'OPP (15)'!$P$13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B4-4AAF-8B23-D4796BD93CCC}"/>
            </c:ext>
          </c:extLst>
        </c:ser>
        <c:ser>
          <c:idx val="6"/>
          <c:order val="6"/>
          <c:tx>
            <c:strRef>
              <c:f>'OPP (15)'!$Q$13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B4-4AAF-8B23-D4796BD93CCC}"/>
            </c:ext>
          </c:extLst>
        </c:ser>
        <c:ser>
          <c:idx val="7"/>
          <c:order val="7"/>
          <c:tx>
            <c:strRef>
              <c:f>'OPP (15)'!$R$13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B4-4AAF-8B23-D4796BD93CCC}"/>
            </c:ext>
          </c:extLst>
        </c:ser>
        <c:ser>
          <c:idx val="8"/>
          <c:order val="8"/>
          <c:tx>
            <c:strRef>
              <c:f>'OPP (15)'!$S$13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EB4-4AAF-8B23-D4796BD93CCC}"/>
            </c:ext>
          </c:extLst>
        </c:ser>
        <c:ser>
          <c:idx val="9"/>
          <c:order val="9"/>
          <c:tx>
            <c:strRef>
              <c:f>'OPP (15)'!$T$13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EB4-4AAF-8B23-D4796BD93CCC}"/>
            </c:ext>
          </c:extLst>
        </c:ser>
        <c:ser>
          <c:idx val="10"/>
          <c:order val="10"/>
          <c:tx>
            <c:strRef>
              <c:f>'OPP (15)'!$U$13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B4-4AAF-8B23-D4796BD93CCC}"/>
            </c:ext>
          </c:extLst>
        </c:ser>
        <c:ser>
          <c:idx val="11"/>
          <c:order val="11"/>
          <c:tx>
            <c:strRef>
              <c:f>'OPP (15)'!$V$13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(15)'!$V$15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B4-4AAF-8B23-D4796BD93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(15)'!$W$13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B4-4AAF-8B23-D4796BD93CCC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(15)'!$W$15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EB4-4AAF-8B23-D4796BD93CCC}"/>
            </c:ext>
          </c:extLst>
        </c:ser>
        <c:ser>
          <c:idx val="13"/>
          <c:order val="13"/>
          <c:tx>
            <c:strRef>
              <c:f>'OPP (15)'!$X$13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(15)'!$X$15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EB4-4AAF-8B23-D4796BD93CCC}"/>
            </c:ext>
          </c:extLst>
        </c:ser>
        <c:ser>
          <c:idx val="14"/>
          <c:order val="14"/>
          <c:tx>
            <c:strRef>
              <c:f>'OPP (15)'!$Y$13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(15)'!$Y$15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EB4-4AAF-8B23-D4796BD93CCC}"/>
            </c:ext>
          </c:extLst>
        </c:ser>
        <c:ser>
          <c:idx val="15"/>
          <c:order val="15"/>
          <c:tx>
            <c:strRef>
              <c:f>'OPP (15)'!$Z$13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(15)'!$Z$15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EB4-4AAF-8B23-D4796BD93CCC}"/>
            </c:ext>
          </c:extLst>
        </c:ser>
        <c:ser>
          <c:idx val="16"/>
          <c:order val="16"/>
          <c:tx>
            <c:strRef>
              <c:f>'OPP (15)'!$AA$13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(15)'!$AA$15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EB4-4AAF-8B23-D4796BD93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56E5-47C3-8F12-9211EE480E66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56E5-47C3-8F12-9211EE480E66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56E5-47C3-8F12-9211EE480E66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6E5-47C3-8F12-9211EE480E6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56E5-47C3-8F12-9211EE480E66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56E5-47C3-8F12-9211EE480E66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56E5-47C3-8F12-9211EE480E6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(16)'!$K$13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(16)'!$K$15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6E-495A-BB1F-00E2CEE66680}"/>
            </c:ext>
          </c:extLst>
        </c:ser>
        <c:ser>
          <c:idx val="1"/>
          <c:order val="1"/>
          <c:tx>
            <c:strRef>
              <c:f>'OPP (16)'!$L$13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6E-495A-BB1F-00E2CEE66680}"/>
            </c:ext>
          </c:extLst>
        </c:ser>
        <c:ser>
          <c:idx val="2"/>
          <c:order val="2"/>
          <c:tx>
            <c:strRef>
              <c:f>'OPP (16)'!$M$13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6E-495A-BB1F-00E2CEE66680}"/>
            </c:ext>
          </c:extLst>
        </c:ser>
        <c:ser>
          <c:idx val="3"/>
          <c:order val="3"/>
          <c:tx>
            <c:strRef>
              <c:f>'OPP (16)'!$N$13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6E-495A-BB1F-00E2CEE66680}"/>
            </c:ext>
          </c:extLst>
        </c:ser>
        <c:ser>
          <c:idx val="4"/>
          <c:order val="4"/>
          <c:tx>
            <c:strRef>
              <c:f>'OPP (16)'!$O$13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6E-495A-BB1F-00E2CEE66680}"/>
            </c:ext>
          </c:extLst>
        </c:ser>
        <c:ser>
          <c:idx val="5"/>
          <c:order val="5"/>
          <c:tx>
            <c:strRef>
              <c:f>'OPP (16)'!$P$13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F6E-495A-BB1F-00E2CEE66680}"/>
            </c:ext>
          </c:extLst>
        </c:ser>
        <c:ser>
          <c:idx val="6"/>
          <c:order val="6"/>
          <c:tx>
            <c:strRef>
              <c:f>'OPP (16)'!$Q$13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F6E-495A-BB1F-00E2CEE66680}"/>
            </c:ext>
          </c:extLst>
        </c:ser>
        <c:ser>
          <c:idx val="7"/>
          <c:order val="7"/>
          <c:tx>
            <c:strRef>
              <c:f>'OPP (16)'!$R$13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F6E-495A-BB1F-00E2CEE66680}"/>
            </c:ext>
          </c:extLst>
        </c:ser>
        <c:ser>
          <c:idx val="8"/>
          <c:order val="8"/>
          <c:tx>
            <c:strRef>
              <c:f>'OPP (16)'!$S$13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F6E-495A-BB1F-00E2CEE66680}"/>
            </c:ext>
          </c:extLst>
        </c:ser>
        <c:ser>
          <c:idx val="9"/>
          <c:order val="9"/>
          <c:tx>
            <c:strRef>
              <c:f>'OPP (16)'!$T$13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F6E-495A-BB1F-00E2CEE66680}"/>
            </c:ext>
          </c:extLst>
        </c:ser>
        <c:ser>
          <c:idx val="10"/>
          <c:order val="10"/>
          <c:tx>
            <c:strRef>
              <c:f>'OPP (16)'!$U$13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6E-495A-BB1F-00E2CEE66680}"/>
            </c:ext>
          </c:extLst>
        </c:ser>
        <c:ser>
          <c:idx val="11"/>
          <c:order val="11"/>
          <c:tx>
            <c:strRef>
              <c:f>'OPP (16)'!$V$13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(16)'!$V$15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F6E-495A-BB1F-00E2CEE6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(16)'!$W$13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6E-495A-BB1F-00E2CEE66680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(16)'!$W$15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6E-495A-BB1F-00E2CEE66680}"/>
            </c:ext>
          </c:extLst>
        </c:ser>
        <c:ser>
          <c:idx val="13"/>
          <c:order val="13"/>
          <c:tx>
            <c:strRef>
              <c:f>'OPP (16)'!$X$13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(16)'!$X$15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6E-495A-BB1F-00E2CEE66680}"/>
            </c:ext>
          </c:extLst>
        </c:ser>
        <c:ser>
          <c:idx val="14"/>
          <c:order val="14"/>
          <c:tx>
            <c:strRef>
              <c:f>'OPP (16)'!$Y$13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(16)'!$Y$15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6E-495A-BB1F-00E2CEE66680}"/>
            </c:ext>
          </c:extLst>
        </c:ser>
        <c:ser>
          <c:idx val="15"/>
          <c:order val="15"/>
          <c:tx>
            <c:strRef>
              <c:f>'OPP (16)'!$Z$13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(16)'!$Z$15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6F6E-495A-BB1F-00E2CEE66680}"/>
            </c:ext>
          </c:extLst>
        </c:ser>
        <c:ser>
          <c:idx val="16"/>
          <c:order val="16"/>
          <c:tx>
            <c:strRef>
              <c:f>'OPP (16)'!$AA$13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(16)'!$AA$15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6E-495A-BB1F-00E2CEE66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76165859380091"/>
          <c:y val="9.6774362914361617E-2"/>
          <c:w val="0.72064119550815608"/>
          <c:h val="0.82078996694032635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Eindtoets!$B$74</c:f>
              <c:strCache>
                <c:ptCount val="1"/>
                <c:pt idx="0">
                  <c:v>Aanleg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3366FF" mc:Ignorable="a14" a14:legacySpreadsheetColorIndex="48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3366FF" mc:Ignorable="a14" a14:legacySpreadsheetColorIndex="48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CF7-4BC1-A813-0188B41D574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CF7-4BC1-A813-0188B41D574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CF7-4BC1-A813-0188B41D574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CF7-4BC1-A813-0188B41D574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CF7-4BC1-A813-0188B41D57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Eindtoets!$D$66:$H$66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Eindtoets!$D$74:$H$74</c:f>
              <c:numCache>
                <c:formatCode>0%</c:formatCode>
                <c:ptCount val="5"/>
                <c:pt idx="0">
                  <c:v>0</c:v>
                </c:pt>
                <c:pt idx="1">
                  <c:v>8.3333333333333329E-2</c:v>
                </c:pt>
                <c:pt idx="2">
                  <c:v>2.7777777777777776E-2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F7-4BC1-A813-0188B41D5749}"/>
            </c:ext>
          </c:extLst>
        </c:ser>
        <c:ser>
          <c:idx val="2"/>
          <c:order val="2"/>
          <c:tx>
            <c:strRef>
              <c:f>Eindtoets!$B$75</c:f>
              <c:strCache>
                <c:ptCount val="1"/>
                <c:pt idx="0">
                  <c:v>Resultaat</c:v>
                </c:pt>
              </c:strCache>
            </c:strRef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FF9900" mc:Ignorable="a14" a14:legacySpreadsheetColorIndex="52"/>
                </a:gs>
                <a:gs pos="50000">
                  <a:srgbClr xmlns:mc="http://schemas.openxmlformats.org/markup-compatibility/2006" xmlns:a14="http://schemas.microsoft.com/office/drawing/2010/main" val="FFFFFF" mc:Ignorable="a14" a14:legacySpreadsheetColorIndex="9"/>
                </a:gs>
                <a:gs pos="100000">
                  <a:srgbClr xmlns:mc="http://schemas.openxmlformats.org/markup-compatibility/2006" xmlns:a14="http://schemas.microsoft.com/office/drawing/2010/main" val="FF9900" mc:Ignorable="a14" a14:legacySpreadsheetColorIndex="52"/>
                </a:gs>
              </a:gsLst>
              <a:lin ang="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Eindtoets!$D$66:$H$66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Eindtoets!$D$75:$H$75</c:f>
              <c:numCache>
                <c:formatCode>0%</c:formatCode>
                <c:ptCount val="5"/>
                <c:pt idx="0">
                  <c:v>0</c:v>
                </c:pt>
                <c:pt idx="1">
                  <c:v>4.4444444444444439E-2</c:v>
                </c:pt>
                <c:pt idx="2">
                  <c:v>1.1111111111111112E-2</c:v>
                </c:pt>
                <c:pt idx="3">
                  <c:v>2.7777777777777776E-2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CF7-4BC1-A813-0188B41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82692176"/>
        <c:axId val="528134512"/>
      </c:barChart>
      <c:barChart>
        <c:barDir val="col"/>
        <c:grouping val="clustered"/>
        <c:varyColors val="0"/>
        <c:ser>
          <c:idx val="0"/>
          <c:order val="0"/>
          <c:tx>
            <c:strRef>
              <c:f>Eindtoets!$B$67</c:f>
              <c:strCache>
                <c:ptCount val="1"/>
                <c:pt idx="0">
                  <c:v>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Eindtoets!$D$66:$H$66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Eindtoets!$D$67:$H$67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CF7-4BC1-A813-0188B41D57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28129024"/>
        <c:axId val="380862776"/>
      </c:barChart>
      <c:catAx>
        <c:axId val="3826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28134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28134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382692176"/>
        <c:crosses val="autoZero"/>
        <c:crossBetween val="between"/>
        <c:majorUnit val="0.2"/>
      </c:valAx>
      <c:catAx>
        <c:axId val="52812902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aanleg - resultaat</a:t>
                </a:r>
              </a:p>
            </c:rich>
          </c:tx>
          <c:layout>
            <c:manualLayout>
              <c:xMode val="edge"/>
              <c:yMode val="edge"/>
              <c:x val="0.36121027824235974"/>
              <c:y val="1.612906048572693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crossAx val="380862776"/>
        <c:crosses val="autoZero"/>
        <c:auto val="1"/>
        <c:lblAlgn val="ctr"/>
        <c:lblOffset val="100"/>
        <c:noMultiLvlLbl val="0"/>
      </c:catAx>
      <c:valAx>
        <c:axId val="380862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28129024"/>
        <c:crosses val="max"/>
        <c:crossBetween val="between"/>
      </c:valAx>
      <c:spPr>
        <a:gradFill rotWithShape="0">
          <a:gsLst>
            <a:gs pos="0">
              <a:srgbClr xmlns:mc="http://schemas.openxmlformats.org/markup-compatibility/2006" xmlns:a14="http://schemas.microsoft.com/office/drawing/2010/main" val="FFFF00" mc:Ignorable="a14" a14:legacySpreadsheetColorIndex="13"/>
            </a:gs>
            <a:gs pos="100000">
              <a:srgbClr xmlns:mc="http://schemas.openxmlformats.org/markup-compatibility/2006" xmlns:a14="http://schemas.microsoft.com/office/drawing/2010/main" val="CCFFFF" mc:Ignorable="a14" a14:legacySpreadsheetColorIndex="41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69758248441539"/>
          <c:y val="0.43906886877812218"/>
          <c:w val="0.13345207324225114"/>
          <c:h val="0.1146955412318359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88D-48FA-BC94-7DDD669ACA0F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F88D-48FA-BC94-7DDD669ACA0F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F88D-48FA-BC94-7DDD669ACA0F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F88D-48FA-BC94-7DDD669ACA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F88D-48FA-BC94-7DDD669ACA0F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F88D-48FA-BC94-7DDD669ACA0F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F88D-48FA-BC94-7DDD669ACA0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(17)'!$K$13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(17)'!$K$15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F-487C-A556-DF1FC8D56BE5}"/>
            </c:ext>
          </c:extLst>
        </c:ser>
        <c:ser>
          <c:idx val="1"/>
          <c:order val="1"/>
          <c:tx>
            <c:strRef>
              <c:f>'OPP (17)'!$L$13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9F-487C-A556-DF1FC8D56BE5}"/>
            </c:ext>
          </c:extLst>
        </c:ser>
        <c:ser>
          <c:idx val="2"/>
          <c:order val="2"/>
          <c:tx>
            <c:strRef>
              <c:f>'OPP (17)'!$M$13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9F-487C-A556-DF1FC8D56BE5}"/>
            </c:ext>
          </c:extLst>
        </c:ser>
        <c:ser>
          <c:idx val="3"/>
          <c:order val="3"/>
          <c:tx>
            <c:strRef>
              <c:f>'OPP (17)'!$N$13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9F-487C-A556-DF1FC8D56BE5}"/>
            </c:ext>
          </c:extLst>
        </c:ser>
        <c:ser>
          <c:idx val="4"/>
          <c:order val="4"/>
          <c:tx>
            <c:strRef>
              <c:f>'OPP (17)'!$O$13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89F-487C-A556-DF1FC8D56BE5}"/>
            </c:ext>
          </c:extLst>
        </c:ser>
        <c:ser>
          <c:idx val="5"/>
          <c:order val="5"/>
          <c:tx>
            <c:strRef>
              <c:f>'OPP (17)'!$P$13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89F-487C-A556-DF1FC8D56BE5}"/>
            </c:ext>
          </c:extLst>
        </c:ser>
        <c:ser>
          <c:idx val="6"/>
          <c:order val="6"/>
          <c:tx>
            <c:strRef>
              <c:f>'OPP (17)'!$Q$13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9F-487C-A556-DF1FC8D56BE5}"/>
            </c:ext>
          </c:extLst>
        </c:ser>
        <c:ser>
          <c:idx val="7"/>
          <c:order val="7"/>
          <c:tx>
            <c:strRef>
              <c:f>'OPP (17)'!$R$13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9F-487C-A556-DF1FC8D56BE5}"/>
            </c:ext>
          </c:extLst>
        </c:ser>
        <c:ser>
          <c:idx val="8"/>
          <c:order val="8"/>
          <c:tx>
            <c:strRef>
              <c:f>'OPP (17)'!$S$13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89F-487C-A556-DF1FC8D56BE5}"/>
            </c:ext>
          </c:extLst>
        </c:ser>
        <c:ser>
          <c:idx val="9"/>
          <c:order val="9"/>
          <c:tx>
            <c:strRef>
              <c:f>'OPP (17)'!$T$13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89F-487C-A556-DF1FC8D56BE5}"/>
            </c:ext>
          </c:extLst>
        </c:ser>
        <c:ser>
          <c:idx val="10"/>
          <c:order val="10"/>
          <c:tx>
            <c:strRef>
              <c:f>'OPP (17)'!$U$13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9F-487C-A556-DF1FC8D56BE5}"/>
            </c:ext>
          </c:extLst>
        </c:ser>
        <c:ser>
          <c:idx val="11"/>
          <c:order val="11"/>
          <c:tx>
            <c:strRef>
              <c:f>'OPP (17)'!$V$13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(17)'!$V$15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89F-487C-A556-DF1FC8D5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(17)'!$W$13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9F-487C-A556-DF1FC8D56BE5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(17)'!$W$15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89F-487C-A556-DF1FC8D56BE5}"/>
            </c:ext>
          </c:extLst>
        </c:ser>
        <c:ser>
          <c:idx val="13"/>
          <c:order val="13"/>
          <c:tx>
            <c:strRef>
              <c:f>'OPP (17)'!$X$13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(17)'!$X$15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89F-487C-A556-DF1FC8D56BE5}"/>
            </c:ext>
          </c:extLst>
        </c:ser>
        <c:ser>
          <c:idx val="14"/>
          <c:order val="14"/>
          <c:tx>
            <c:strRef>
              <c:f>'OPP (17)'!$Y$13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(17)'!$Y$15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89F-487C-A556-DF1FC8D56BE5}"/>
            </c:ext>
          </c:extLst>
        </c:ser>
        <c:ser>
          <c:idx val="15"/>
          <c:order val="15"/>
          <c:tx>
            <c:strRef>
              <c:f>'OPP (17)'!$Z$13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(17)'!$Z$15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89F-487C-A556-DF1FC8D56BE5}"/>
            </c:ext>
          </c:extLst>
        </c:ser>
        <c:ser>
          <c:idx val="16"/>
          <c:order val="16"/>
          <c:tx>
            <c:strRef>
              <c:f>'OPP (17)'!$AA$13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(17)'!$AA$15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89F-487C-A556-DF1FC8D56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1DB8-4B43-B0E7-0BB48CF05FC5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1DB8-4B43-B0E7-0BB48CF05FC5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1DB8-4B43-B0E7-0BB48CF05FC5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1DB8-4B43-B0E7-0BB48CF05F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1DB8-4B43-B0E7-0BB48CF05FC5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1DB8-4B43-B0E7-0BB48CF05FC5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1DB8-4B43-B0E7-0BB48CF05FC5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(18)'!$K$13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(18)'!$K$15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8-4DE2-800F-9C291CDB5A9F}"/>
            </c:ext>
          </c:extLst>
        </c:ser>
        <c:ser>
          <c:idx val="1"/>
          <c:order val="1"/>
          <c:tx>
            <c:strRef>
              <c:f>'OPP (18)'!$L$13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28-4DE2-800F-9C291CDB5A9F}"/>
            </c:ext>
          </c:extLst>
        </c:ser>
        <c:ser>
          <c:idx val="2"/>
          <c:order val="2"/>
          <c:tx>
            <c:strRef>
              <c:f>'OPP (18)'!$M$13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28-4DE2-800F-9C291CDB5A9F}"/>
            </c:ext>
          </c:extLst>
        </c:ser>
        <c:ser>
          <c:idx val="3"/>
          <c:order val="3"/>
          <c:tx>
            <c:strRef>
              <c:f>'OPP (18)'!$N$13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28-4DE2-800F-9C291CDB5A9F}"/>
            </c:ext>
          </c:extLst>
        </c:ser>
        <c:ser>
          <c:idx val="4"/>
          <c:order val="4"/>
          <c:tx>
            <c:strRef>
              <c:f>'OPP (18)'!$O$13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28-4DE2-800F-9C291CDB5A9F}"/>
            </c:ext>
          </c:extLst>
        </c:ser>
        <c:ser>
          <c:idx val="5"/>
          <c:order val="5"/>
          <c:tx>
            <c:strRef>
              <c:f>'OPP (18)'!$P$13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28-4DE2-800F-9C291CDB5A9F}"/>
            </c:ext>
          </c:extLst>
        </c:ser>
        <c:ser>
          <c:idx val="6"/>
          <c:order val="6"/>
          <c:tx>
            <c:strRef>
              <c:f>'OPP (18)'!$Q$13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28-4DE2-800F-9C291CDB5A9F}"/>
            </c:ext>
          </c:extLst>
        </c:ser>
        <c:ser>
          <c:idx val="7"/>
          <c:order val="7"/>
          <c:tx>
            <c:strRef>
              <c:f>'OPP (18)'!$R$13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28-4DE2-800F-9C291CDB5A9F}"/>
            </c:ext>
          </c:extLst>
        </c:ser>
        <c:ser>
          <c:idx val="8"/>
          <c:order val="8"/>
          <c:tx>
            <c:strRef>
              <c:f>'OPP (18)'!$S$13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28-4DE2-800F-9C291CDB5A9F}"/>
            </c:ext>
          </c:extLst>
        </c:ser>
        <c:ser>
          <c:idx val="9"/>
          <c:order val="9"/>
          <c:tx>
            <c:strRef>
              <c:f>'OPP (18)'!$T$13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28-4DE2-800F-9C291CDB5A9F}"/>
            </c:ext>
          </c:extLst>
        </c:ser>
        <c:ser>
          <c:idx val="10"/>
          <c:order val="10"/>
          <c:tx>
            <c:strRef>
              <c:f>'OPP (18)'!$U$13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28-4DE2-800F-9C291CDB5A9F}"/>
            </c:ext>
          </c:extLst>
        </c:ser>
        <c:ser>
          <c:idx val="11"/>
          <c:order val="11"/>
          <c:tx>
            <c:strRef>
              <c:f>'OPP (18)'!$V$13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(18)'!$V$15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D28-4DE2-800F-9C291CDB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(18)'!$W$13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28-4DE2-800F-9C291CDB5A9F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(18)'!$W$15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D28-4DE2-800F-9C291CDB5A9F}"/>
            </c:ext>
          </c:extLst>
        </c:ser>
        <c:ser>
          <c:idx val="13"/>
          <c:order val="13"/>
          <c:tx>
            <c:strRef>
              <c:f>'OPP (18)'!$X$13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(18)'!$X$15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D28-4DE2-800F-9C291CDB5A9F}"/>
            </c:ext>
          </c:extLst>
        </c:ser>
        <c:ser>
          <c:idx val="14"/>
          <c:order val="14"/>
          <c:tx>
            <c:strRef>
              <c:f>'OPP (18)'!$Y$13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(18)'!$Y$15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D28-4DE2-800F-9C291CDB5A9F}"/>
            </c:ext>
          </c:extLst>
        </c:ser>
        <c:ser>
          <c:idx val="15"/>
          <c:order val="15"/>
          <c:tx>
            <c:strRef>
              <c:f>'OPP (18)'!$Z$13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(18)'!$Z$15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D28-4DE2-800F-9C291CDB5A9F}"/>
            </c:ext>
          </c:extLst>
        </c:ser>
        <c:ser>
          <c:idx val="16"/>
          <c:order val="16"/>
          <c:tx>
            <c:strRef>
              <c:f>'OPP (18)'!$AA$13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(18)'!$AA$15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D28-4DE2-800F-9C291CDB5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EE7-49EC-94B9-9D59FA56BD1C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AEE7-49EC-94B9-9D59FA56BD1C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AEE7-49EC-94B9-9D59FA56BD1C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EE7-49EC-94B9-9D59FA56BD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AEE7-49EC-94B9-9D59FA56BD1C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AEE7-49EC-94B9-9D59FA56BD1C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AEE7-49EC-94B9-9D59FA56BD1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(19)'!$K$13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(19)'!$K$15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72-4128-B805-8B190364BDB0}"/>
            </c:ext>
          </c:extLst>
        </c:ser>
        <c:ser>
          <c:idx val="1"/>
          <c:order val="1"/>
          <c:tx>
            <c:strRef>
              <c:f>'OPP (19)'!$L$13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72-4128-B805-8B190364BDB0}"/>
            </c:ext>
          </c:extLst>
        </c:ser>
        <c:ser>
          <c:idx val="2"/>
          <c:order val="2"/>
          <c:tx>
            <c:strRef>
              <c:f>'OPP (19)'!$M$13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72-4128-B805-8B190364BDB0}"/>
            </c:ext>
          </c:extLst>
        </c:ser>
        <c:ser>
          <c:idx val="3"/>
          <c:order val="3"/>
          <c:tx>
            <c:strRef>
              <c:f>'OPP (19)'!$N$13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72-4128-B805-8B190364BDB0}"/>
            </c:ext>
          </c:extLst>
        </c:ser>
        <c:ser>
          <c:idx val="4"/>
          <c:order val="4"/>
          <c:tx>
            <c:strRef>
              <c:f>'OPP (19)'!$O$13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72-4128-B805-8B190364BDB0}"/>
            </c:ext>
          </c:extLst>
        </c:ser>
        <c:ser>
          <c:idx val="5"/>
          <c:order val="5"/>
          <c:tx>
            <c:strRef>
              <c:f>'OPP (19)'!$P$13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72-4128-B805-8B190364BDB0}"/>
            </c:ext>
          </c:extLst>
        </c:ser>
        <c:ser>
          <c:idx val="6"/>
          <c:order val="6"/>
          <c:tx>
            <c:strRef>
              <c:f>'OPP (19)'!$Q$13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72-4128-B805-8B190364BDB0}"/>
            </c:ext>
          </c:extLst>
        </c:ser>
        <c:ser>
          <c:idx val="7"/>
          <c:order val="7"/>
          <c:tx>
            <c:strRef>
              <c:f>'OPP (19)'!$R$13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72-4128-B805-8B190364BDB0}"/>
            </c:ext>
          </c:extLst>
        </c:ser>
        <c:ser>
          <c:idx val="8"/>
          <c:order val="8"/>
          <c:tx>
            <c:strRef>
              <c:f>'OPP (19)'!$S$13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72-4128-B805-8B190364BDB0}"/>
            </c:ext>
          </c:extLst>
        </c:ser>
        <c:ser>
          <c:idx val="9"/>
          <c:order val="9"/>
          <c:tx>
            <c:strRef>
              <c:f>'OPP (19)'!$T$13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B72-4128-B805-8B190364BDB0}"/>
            </c:ext>
          </c:extLst>
        </c:ser>
        <c:ser>
          <c:idx val="10"/>
          <c:order val="10"/>
          <c:tx>
            <c:strRef>
              <c:f>'OPP (19)'!$U$13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72-4128-B805-8B190364BDB0}"/>
            </c:ext>
          </c:extLst>
        </c:ser>
        <c:ser>
          <c:idx val="11"/>
          <c:order val="11"/>
          <c:tx>
            <c:strRef>
              <c:f>'OPP (19)'!$V$13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(19)'!$V$15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72-4128-B805-8B190364B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(19)'!$W$13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72-4128-B805-8B190364BDB0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(19)'!$W$15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B72-4128-B805-8B190364BDB0}"/>
            </c:ext>
          </c:extLst>
        </c:ser>
        <c:ser>
          <c:idx val="13"/>
          <c:order val="13"/>
          <c:tx>
            <c:strRef>
              <c:f>'OPP (19)'!$X$13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(19)'!$X$15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B72-4128-B805-8B190364BDB0}"/>
            </c:ext>
          </c:extLst>
        </c:ser>
        <c:ser>
          <c:idx val="14"/>
          <c:order val="14"/>
          <c:tx>
            <c:strRef>
              <c:f>'OPP (19)'!$Y$13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(19)'!$Y$15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B72-4128-B805-8B190364BDB0}"/>
            </c:ext>
          </c:extLst>
        </c:ser>
        <c:ser>
          <c:idx val="15"/>
          <c:order val="15"/>
          <c:tx>
            <c:strRef>
              <c:f>'OPP (19)'!$Z$13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(19)'!$Z$15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B72-4128-B805-8B190364BDB0}"/>
            </c:ext>
          </c:extLst>
        </c:ser>
        <c:ser>
          <c:idx val="16"/>
          <c:order val="16"/>
          <c:tx>
            <c:strRef>
              <c:f>'OPP (19)'!$AA$13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(19)'!$AA$15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B72-4128-B805-8B190364BD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E0D-485F-A7EB-57BF4A84AEF0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6E0D-485F-A7EB-57BF4A84AEF0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6E0D-485F-A7EB-57BF4A84AEF0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E0D-485F-A7EB-57BF4A84AE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6E0D-485F-A7EB-57BF4A84AEF0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6E0D-485F-A7EB-57BF4A84AEF0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6E0D-485F-A7EB-57BF4A84AEF0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(20)'!$K$13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(20)'!$K$15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6D-49F7-B0E8-60A233E4BDFC}"/>
            </c:ext>
          </c:extLst>
        </c:ser>
        <c:ser>
          <c:idx val="1"/>
          <c:order val="1"/>
          <c:tx>
            <c:strRef>
              <c:f>'OPP (20)'!$L$13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6D-49F7-B0E8-60A233E4BDFC}"/>
            </c:ext>
          </c:extLst>
        </c:ser>
        <c:ser>
          <c:idx val="2"/>
          <c:order val="2"/>
          <c:tx>
            <c:strRef>
              <c:f>'OPP (20)'!$M$13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6D-49F7-B0E8-60A233E4BDFC}"/>
            </c:ext>
          </c:extLst>
        </c:ser>
        <c:ser>
          <c:idx val="3"/>
          <c:order val="3"/>
          <c:tx>
            <c:strRef>
              <c:f>'OPP (20)'!$N$13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6D-49F7-B0E8-60A233E4BDFC}"/>
            </c:ext>
          </c:extLst>
        </c:ser>
        <c:ser>
          <c:idx val="4"/>
          <c:order val="4"/>
          <c:tx>
            <c:strRef>
              <c:f>'OPP (20)'!$O$13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6D-49F7-B0E8-60A233E4BDFC}"/>
            </c:ext>
          </c:extLst>
        </c:ser>
        <c:ser>
          <c:idx val="5"/>
          <c:order val="5"/>
          <c:tx>
            <c:strRef>
              <c:f>'OPP (20)'!$P$13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6D-49F7-B0E8-60A233E4BDFC}"/>
            </c:ext>
          </c:extLst>
        </c:ser>
        <c:ser>
          <c:idx val="6"/>
          <c:order val="6"/>
          <c:tx>
            <c:strRef>
              <c:f>'OPP (20)'!$Q$13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6D-49F7-B0E8-60A233E4BDFC}"/>
            </c:ext>
          </c:extLst>
        </c:ser>
        <c:ser>
          <c:idx val="7"/>
          <c:order val="7"/>
          <c:tx>
            <c:strRef>
              <c:f>'OPP (20)'!$R$13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6D-49F7-B0E8-60A233E4BDFC}"/>
            </c:ext>
          </c:extLst>
        </c:ser>
        <c:ser>
          <c:idx val="8"/>
          <c:order val="8"/>
          <c:tx>
            <c:strRef>
              <c:f>'OPP (20)'!$S$13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6D-49F7-B0E8-60A233E4BDFC}"/>
            </c:ext>
          </c:extLst>
        </c:ser>
        <c:ser>
          <c:idx val="9"/>
          <c:order val="9"/>
          <c:tx>
            <c:strRef>
              <c:f>'OPP (20)'!$T$13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A6D-49F7-B0E8-60A233E4BDFC}"/>
            </c:ext>
          </c:extLst>
        </c:ser>
        <c:ser>
          <c:idx val="10"/>
          <c:order val="10"/>
          <c:tx>
            <c:strRef>
              <c:f>'OPP (20)'!$U$13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6D-49F7-B0E8-60A233E4BDFC}"/>
            </c:ext>
          </c:extLst>
        </c:ser>
        <c:ser>
          <c:idx val="11"/>
          <c:order val="11"/>
          <c:tx>
            <c:strRef>
              <c:f>'OPP (20)'!$V$13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(20)'!$V$15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A6D-49F7-B0E8-60A233E4B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(20)'!$W$13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6D-49F7-B0E8-60A233E4BDFC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(20)'!$W$15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A6D-49F7-B0E8-60A233E4BDFC}"/>
            </c:ext>
          </c:extLst>
        </c:ser>
        <c:ser>
          <c:idx val="13"/>
          <c:order val="13"/>
          <c:tx>
            <c:strRef>
              <c:f>'OPP (20)'!$X$13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(20)'!$X$15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A6D-49F7-B0E8-60A233E4BDFC}"/>
            </c:ext>
          </c:extLst>
        </c:ser>
        <c:ser>
          <c:idx val="14"/>
          <c:order val="14"/>
          <c:tx>
            <c:strRef>
              <c:f>'OPP (20)'!$Y$13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(20)'!$Y$15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A6D-49F7-B0E8-60A233E4BDFC}"/>
            </c:ext>
          </c:extLst>
        </c:ser>
        <c:ser>
          <c:idx val="15"/>
          <c:order val="15"/>
          <c:tx>
            <c:strRef>
              <c:f>'OPP (20)'!$Z$13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(20)'!$Z$15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A6D-49F7-B0E8-60A233E4BDFC}"/>
            </c:ext>
          </c:extLst>
        </c:ser>
        <c:ser>
          <c:idx val="16"/>
          <c:order val="16"/>
          <c:tx>
            <c:strRef>
              <c:f>'OPP (20)'!$AA$13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(20)'!$AA$15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BA6D-49F7-B0E8-60A233E4B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C75-4E22-9C88-98DB098FAB3B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0C75-4E22-9C88-98DB098FAB3B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0C75-4E22-9C88-98DB098FAB3B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C75-4E22-9C88-98DB098FAB3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0C75-4E22-9C88-98DB098FAB3B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0C75-4E22-9C88-98DB098FAB3B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0C75-4E22-9C88-98DB098FAB3B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(21)'!$K$13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(21)'!$K$15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56-496C-B48E-6B3E328D1D5C}"/>
            </c:ext>
          </c:extLst>
        </c:ser>
        <c:ser>
          <c:idx val="1"/>
          <c:order val="1"/>
          <c:tx>
            <c:strRef>
              <c:f>'OPP (21)'!$L$13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56-496C-B48E-6B3E328D1D5C}"/>
            </c:ext>
          </c:extLst>
        </c:ser>
        <c:ser>
          <c:idx val="2"/>
          <c:order val="2"/>
          <c:tx>
            <c:strRef>
              <c:f>'OPP (21)'!$M$13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56-496C-B48E-6B3E328D1D5C}"/>
            </c:ext>
          </c:extLst>
        </c:ser>
        <c:ser>
          <c:idx val="3"/>
          <c:order val="3"/>
          <c:tx>
            <c:strRef>
              <c:f>'OPP (21)'!$N$13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56-496C-B48E-6B3E328D1D5C}"/>
            </c:ext>
          </c:extLst>
        </c:ser>
        <c:ser>
          <c:idx val="4"/>
          <c:order val="4"/>
          <c:tx>
            <c:strRef>
              <c:f>'OPP (21)'!$O$13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56-496C-B48E-6B3E328D1D5C}"/>
            </c:ext>
          </c:extLst>
        </c:ser>
        <c:ser>
          <c:idx val="5"/>
          <c:order val="5"/>
          <c:tx>
            <c:strRef>
              <c:f>'OPP (21)'!$P$13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856-496C-B48E-6B3E328D1D5C}"/>
            </c:ext>
          </c:extLst>
        </c:ser>
        <c:ser>
          <c:idx val="6"/>
          <c:order val="6"/>
          <c:tx>
            <c:strRef>
              <c:f>'OPP (21)'!$Q$13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856-496C-B48E-6B3E328D1D5C}"/>
            </c:ext>
          </c:extLst>
        </c:ser>
        <c:ser>
          <c:idx val="7"/>
          <c:order val="7"/>
          <c:tx>
            <c:strRef>
              <c:f>'OPP (21)'!$R$13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856-496C-B48E-6B3E328D1D5C}"/>
            </c:ext>
          </c:extLst>
        </c:ser>
        <c:ser>
          <c:idx val="8"/>
          <c:order val="8"/>
          <c:tx>
            <c:strRef>
              <c:f>'OPP (21)'!$S$13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856-496C-B48E-6B3E328D1D5C}"/>
            </c:ext>
          </c:extLst>
        </c:ser>
        <c:ser>
          <c:idx val="9"/>
          <c:order val="9"/>
          <c:tx>
            <c:strRef>
              <c:f>'OPP (21)'!$T$13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856-496C-B48E-6B3E328D1D5C}"/>
            </c:ext>
          </c:extLst>
        </c:ser>
        <c:ser>
          <c:idx val="10"/>
          <c:order val="10"/>
          <c:tx>
            <c:strRef>
              <c:f>'OPP (21)'!$U$13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56-496C-B48E-6B3E328D1D5C}"/>
            </c:ext>
          </c:extLst>
        </c:ser>
        <c:ser>
          <c:idx val="11"/>
          <c:order val="11"/>
          <c:tx>
            <c:strRef>
              <c:f>'OPP (21)'!$V$13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(21)'!$V$15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856-496C-B48E-6B3E328D1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(21)'!$W$13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56-496C-B48E-6B3E328D1D5C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(21)'!$W$15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856-496C-B48E-6B3E328D1D5C}"/>
            </c:ext>
          </c:extLst>
        </c:ser>
        <c:ser>
          <c:idx val="13"/>
          <c:order val="13"/>
          <c:tx>
            <c:strRef>
              <c:f>'OPP (21)'!$X$13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(21)'!$X$15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856-496C-B48E-6B3E328D1D5C}"/>
            </c:ext>
          </c:extLst>
        </c:ser>
        <c:ser>
          <c:idx val="14"/>
          <c:order val="14"/>
          <c:tx>
            <c:strRef>
              <c:f>'OPP (21)'!$Y$13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(21)'!$Y$15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856-496C-B48E-6B3E328D1D5C}"/>
            </c:ext>
          </c:extLst>
        </c:ser>
        <c:ser>
          <c:idx val="15"/>
          <c:order val="15"/>
          <c:tx>
            <c:strRef>
              <c:f>'OPP (21)'!$Z$13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(21)'!$Z$15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6-496C-B48E-6B3E328D1D5C}"/>
            </c:ext>
          </c:extLst>
        </c:ser>
        <c:ser>
          <c:idx val="16"/>
          <c:order val="16"/>
          <c:tx>
            <c:strRef>
              <c:f>'OPP (21)'!$AA$13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(21)'!$AA$15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856-496C-B48E-6B3E328D1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 (2)'!$I$13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(2)'!$I$16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56-430E-BADB-B0FCDE2D5B4E}"/>
            </c:ext>
          </c:extLst>
        </c:ser>
        <c:ser>
          <c:idx val="1"/>
          <c:order val="1"/>
          <c:tx>
            <c:strRef>
              <c:f>'KINDGESPREK (2)'!$J$13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(2)'!$J$16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56-430E-BADB-B0FCDE2D5B4E}"/>
            </c:ext>
          </c:extLst>
        </c:ser>
        <c:ser>
          <c:idx val="2"/>
          <c:order val="2"/>
          <c:tx>
            <c:strRef>
              <c:f>'KINDGESPREK (2)'!$K$13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(2)'!$K$16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56-430E-BADB-B0FCDE2D5B4E}"/>
            </c:ext>
          </c:extLst>
        </c:ser>
        <c:ser>
          <c:idx val="3"/>
          <c:order val="3"/>
          <c:tx>
            <c:strRef>
              <c:f>'KINDGESPREK (2)'!$L$13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(2)'!$L$16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56-430E-BADB-B0FCDE2D5B4E}"/>
            </c:ext>
          </c:extLst>
        </c:ser>
        <c:ser>
          <c:idx val="4"/>
          <c:order val="4"/>
          <c:tx>
            <c:strRef>
              <c:f>'KINDGESPREK (2)'!$M$13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(2)'!$M$16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56-430E-BADB-B0FCDE2D5B4E}"/>
            </c:ext>
          </c:extLst>
        </c:ser>
        <c:ser>
          <c:idx val="5"/>
          <c:order val="5"/>
          <c:tx>
            <c:strRef>
              <c:f>'KINDGESPREK (2)'!$N$13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(2)'!$N$16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056-430E-BADB-B0FCDE2D5B4E}"/>
            </c:ext>
          </c:extLst>
        </c:ser>
        <c:ser>
          <c:idx val="6"/>
          <c:order val="6"/>
          <c:tx>
            <c:strRef>
              <c:f>'KINDGESPREK (2)'!$O$13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056-430E-BADB-B0FCDE2D5B4E}"/>
            </c:ext>
          </c:extLst>
        </c:ser>
        <c:ser>
          <c:idx val="7"/>
          <c:order val="7"/>
          <c:tx>
            <c:strRef>
              <c:f>'KINDGESPREK (2)'!$P$13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056-430E-BADB-B0FCDE2D5B4E}"/>
            </c:ext>
          </c:extLst>
        </c:ser>
        <c:ser>
          <c:idx val="8"/>
          <c:order val="8"/>
          <c:tx>
            <c:strRef>
              <c:f>'KINDGESPREK (2)'!$Q$13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(2)'!$Q$16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56-430E-BADB-B0FCDE2D5B4E}"/>
            </c:ext>
          </c:extLst>
        </c:ser>
        <c:ser>
          <c:idx val="9"/>
          <c:order val="9"/>
          <c:tx>
            <c:strRef>
              <c:f>'KINDGESPREK (2)'!$R$13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(2)'!$R$16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056-430E-BADB-B0FCDE2D5B4E}"/>
            </c:ext>
          </c:extLst>
        </c:ser>
        <c:ser>
          <c:idx val="10"/>
          <c:order val="10"/>
          <c:tx>
            <c:strRef>
              <c:f>'KINDGESPREK (2)'!$S$13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(2)'!$S$16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56-430E-BADB-B0FCDE2D5B4E}"/>
            </c:ext>
          </c:extLst>
        </c:ser>
        <c:ser>
          <c:idx val="11"/>
          <c:order val="11"/>
          <c:tx>
            <c:strRef>
              <c:f>'KINDGESPREK (2)'!$T$13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(2)'!$T$16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056-430E-BADB-B0FCDE2D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 (2)'!$U$13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 (2)'!$U$16</c:f>
              <c:numCache>
                <c:formatCode>0.0</c:formatCode>
                <c:ptCount val="1"/>
                <c:pt idx="0">
                  <c:v>5.8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056-430E-BADB-B0FCDE2D5B4E}"/>
            </c:ext>
          </c:extLst>
        </c:ser>
        <c:ser>
          <c:idx val="13"/>
          <c:order val="13"/>
          <c:tx>
            <c:strRef>
              <c:f>'KINDGESPREK (2)'!$V$13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 (2)'!$V$16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056-430E-BADB-B0FCDE2D5B4E}"/>
            </c:ext>
          </c:extLst>
        </c:ser>
        <c:ser>
          <c:idx val="14"/>
          <c:order val="14"/>
          <c:tx>
            <c:strRef>
              <c:f>'KINDGESPREK (2)'!$W$13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 (2)'!$W$16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056-430E-BADB-B0FCDE2D5B4E}"/>
            </c:ext>
          </c:extLst>
        </c:ser>
        <c:ser>
          <c:idx val="15"/>
          <c:order val="15"/>
          <c:tx>
            <c:strRef>
              <c:f>'KINDGESPREK (2)'!$X$13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 (2)'!$X$16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0056-430E-BADB-B0FCDE2D5B4E}"/>
            </c:ext>
          </c:extLst>
        </c:ser>
        <c:ser>
          <c:idx val="16"/>
          <c:order val="16"/>
          <c:tx>
            <c:strRef>
              <c:f>'KINDGESPREK (2)'!$Y$13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 (2)'!$Y$16</c:f>
              <c:numCache>
                <c:formatCode>0.0</c:formatCode>
                <c:ptCount val="1"/>
                <c:pt idx="0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56-430E-BADB-B0FCDE2D5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D24-43B6-8003-AC01A43576E2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9D24-43B6-8003-AC01A43576E2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9D24-43B6-8003-AC01A43576E2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D24-43B6-8003-AC01A43576E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9D24-43B6-8003-AC01A43576E2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9D24-43B6-8003-AC01A43576E2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9D24-43B6-8003-AC01A43576E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(22)'!$K$13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(22)'!$K$15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B3-450A-B1AC-7C4351C49FFA}"/>
            </c:ext>
          </c:extLst>
        </c:ser>
        <c:ser>
          <c:idx val="1"/>
          <c:order val="1"/>
          <c:tx>
            <c:strRef>
              <c:f>'OPP (22)'!$L$13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B3-450A-B1AC-7C4351C49FFA}"/>
            </c:ext>
          </c:extLst>
        </c:ser>
        <c:ser>
          <c:idx val="2"/>
          <c:order val="2"/>
          <c:tx>
            <c:strRef>
              <c:f>'OPP (22)'!$M$13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0B3-450A-B1AC-7C4351C49FFA}"/>
            </c:ext>
          </c:extLst>
        </c:ser>
        <c:ser>
          <c:idx val="3"/>
          <c:order val="3"/>
          <c:tx>
            <c:strRef>
              <c:f>'OPP (22)'!$N$13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3-450A-B1AC-7C4351C49FFA}"/>
            </c:ext>
          </c:extLst>
        </c:ser>
        <c:ser>
          <c:idx val="4"/>
          <c:order val="4"/>
          <c:tx>
            <c:strRef>
              <c:f>'OPP (22)'!$O$13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0B3-450A-B1AC-7C4351C49FFA}"/>
            </c:ext>
          </c:extLst>
        </c:ser>
        <c:ser>
          <c:idx val="5"/>
          <c:order val="5"/>
          <c:tx>
            <c:strRef>
              <c:f>'OPP (22)'!$P$13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0B3-450A-B1AC-7C4351C49FFA}"/>
            </c:ext>
          </c:extLst>
        </c:ser>
        <c:ser>
          <c:idx val="6"/>
          <c:order val="6"/>
          <c:tx>
            <c:strRef>
              <c:f>'OPP (22)'!$Q$13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0B3-450A-B1AC-7C4351C49FFA}"/>
            </c:ext>
          </c:extLst>
        </c:ser>
        <c:ser>
          <c:idx val="7"/>
          <c:order val="7"/>
          <c:tx>
            <c:strRef>
              <c:f>'OPP (22)'!$R$13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B3-450A-B1AC-7C4351C49FFA}"/>
            </c:ext>
          </c:extLst>
        </c:ser>
        <c:ser>
          <c:idx val="8"/>
          <c:order val="8"/>
          <c:tx>
            <c:strRef>
              <c:f>'OPP (22)'!$S$13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B3-450A-B1AC-7C4351C49FFA}"/>
            </c:ext>
          </c:extLst>
        </c:ser>
        <c:ser>
          <c:idx val="9"/>
          <c:order val="9"/>
          <c:tx>
            <c:strRef>
              <c:f>'OPP (22)'!$T$13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0B3-450A-B1AC-7C4351C49FFA}"/>
            </c:ext>
          </c:extLst>
        </c:ser>
        <c:ser>
          <c:idx val="10"/>
          <c:order val="10"/>
          <c:tx>
            <c:strRef>
              <c:f>'OPP (22)'!$U$13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B3-450A-B1AC-7C4351C49FFA}"/>
            </c:ext>
          </c:extLst>
        </c:ser>
        <c:ser>
          <c:idx val="11"/>
          <c:order val="11"/>
          <c:tx>
            <c:strRef>
              <c:f>'OPP (22)'!$V$13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(22)'!$V$15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0B3-450A-B1AC-7C4351C49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(22)'!$W$13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B3-450A-B1AC-7C4351C49FFA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(22)'!$W$15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0B3-450A-B1AC-7C4351C49FFA}"/>
            </c:ext>
          </c:extLst>
        </c:ser>
        <c:ser>
          <c:idx val="13"/>
          <c:order val="13"/>
          <c:tx>
            <c:strRef>
              <c:f>'OPP (22)'!$X$13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(22)'!$X$15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0B3-450A-B1AC-7C4351C49FFA}"/>
            </c:ext>
          </c:extLst>
        </c:ser>
        <c:ser>
          <c:idx val="14"/>
          <c:order val="14"/>
          <c:tx>
            <c:strRef>
              <c:f>'OPP (22)'!$Y$13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(22)'!$Y$15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0B3-450A-B1AC-7C4351C49FFA}"/>
            </c:ext>
          </c:extLst>
        </c:ser>
        <c:ser>
          <c:idx val="15"/>
          <c:order val="15"/>
          <c:tx>
            <c:strRef>
              <c:f>'OPP (22)'!$Z$13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(22)'!$Z$15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0B3-450A-B1AC-7C4351C49FFA}"/>
            </c:ext>
          </c:extLst>
        </c:ser>
        <c:ser>
          <c:idx val="16"/>
          <c:order val="16"/>
          <c:tx>
            <c:strRef>
              <c:f>'OPP (22)'!$AA$13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(22)'!$AA$15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50B3-450A-B1AC-7C4351C49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874-451D-BF4D-84DB0A83E276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C874-451D-BF4D-84DB0A83E276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C874-451D-BF4D-84DB0A83E276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874-451D-BF4D-84DB0A83E2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C874-451D-BF4D-84DB0A83E276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C874-451D-BF4D-84DB0A83E276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C874-451D-BF4D-84DB0A83E27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(23)'!$K$13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(23)'!$K$15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A-45B5-BB35-822663356AF8}"/>
            </c:ext>
          </c:extLst>
        </c:ser>
        <c:ser>
          <c:idx val="1"/>
          <c:order val="1"/>
          <c:tx>
            <c:strRef>
              <c:f>'OPP (23)'!$L$13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A-45B5-BB35-822663356AF8}"/>
            </c:ext>
          </c:extLst>
        </c:ser>
        <c:ser>
          <c:idx val="2"/>
          <c:order val="2"/>
          <c:tx>
            <c:strRef>
              <c:f>'OPP (23)'!$M$13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2A-45B5-BB35-822663356AF8}"/>
            </c:ext>
          </c:extLst>
        </c:ser>
        <c:ser>
          <c:idx val="3"/>
          <c:order val="3"/>
          <c:tx>
            <c:strRef>
              <c:f>'OPP (23)'!$N$13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2A-45B5-BB35-822663356AF8}"/>
            </c:ext>
          </c:extLst>
        </c:ser>
        <c:ser>
          <c:idx val="4"/>
          <c:order val="4"/>
          <c:tx>
            <c:strRef>
              <c:f>'OPP (23)'!$O$13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2A-45B5-BB35-822663356AF8}"/>
            </c:ext>
          </c:extLst>
        </c:ser>
        <c:ser>
          <c:idx val="5"/>
          <c:order val="5"/>
          <c:tx>
            <c:strRef>
              <c:f>'OPP (23)'!$P$13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32A-45B5-BB35-822663356AF8}"/>
            </c:ext>
          </c:extLst>
        </c:ser>
        <c:ser>
          <c:idx val="6"/>
          <c:order val="6"/>
          <c:tx>
            <c:strRef>
              <c:f>'OPP (23)'!$Q$13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2A-45B5-BB35-822663356AF8}"/>
            </c:ext>
          </c:extLst>
        </c:ser>
        <c:ser>
          <c:idx val="7"/>
          <c:order val="7"/>
          <c:tx>
            <c:strRef>
              <c:f>'OPP (23)'!$R$13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2A-45B5-BB35-822663356AF8}"/>
            </c:ext>
          </c:extLst>
        </c:ser>
        <c:ser>
          <c:idx val="8"/>
          <c:order val="8"/>
          <c:tx>
            <c:strRef>
              <c:f>'OPP (23)'!$S$13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2A-45B5-BB35-822663356AF8}"/>
            </c:ext>
          </c:extLst>
        </c:ser>
        <c:ser>
          <c:idx val="9"/>
          <c:order val="9"/>
          <c:tx>
            <c:strRef>
              <c:f>'OPP (23)'!$T$13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2A-45B5-BB35-822663356AF8}"/>
            </c:ext>
          </c:extLst>
        </c:ser>
        <c:ser>
          <c:idx val="10"/>
          <c:order val="10"/>
          <c:tx>
            <c:strRef>
              <c:f>'OPP (23)'!$U$13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2A-45B5-BB35-822663356AF8}"/>
            </c:ext>
          </c:extLst>
        </c:ser>
        <c:ser>
          <c:idx val="11"/>
          <c:order val="11"/>
          <c:tx>
            <c:strRef>
              <c:f>'OPP (23)'!$V$13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(23)'!$V$15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32A-45B5-BB35-822663356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(23)'!$W$13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2A-45B5-BB35-822663356AF8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(23)'!$W$15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32A-45B5-BB35-822663356AF8}"/>
            </c:ext>
          </c:extLst>
        </c:ser>
        <c:ser>
          <c:idx val="13"/>
          <c:order val="13"/>
          <c:tx>
            <c:strRef>
              <c:f>'OPP (23)'!$X$13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(23)'!$X$15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32A-45B5-BB35-822663356AF8}"/>
            </c:ext>
          </c:extLst>
        </c:ser>
        <c:ser>
          <c:idx val="14"/>
          <c:order val="14"/>
          <c:tx>
            <c:strRef>
              <c:f>'OPP (23)'!$Y$13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(23)'!$Y$15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32A-45B5-BB35-822663356AF8}"/>
            </c:ext>
          </c:extLst>
        </c:ser>
        <c:ser>
          <c:idx val="15"/>
          <c:order val="15"/>
          <c:tx>
            <c:strRef>
              <c:f>'OPP (23)'!$Z$13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(23)'!$Z$15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32A-45B5-BB35-822663356AF8}"/>
            </c:ext>
          </c:extLst>
        </c:ser>
        <c:ser>
          <c:idx val="16"/>
          <c:order val="16"/>
          <c:tx>
            <c:strRef>
              <c:f>'OPP (23)'!$AA$13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(23)'!$AA$15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32A-45B5-BB35-822663356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640-43D8-A64C-0FB6628522B3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E640-43D8-A64C-0FB6628522B3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E640-43D8-A64C-0FB6628522B3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640-43D8-A64C-0FB6628522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E640-43D8-A64C-0FB6628522B3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E640-43D8-A64C-0FB6628522B3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E640-43D8-A64C-0FB6628522B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(24)'!$K$13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(24)'!$K$15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0-4C84-9593-1423BE2F7A79}"/>
            </c:ext>
          </c:extLst>
        </c:ser>
        <c:ser>
          <c:idx val="1"/>
          <c:order val="1"/>
          <c:tx>
            <c:strRef>
              <c:f>'OPP (24)'!$L$13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40-4C84-9593-1423BE2F7A79}"/>
            </c:ext>
          </c:extLst>
        </c:ser>
        <c:ser>
          <c:idx val="2"/>
          <c:order val="2"/>
          <c:tx>
            <c:strRef>
              <c:f>'OPP (24)'!$M$13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140-4C84-9593-1423BE2F7A79}"/>
            </c:ext>
          </c:extLst>
        </c:ser>
        <c:ser>
          <c:idx val="3"/>
          <c:order val="3"/>
          <c:tx>
            <c:strRef>
              <c:f>'OPP (24)'!$N$13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40-4C84-9593-1423BE2F7A79}"/>
            </c:ext>
          </c:extLst>
        </c:ser>
        <c:ser>
          <c:idx val="4"/>
          <c:order val="4"/>
          <c:tx>
            <c:strRef>
              <c:f>'OPP (24)'!$O$13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40-4C84-9593-1423BE2F7A79}"/>
            </c:ext>
          </c:extLst>
        </c:ser>
        <c:ser>
          <c:idx val="5"/>
          <c:order val="5"/>
          <c:tx>
            <c:strRef>
              <c:f>'OPP (24)'!$P$13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140-4C84-9593-1423BE2F7A79}"/>
            </c:ext>
          </c:extLst>
        </c:ser>
        <c:ser>
          <c:idx val="6"/>
          <c:order val="6"/>
          <c:tx>
            <c:strRef>
              <c:f>'OPP (24)'!$Q$13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40-4C84-9593-1423BE2F7A79}"/>
            </c:ext>
          </c:extLst>
        </c:ser>
        <c:ser>
          <c:idx val="7"/>
          <c:order val="7"/>
          <c:tx>
            <c:strRef>
              <c:f>'OPP (24)'!$R$13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40-4C84-9593-1423BE2F7A79}"/>
            </c:ext>
          </c:extLst>
        </c:ser>
        <c:ser>
          <c:idx val="8"/>
          <c:order val="8"/>
          <c:tx>
            <c:strRef>
              <c:f>'OPP (24)'!$S$13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140-4C84-9593-1423BE2F7A79}"/>
            </c:ext>
          </c:extLst>
        </c:ser>
        <c:ser>
          <c:idx val="9"/>
          <c:order val="9"/>
          <c:tx>
            <c:strRef>
              <c:f>'OPP (24)'!$T$13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140-4C84-9593-1423BE2F7A79}"/>
            </c:ext>
          </c:extLst>
        </c:ser>
        <c:ser>
          <c:idx val="10"/>
          <c:order val="10"/>
          <c:tx>
            <c:strRef>
              <c:f>'OPP (24)'!$U$13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40-4C84-9593-1423BE2F7A79}"/>
            </c:ext>
          </c:extLst>
        </c:ser>
        <c:ser>
          <c:idx val="11"/>
          <c:order val="11"/>
          <c:tx>
            <c:strRef>
              <c:f>'OPP (24)'!$V$13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(24)'!$V$15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140-4C84-9593-1423BE2F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(24)'!$W$13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40-4C84-9593-1423BE2F7A79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(24)'!$W$15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140-4C84-9593-1423BE2F7A79}"/>
            </c:ext>
          </c:extLst>
        </c:ser>
        <c:ser>
          <c:idx val="13"/>
          <c:order val="13"/>
          <c:tx>
            <c:strRef>
              <c:f>'OPP (24)'!$X$13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(24)'!$X$15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140-4C84-9593-1423BE2F7A79}"/>
            </c:ext>
          </c:extLst>
        </c:ser>
        <c:ser>
          <c:idx val="14"/>
          <c:order val="14"/>
          <c:tx>
            <c:strRef>
              <c:f>'OPP (24)'!$Y$13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(24)'!$Y$15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140-4C84-9593-1423BE2F7A79}"/>
            </c:ext>
          </c:extLst>
        </c:ser>
        <c:ser>
          <c:idx val="15"/>
          <c:order val="15"/>
          <c:tx>
            <c:strRef>
              <c:f>'OPP (24)'!$Z$13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(24)'!$Z$15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140-4C84-9593-1423BE2F7A79}"/>
            </c:ext>
          </c:extLst>
        </c:ser>
        <c:ser>
          <c:idx val="16"/>
          <c:order val="16"/>
          <c:tx>
            <c:strRef>
              <c:f>'OPP (24)'!$AA$13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(24)'!$AA$15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140-4C84-9593-1423BE2F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AAE-443A-AC3D-FFC25D202BBF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DAAE-443A-AC3D-FFC25D202BBF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DAAE-443A-AC3D-FFC25D202BBF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AAE-443A-AC3D-FFC25D202B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DAAE-443A-AC3D-FFC25D202BBF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DAAE-443A-AC3D-FFC25D202BBF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DAAE-443A-AC3D-FFC25D202BBF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(25)'!$K$13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(25)'!$K$15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AE-4F2F-926A-6BC4093DF2E3}"/>
            </c:ext>
          </c:extLst>
        </c:ser>
        <c:ser>
          <c:idx val="1"/>
          <c:order val="1"/>
          <c:tx>
            <c:strRef>
              <c:f>'OPP (25)'!$L$13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AE-4F2F-926A-6BC4093DF2E3}"/>
            </c:ext>
          </c:extLst>
        </c:ser>
        <c:ser>
          <c:idx val="2"/>
          <c:order val="2"/>
          <c:tx>
            <c:strRef>
              <c:f>'OPP (25)'!$M$13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1AE-4F2F-926A-6BC4093DF2E3}"/>
            </c:ext>
          </c:extLst>
        </c:ser>
        <c:ser>
          <c:idx val="3"/>
          <c:order val="3"/>
          <c:tx>
            <c:strRef>
              <c:f>'OPP (25)'!$N$13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1AE-4F2F-926A-6BC4093DF2E3}"/>
            </c:ext>
          </c:extLst>
        </c:ser>
        <c:ser>
          <c:idx val="4"/>
          <c:order val="4"/>
          <c:tx>
            <c:strRef>
              <c:f>'OPP (25)'!$O$13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1AE-4F2F-926A-6BC4093DF2E3}"/>
            </c:ext>
          </c:extLst>
        </c:ser>
        <c:ser>
          <c:idx val="5"/>
          <c:order val="5"/>
          <c:tx>
            <c:strRef>
              <c:f>'OPP (25)'!$P$13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1AE-4F2F-926A-6BC4093DF2E3}"/>
            </c:ext>
          </c:extLst>
        </c:ser>
        <c:ser>
          <c:idx val="6"/>
          <c:order val="6"/>
          <c:tx>
            <c:strRef>
              <c:f>'OPP (25)'!$Q$13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1AE-4F2F-926A-6BC4093DF2E3}"/>
            </c:ext>
          </c:extLst>
        </c:ser>
        <c:ser>
          <c:idx val="7"/>
          <c:order val="7"/>
          <c:tx>
            <c:strRef>
              <c:f>'OPP (25)'!$R$13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1AE-4F2F-926A-6BC4093DF2E3}"/>
            </c:ext>
          </c:extLst>
        </c:ser>
        <c:ser>
          <c:idx val="8"/>
          <c:order val="8"/>
          <c:tx>
            <c:strRef>
              <c:f>'OPP (25)'!$S$13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AE-4F2F-926A-6BC4093DF2E3}"/>
            </c:ext>
          </c:extLst>
        </c:ser>
        <c:ser>
          <c:idx val="9"/>
          <c:order val="9"/>
          <c:tx>
            <c:strRef>
              <c:f>'OPP (25)'!$T$13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1AE-4F2F-926A-6BC4093DF2E3}"/>
            </c:ext>
          </c:extLst>
        </c:ser>
        <c:ser>
          <c:idx val="10"/>
          <c:order val="10"/>
          <c:tx>
            <c:strRef>
              <c:f>'OPP (25)'!$U$13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AE-4F2F-926A-6BC4093DF2E3}"/>
            </c:ext>
          </c:extLst>
        </c:ser>
        <c:ser>
          <c:idx val="11"/>
          <c:order val="11"/>
          <c:tx>
            <c:strRef>
              <c:f>'OPP (25)'!$V$13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(25)'!$V$15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1AE-4F2F-926A-6BC4093D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(25)'!$W$13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AE-4F2F-926A-6BC4093DF2E3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(25)'!$W$15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1AE-4F2F-926A-6BC4093DF2E3}"/>
            </c:ext>
          </c:extLst>
        </c:ser>
        <c:ser>
          <c:idx val="13"/>
          <c:order val="13"/>
          <c:tx>
            <c:strRef>
              <c:f>'OPP (25)'!$X$13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(25)'!$X$15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1AE-4F2F-926A-6BC4093DF2E3}"/>
            </c:ext>
          </c:extLst>
        </c:ser>
        <c:ser>
          <c:idx val="14"/>
          <c:order val="14"/>
          <c:tx>
            <c:strRef>
              <c:f>'OPP (25)'!$Y$13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(25)'!$Y$15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1AE-4F2F-926A-6BC4093DF2E3}"/>
            </c:ext>
          </c:extLst>
        </c:ser>
        <c:ser>
          <c:idx val="15"/>
          <c:order val="15"/>
          <c:tx>
            <c:strRef>
              <c:f>'OPP (25)'!$Z$13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(25)'!$Z$15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1AE-4F2F-926A-6BC4093DF2E3}"/>
            </c:ext>
          </c:extLst>
        </c:ser>
        <c:ser>
          <c:idx val="16"/>
          <c:order val="16"/>
          <c:tx>
            <c:strRef>
              <c:f>'OPP (25)'!$AA$13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(25)'!$AA$15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1AE-4F2F-926A-6BC4093DF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B73-43DB-8B0E-7CD753988ED3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7B73-43DB-8B0E-7CD753988ED3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7B73-43DB-8B0E-7CD753988ED3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B73-43DB-8B0E-7CD753988E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7B73-43DB-8B0E-7CD753988ED3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7B73-43DB-8B0E-7CD753988ED3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7B73-43DB-8B0E-7CD753988ED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(26)'!$K$13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(26)'!$K$15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A3-4F8C-BEAF-8CF74543824E}"/>
            </c:ext>
          </c:extLst>
        </c:ser>
        <c:ser>
          <c:idx val="1"/>
          <c:order val="1"/>
          <c:tx>
            <c:strRef>
              <c:f>'OPP (26)'!$L$13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A3-4F8C-BEAF-8CF74543824E}"/>
            </c:ext>
          </c:extLst>
        </c:ser>
        <c:ser>
          <c:idx val="2"/>
          <c:order val="2"/>
          <c:tx>
            <c:strRef>
              <c:f>'OPP (26)'!$M$13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A3-4F8C-BEAF-8CF74543824E}"/>
            </c:ext>
          </c:extLst>
        </c:ser>
        <c:ser>
          <c:idx val="3"/>
          <c:order val="3"/>
          <c:tx>
            <c:strRef>
              <c:f>'OPP (26)'!$N$13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A3-4F8C-BEAF-8CF74543824E}"/>
            </c:ext>
          </c:extLst>
        </c:ser>
        <c:ser>
          <c:idx val="4"/>
          <c:order val="4"/>
          <c:tx>
            <c:strRef>
              <c:f>'OPP (26)'!$O$13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A3-4F8C-BEAF-8CF74543824E}"/>
            </c:ext>
          </c:extLst>
        </c:ser>
        <c:ser>
          <c:idx val="5"/>
          <c:order val="5"/>
          <c:tx>
            <c:strRef>
              <c:f>'OPP (26)'!$P$13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A3-4F8C-BEAF-8CF74543824E}"/>
            </c:ext>
          </c:extLst>
        </c:ser>
        <c:ser>
          <c:idx val="6"/>
          <c:order val="6"/>
          <c:tx>
            <c:strRef>
              <c:f>'OPP (26)'!$Q$13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A3-4F8C-BEAF-8CF74543824E}"/>
            </c:ext>
          </c:extLst>
        </c:ser>
        <c:ser>
          <c:idx val="7"/>
          <c:order val="7"/>
          <c:tx>
            <c:strRef>
              <c:f>'OPP (26)'!$R$13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A3-4F8C-BEAF-8CF74543824E}"/>
            </c:ext>
          </c:extLst>
        </c:ser>
        <c:ser>
          <c:idx val="8"/>
          <c:order val="8"/>
          <c:tx>
            <c:strRef>
              <c:f>'OPP (26)'!$S$13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A3-4F8C-BEAF-8CF74543824E}"/>
            </c:ext>
          </c:extLst>
        </c:ser>
        <c:ser>
          <c:idx val="9"/>
          <c:order val="9"/>
          <c:tx>
            <c:strRef>
              <c:f>'OPP (26)'!$T$13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A3-4F8C-BEAF-8CF74543824E}"/>
            </c:ext>
          </c:extLst>
        </c:ser>
        <c:ser>
          <c:idx val="10"/>
          <c:order val="10"/>
          <c:tx>
            <c:strRef>
              <c:f>'OPP (26)'!$U$13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A3-4F8C-BEAF-8CF74543824E}"/>
            </c:ext>
          </c:extLst>
        </c:ser>
        <c:ser>
          <c:idx val="11"/>
          <c:order val="11"/>
          <c:tx>
            <c:strRef>
              <c:f>'OPP (26)'!$V$13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(26)'!$V$15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A3-4F8C-BEAF-8CF74543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(26)'!$W$13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A3-4F8C-BEAF-8CF74543824E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(26)'!$W$15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A3-4F8C-BEAF-8CF74543824E}"/>
            </c:ext>
          </c:extLst>
        </c:ser>
        <c:ser>
          <c:idx val="13"/>
          <c:order val="13"/>
          <c:tx>
            <c:strRef>
              <c:f>'OPP (26)'!$X$13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(26)'!$X$15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A3-4F8C-BEAF-8CF74543824E}"/>
            </c:ext>
          </c:extLst>
        </c:ser>
        <c:ser>
          <c:idx val="14"/>
          <c:order val="14"/>
          <c:tx>
            <c:strRef>
              <c:f>'OPP (26)'!$Y$13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(26)'!$Y$15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1A3-4F8C-BEAF-8CF74543824E}"/>
            </c:ext>
          </c:extLst>
        </c:ser>
        <c:ser>
          <c:idx val="15"/>
          <c:order val="15"/>
          <c:tx>
            <c:strRef>
              <c:f>'OPP (26)'!$Z$13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(26)'!$Z$15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A3-4F8C-BEAF-8CF74543824E}"/>
            </c:ext>
          </c:extLst>
        </c:ser>
        <c:ser>
          <c:idx val="16"/>
          <c:order val="16"/>
          <c:tx>
            <c:strRef>
              <c:f>'OPP (26)'!$AA$13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(26)'!$AA$15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1A3-4F8C-BEAF-8CF745438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 (3)'!$I$13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(3)'!$I$16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2-421B-A444-2E8A6C19F31C}"/>
            </c:ext>
          </c:extLst>
        </c:ser>
        <c:ser>
          <c:idx val="1"/>
          <c:order val="1"/>
          <c:tx>
            <c:strRef>
              <c:f>'KINDGESPREK (3)'!$J$13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(3)'!$J$16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82-421B-A444-2E8A6C19F31C}"/>
            </c:ext>
          </c:extLst>
        </c:ser>
        <c:ser>
          <c:idx val="2"/>
          <c:order val="2"/>
          <c:tx>
            <c:strRef>
              <c:f>'KINDGESPREK (3)'!$K$13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(3)'!$K$16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82-421B-A444-2E8A6C19F31C}"/>
            </c:ext>
          </c:extLst>
        </c:ser>
        <c:ser>
          <c:idx val="3"/>
          <c:order val="3"/>
          <c:tx>
            <c:strRef>
              <c:f>'KINDGESPREK (3)'!$L$13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(3)'!$L$16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82-421B-A444-2E8A6C19F31C}"/>
            </c:ext>
          </c:extLst>
        </c:ser>
        <c:ser>
          <c:idx val="4"/>
          <c:order val="4"/>
          <c:tx>
            <c:strRef>
              <c:f>'KINDGESPREK (3)'!$M$13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(3)'!$M$16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82-421B-A444-2E8A6C19F31C}"/>
            </c:ext>
          </c:extLst>
        </c:ser>
        <c:ser>
          <c:idx val="5"/>
          <c:order val="5"/>
          <c:tx>
            <c:strRef>
              <c:f>'KINDGESPREK (3)'!$N$13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(3)'!$N$16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282-421B-A444-2E8A6C19F31C}"/>
            </c:ext>
          </c:extLst>
        </c:ser>
        <c:ser>
          <c:idx val="6"/>
          <c:order val="6"/>
          <c:tx>
            <c:strRef>
              <c:f>'KINDGESPREK (3)'!$O$13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282-421B-A444-2E8A6C19F31C}"/>
            </c:ext>
          </c:extLst>
        </c:ser>
        <c:ser>
          <c:idx val="7"/>
          <c:order val="7"/>
          <c:tx>
            <c:strRef>
              <c:f>'KINDGESPREK (3)'!$P$13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282-421B-A444-2E8A6C19F31C}"/>
            </c:ext>
          </c:extLst>
        </c:ser>
        <c:ser>
          <c:idx val="8"/>
          <c:order val="8"/>
          <c:tx>
            <c:strRef>
              <c:f>'KINDGESPREK (3)'!$Q$13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(3)'!$Q$16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282-421B-A444-2E8A6C19F31C}"/>
            </c:ext>
          </c:extLst>
        </c:ser>
        <c:ser>
          <c:idx val="9"/>
          <c:order val="9"/>
          <c:tx>
            <c:strRef>
              <c:f>'KINDGESPREK (3)'!$R$13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(3)'!$R$16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282-421B-A444-2E8A6C19F31C}"/>
            </c:ext>
          </c:extLst>
        </c:ser>
        <c:ser>
          <c:idx val="10"/>
          <c:order val="10"/>
          <c:tx>
            <c:strRef>
              <c:f>'KINDGESPREK (3)'!$S$13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(3)'!$S$16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282-421B-A444-2E8A6C19F31C}"/>
            </c:ext>
          </c:extLst>
        </c:ser>
        <c:ser>
          <c:idx val="11"/>
          <c:order val="11"/>
          <c:tx>
            <c:strRef>
              <c:f>'KINDGESPREK (3)'!$T$13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(3)'!$T$16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282-421B-A444-2E8A6C19F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 (3)'!$U$13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 (3)'!$U$16</c:f>
              <c:numCache>
                <c:formatCode>0.0</c:formatCode>
                <c:ptCount val="1"/>
                <c:pt idx="0">
                  <c:v>7.6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282-421B-A444-2E8A6C19F31C}"/>
            </c:ext>
          </c:extLst>
        </c:ser>
        <c:ser>
          <c:idx val="13"/>
          <c:order val="13"/>
          <c:tx>
            <c:strRef>
              <c:f>'KINDGESPREK (3)'!$V$13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 (3)'!$V$16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282-421B-A444-2E8A6C19F31C}"/>
            </c:ext>
          </c:extLst>
        </c:ser>
        <c:ser>
          <c:idx val="14"/>
          <c:order val="14"/>
          <c:tx>
            <c:strRef>
              <c:f>'KINDGESPREK (3)'!$W$13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 (3)'!$W$16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282-421B-A444-2E8A6C19F31C}"/>
            </c:ext>
          </c:extLst>
        </c:ser>
        <c:ser>
          <c:idx val="15"/>
          <c:order val="15"/>
          <c:tx>
            <c:strRef>
              <c:f>'KINDGESPREK (3)'!$X$13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 (3)'!$X$16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B282-421B-A444-2E8A6C19F31C}"/>
            </c:ext>
          </c:extLst>
        </c:ser>
        <c:ser>
          <c:idx val="16"/>
          <c:order val="16"/>
          <c:tx>
            <c:strRef>
              <c:f>'KINDGESPREK (3)'!$Y$13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 (3)'!$Y$16</c:f>
              <c:numCache>
                <c:formatCode>0.0</c:formatCode>
                <c:ptCount val="1"/>
                <c:pt idx="0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282-421B-A444-2E8A6C19F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F31-439D-BBB1-428F5F833AA4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EF31-439D-BBB1-428F5F833AA4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EF31-439D-BBB1-428F5F833AA4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F31-439D-BBB1-428F5F833A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EF31-439D-BBB1-428F5F833AA4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EF31-439D-BBB1-428F5F833AA4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EF31-439D-BBB1-428F5F833AA4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(27)'!$K$13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(27)'!$K$15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25-4391-8AE6-C61568770710}"/>
            </c:ext>
          </c:extLst>
        </c:ser>
        <c:ser>
          <c:idx val="1"/>
          <c:order val="1"/>
          <c:tx>
            <c:strRef>
              <c:f>'OPP (27)'!$L$13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25-4391-8AE6-C61568770710}"/>
            </c:ext>
          </c:extLst>
        </c:ser>
        <c:ser>
          <c:idx val="2"/>
          <c:order val="2"/>
          <c:tx>
            <c:strRef>
              <c:f>'OPP (27)'!$M$13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25-4391-8AE6-C61568770710}"/>
            </c:ext>
          </c:extLst>
        </c:ser>
        <c:ser>
          <c:idx val="3"/>
          <c:order val="3"/>
          <c:tx>
            <c:strRef>
              <c:f>'OPP (27)'!$N$13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25-4391-8AE6-C61568770710}"/>
            </c:ext>
          </c:extLst>
        </c:ser>
        <c:ser>
          <c:idx val="4"/>
          <c:order val="4"/>
          <c:tx>
            <c:strRef>
              <c:f>'OPP (27)'!$O$13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525-4391-8AE6-C61568770710}"/>
            </c:ext>
          </c:extLst>
        </c:ser>
        <c:ser>
          <c:idx val="5"/>
          <c:order val="5"/>
          <c:tx>
            <c:strRef>
              <c:f>'OPP (27)'!$P$13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25-4391-8AE6-C61568770710}"/>
            </c:ext>
          </c:extLst>
        </c:ser>
        <c:ser>
          <c:idx val="6"/>
          <c:order val="6"/>
          <c:tx>
            <c:strRef>
              <c:f>'OPP (27)'!$Q$13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525-4391-8AE6-C61568770710}"/>
            </c:ext>
          </c:extLst>
        </c:ser>
        <c:ser>
          <c:idx val="7"/>
          <c:order val="7"/>
          <c:tx>
            <c:strRef>
              <c:f>'OPP (27)'!$R$13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525-4391-8AE6-C61568770710}"/>
            </c:ext>
          </c:extLst>
        </c:ser>
        <c:ser>
          <c:idx val="8"/>
          <c:order val="8"/>
          <c:tx>
            <c:strRef>
              <c:f>'OPP (27)'!$S$13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25-4391-8AE6-C61568770710}"/>
            </c:ext>
          </c:extLst>
        </c:ser>
        <c:ser>
          <c:idx val="9"/>
          <c:order val="9"/>
          <c:tx>
            <c:strRef>
              <c:f>'OPP (27)'!$T$13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525-4391-8AE6-C61568770710}"/>
            </c:ext>
          </c:extLst>
        </c:ser>
        <c:ser>
          <c:idx val="10"/>
          <c:order val="10"/>
          <c:tx>
            <c:strRef>
              <c:f>'OPP (27)'!$U$13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25-4391-8AE6-C61568770710}"/>
            </c:ext>
          </c:extLst>
        </c:ser>
        <c:ser>
          <c:idx val="11"/>
          <c:order val="11"/>
          <c:tx>
            <c:strRef>
              <c:f>'OPP (27)'!$V$13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(27)'!$V$15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525-4391-8AE6-C6156877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(27)'!$W$13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25-4391-8AE6-C61568770710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(27)'!$W$15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525-4391-8AE6-C61568770710}"/>
            </c:ext>
          </c:extLst>
        </c:ser>
        <c:ser>
          <c:idx val="13"/>
          <c:order val="13"/>
          <c:tx>
            <c:strRef>
              <c:f>'OPP (27)'!$X$13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(27)'!$X$15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525-4391-8AE6-C61568770710}"/>
            </c:ext>
          </c:extLst>
        </c:ser>
        <c:ser>
          <c:idx val="14"/>
          <c:order val="14"/>
          <c:tx>
            <c:strRef>
              <c:f>'OPP (27)'!$Y$13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(27)'!$Y$15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D525-4391-8AE6-C61568770710}"/>
            </c:ext>
          </c:extLst>
        </c:ser>
        <c:ser>
          <c:idx val="15"/>
          <c:order val="15"/>
          <c:tx>
            <c:strRef>
              <c:f>'OPP (27)'!$Z$13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(27)'!$Z$15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525-4391-8AE6-C61568770710}"/>
            </c:ext>
          </c:extLst>
        </c:ser>
        <c:ser>
          <c:idx val="16"/>
          <c:order val="16"/>
          <c:tx>
            <c:strRef>
              <c:f>'OPP (27)'!$AA$13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(27)'!$AA$15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D525-4391-8AE6-C61568770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E9E-45A2-93E7-71FD62327443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AE9E-45A2-93E7-71FD62327443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AE9E-45A2-93E7-71FD62327443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AE9E-45A2-93E7-71FD623274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AE9E-45A2-93E7-71FD62327443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AE9E-45A2-93E7-71FD62327443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AE9E-45A2-93E7-71FD62327443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(28)'!$K$13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(28)'!$K$15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0D-4718-A98A-85225ABC1926}"/>
            </c:ext>
          </c:extLst>
        </c:ser>
        <c:ser>
          <c:idx val="1"/>
          <c:order val="1"/>
          <c:tx>
            <c:strRef>
              <c:f>'OPP (28)'!$L$13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0D-4718-A98A-85225ABC1926}"/>
            </c:ext>
          </c:extLst>
        </c:ser>
        <c:ser>
          <c:idx val="2"/>
          <c:order val="2"/>
          <c:tx>
            <c:strRef>
              <c:f>'OPP (28)'!$M$13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0D-4718-A98A-85225ABC1926}"/>
            </c:ext>
          </c:extLst>
        </c:ser>
        <c:ser>
          <c:idx val="3"/>
          <c:order val="3"/>
          <c:tx>
            <c:strRef>
              <c:f>'OPP (28)'!$N$13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0D-4718-A98A-85225ABC1926}"/>
            </c:ext>
          </c:extLst>
        </c:ser>
        <c:ser>
          <c:idx val="4"/>
          <c:order val="4"/>
          <c:tx>
            <c:strRef>
              <c:f>'OPP (28)'!$O$13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70D-4718-A98A-85225ABC1926}"/>
            </c:ext>
          </c:extLst>
        </c:ser>
        <c:ser>
          <c:idx val="5"/>
          <c:order val="5"/>
          <c:tx>
            <c:strRef>
              <c:f>'OPP (28)'!$P$13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70D-4718-A98A-85225ABC1926}"/>
            </c:ext>
          </c:extLst>
        </c:ser>
        <c:ser>
          <c:idx val="6"/>
          <c:order val="6"/>
          <c:tx>
            <c:strRef>
              <c:f>'OPP (28)'!$Q$13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0D-4718-A98A-85225ABC1926}"/>
            </c:ext>
          </c:extLst>
        </c:ser>
        <c:ser>
          <c:idx val="7"/>
          <c:order val="7"/>
          <c:tx>
            <c:strRef>
              <c:f>'OPP (28)'!$R$13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70D-4718-A98A-85225ABC1926}"/>
            </c:ext>
          </c:extLst>
        </c:ser>
        <c:ser>
          <c:idx val="8"/>
          <c:order val="8"/>
          <c:tx>
            <c:strRef>
              <c:f>'OPP (28)'!$S$13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70D-4718-A98A-85225ABC1926}"/>
            </c:ext>
          </c:extLst>
        </c:ser>
        <c:ser>
          <c:idx val="9"/>
          <c:order val="9"/>
          <c:tx>
            <c:strRef>
              <c:f>'OPP (28)'!$T$13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70D-4718-A98A-85225ABC1926}"/>
            </c:ext>
          </c:extLst>
        </c:ser>
        <c:ser>
          <c:idx val="10"/>
          <c:order val="10"/>
          <c:tx>
            <c:strRef>
              <c:f>'OPP (28)'!$U$13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0D-4718-A98A-85225ABC1926}"/>
            </c:ext>
          </c:extLst>
        </c:ser>
        <c:ser>
          <c:idx val="11"/>
          <c:order val="11"/>
          <c:tx>
            <c:strRef>
              <c:f>'OPP (28)'!$V$13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(28)'!$V$15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70D-4718-A98A-85225ABC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(28)'!$W$13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0D-4718-A98A-85225ABC1926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(28)'!$W$15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70D-4718-A98A-85225ABC1926}"/>
            </c:ext>
          </c:extLst>
        </c:ser>
        <c:ser>
          <c:idx val="13"/>
          <c:order val="13"/>
          <c:tx>
            <c:strRef>
              <c:f>'OPP (28)'!$X$13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(28)'!$X$15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70D-4718-A98A-85225ABC1926}"/>
            </c:ext>
          </c:extLst>
        </c:ser>
        <c:ser>
          <c:idx val="14"/>
          <c:order val="14"/>
          <c:tx>
            <c:strRef>
              <c:f>'OPP (28)'!$Y$13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(28)'!$Y$15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70D-4718-A98A-85225ABC1926}"/>
            </c:ext>
          </c:extLst>
        </c:ser>
        <c:ser>
          <c:idx val="15"/>
          <c:order val="15"/>
          <c:tx>
            <c:strRef>
              <c:f>'OPP (28)'!$Z$13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(28)'!$Z$15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70D-4718-A98A-85225ABC1926}"/>
            </c:ext>
          </c:extLst>
        </c:ser>
        <c:ser>
          <c:idx val="16"/>
          <c:order val="16"/>
          <c:tx>
            <c:strRef>
              <c:f>'OPP (28)'!$AA$13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(28)'!$AA$15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70D-4718-A98A-85225ABC19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A8C-48A1-AE9C-9D48FC6D6B9D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0A8C-48A1-AE9C-9D48FC6D6B9D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0A8C-48A1-AE9C-9D48FC6D6B9D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A8C-48A1-AE9C-9D48FC6D6B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0A8C-48A1-AE9C-9D48FC6D6B9D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0A8C-48A1-AE9C-9D48FC6D6B9D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0A8C-48A1-AE9C-9D48FC6D6B9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(29)'!$K$13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(29)'!$K$15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FB-4D30-8D22-7C5DB68326C7}"/>
            </c:ext>
          </c:extLst>
        </c:ser>
        <c:ser>
          <c:idx val="1"/>
          <c:order val="1"/>
          <c:tx>
            <c:strRef>
              <c:f>'OPP (29)'!$L$13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FB-4D30-8D22-7C5DB68326C7}"/>
            </c:ext>
          </c:extLst>
        </c:ser>
        <c:ser>
          <c:idx val="2"/>
          <c:order val="2"/>
          <c:tx>
            <c:strRef>
              <c:f>'OPP (29)'!$M$13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FB-4D30-8D22-7C5DB68326C7}"/>
            </c:ext>
          </c:extLst>
        </c:ser>
        <c:ser>
          <c:idx val="3"/>
          <c:order val="3"/>
          <c:tx>
            <c:strRef>
              <c:f>'OPP (29)'!$N$13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FB-4D30-8D22-7C5DB68326C7}"/>
            </c:ext>
          </c:extLst>
        </c:ser>
        <c:ser>
          <c:idx val="4"/>
          <c:order val="4"/>
          <c:tx>
            <c:strRef>
              <c:f>'OPP (29)'!$O$13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FB-4D30-8D22-7C5DB68326C7}"/>
            </c:ext>
          </c:extLst>
        </c:ser>
        <c:ser>
          <c:idx val="5"/>
          <c:order val="5"/>
          <c:tx>
            <c:strRef>
              <c:f>'OPP (29)'!$P$13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FB-4D30-8D22-7C5DB68326C7}"/>
            </c:ext>
          </c:extLst>
        </c:ser>
        <c:ser>
          <c:idx val="6"/>
          <c:order val="6"/>
          <c:tx>
            <c:strRef>
              <c:f>'OPP (29)'!$Q$13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FB-4D30-8D22-7C5DB68326C7}"/>
            </c:ext>
          </c:extLst>
        </c:ser>
        <c:ser>
          <c:idx val="7"/>
          <c:order val="7"/>
          <c:tx>
            <c:strRef>
              <c:f>'OPP (29)'!$R$13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0FB-4D30-8D22-7C5DB68326C7}"/>
            </c:ext>
          </c:extLst>
        </c:ser>
        <c:ser>
          <c:idx val="8"/>
          <c:order val="8"/>
          <c:tx>
            <c:strRef>
              <c:f>'OPP (29)'!$S$13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0FB-4D30-8D22-7C5DB68326C7}"/>
            </c:ext>
          </c:extLst>
        </c:ser>
        <c:ser>
          <c:idx val="9"/>
          <c:order val="9"/>
          <c:tx>
            <c:strRef>
              <c:f>'OPP (29)'!$T$13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0FB-4D30-8D22-7C5DB68326C7}"/>
            </c:ext>
          </c:extLst>
        </c:ser>
        <c:ser>
          <c:idx val="10"/>
          <c:order val="10"/>
          <c:tx>
            <c:strRef>
              <c:f>'OPP (29)'!$U$13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FB-4D30-8D22-7C5DB68326C7}"/>
            </c:ext>
          </c:extLst>
        </c:ser>
        <c:ser>
          <c:idx val="11"/>
          <c:order val="11"/>
          <c:tx>
            <c:strRef>
              <c:f>'OPP (29)'!$V$13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(29)'!$V$15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0FB-4D30-8D22-7C5DB6832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(29)'!$W$13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FB-4D30-8D22-7C5DB68326C7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(29)'!$W$15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0FB-4D30-8D22-7C5DB68326C7}"/>
            </c:ext>
          </c:extLst>
        </c:ser>
        <c:ser>
          <c:idx val="13"/>
          <c:order val="13"/>
          <c:tx>
            <c:strRef>
              <c:f>'OPP (29)'!$X$13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(29)'!$X$15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FB-4D30-8D22-7C5DB68326C7}"/>
            </c:ext>
          </c:extLst>
        </c:ser>
        <c:ser>
          <c:idx val="14"/>
          <c:order val="14"/>
          <c:tx>
            <c:strRef>
              <c:f>'OPP (29)'!$Y$13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(29)'!$Y$15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0FB-4D30-8D22-7C5DB68326C7}"/>
            </c:ext>
          </c:extLst>
        </c:ser>
        <c:ser>
          <c:idx val="15"/>
          <c:order val="15"/>
          <c:tx>
            <c:strRef>
              <c:f>'OPP (29)'!$Z$13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(29)'!$Z$15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0FB-4D30-8D22-7C5DB68326C7}"/>
            </c:ext>
          </c:extLst>
        </c:ser>
        <c:ser>
          <c:idx val="16"/>
          <c:order val="16"/>
          <c:tx>
            <c:strRef>
              <c:f>'OPP (29)'!$AA$13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(29)'!$AA$15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0FB-4D30-8D22-7C5DB6832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E3A-4678-AEF8-CBD6F7759C09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EE3A-4678-AEF8-CBD6F7759C09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EE3A-4678-AEF8-CBD6F7759C09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E3A-4678-AEF8-CBD6F7759C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EE3A-4678-AEF8-CBD6F7759C09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EE3A-4678-AEF8-CBD6F7759C09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EE3A-4678-AEF8-CBD6F7759C09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(30)'!$K$13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(30)'!$K$15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BB-49AD-AA6E-3C341A32D8E2}"/>
            </c:ext>
          </c:extLst>
        </c:ser>
        <c:ser>
          <c:idx val="1"/>
          <c:order val="1"/>
          <c:tx>
            <c:strRef>
              <c:f>'OPP (30)'!$L$13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BB-49AD-AA6E-3C341A32D8E2}"/>
            </c:ext>
          </c:extLst>
        </c:ser>
        <c:ser>
          <c:idx val="2"/>
          <c:order val="2"/>
          <c:tx>
            <c:strRef>
              <c:f>'OPP (30)'!$M$13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BB-49AD-AA6E-3C341A32D8E2}"/>
            </c:ext>
          </c:extLst>
        </c:ser>
        <c:ser>
          <c:idx val="3"/>
          <c:order val="3"/>
          <c:tx>
            <c:strRef>
              <c:f>'OPP (30)'!$N$13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BB-49AD-AA6E-3C341A32D8E2}"/>
            </c:ext>
          </c:extLst>
        </c:ser>
        <c:ser>
          <c:idx val="4"/>
          <c:order val="4"/>
          <c:tx>
            <c:strRef>
              <c:f>'OPP (30)'!$O$13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BB-49AD-AA6E-3C341A32D8E2}"/>
            </c:ext>
          </c:extLst>
        </c:ser>
        <c:ser>
          <c:idx val="5"/>
          <c:order val="5"/>
          <c:tx>
            <c:strRef>
              <c:f>'OPP (30)'!$P$13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1BB-49AD-AA6E-3C341A32D8E2}"/>
            </c:ext>
          </c:extLst>
        </c:ser>
        <c:ser>
          <c:idx val="6"/>
          <c:order val="6"/>
          <c:tx>
            <c:strRef>
              <c:f>'OPP (30)'!$Q$13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1BB-49AD-AA6E-3C341A32D8E2}"/>
            </c:ext>
          </c:extLst>
        </c:ser>
        <c:ser>
          <c:idx val="7"/>
          <c:order val="7"/>
          <c:tx>
            <c:strRef>
              <c:f>'OPP (30)'!$R$13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1BB-49AD-AA6E-3C341A32D8E2}"/>
            </c:ext>
          </c:extLst>
        </c:ser>
        <c:ser>
          <c:idx val="8"/>
          <c:order val="8"/>
          <c:tx>
            <c:strRef>
              <c:f>'OPP (30)'!$S$13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1BB-49AD-AA6E-3C341A32D8E2}"/>
            </c:ext>
          </c:extLst>
        </c:ser>
        <c:ser>
          <c:idx val="9"/>
          <c:order val="9"/>
          <c:tx>
            <c:strRef>
              <c:f>'OPP (30)'!$T$13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1BB-49AD-AA6E-3C341A32D8E2}"/>
            </c:ext>
          </c:extLst>
        </c:ser>
        <c:ser>
          <c:idx val="10"/>
          <c:order val="10"/>
          <c:tx>
            <c:strRef>
              <c:f>'OPP (30)'!$U$13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1BB-49AD-AA6E-3C341A32D8E2}"/>
            </c:ext>
          </c:extLst>
        </c:ser>
        <c:ser>
          <c:idx val="11"/>
          <c:order val="11"/>
          <c:tx>
            <c:strRef>
              <c:f>'OPP (30)'!$V$13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(30)'!$V$15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1BB-49AD-AA6E-3C341A32D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(30)'!$W$13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BB-49AD-AA6E-3C341A32D8E2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(30)'!$W$15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1BB-49AD-AA6E-3C341A32D8E2}"/>
            </c:ext>
          </c:extLst>
        </c:ser>
        <c:ser>
          <c:idx val="13"/>
          <c:order val="13"/>
          <c:tx>
            <c:strRef>
              <c:f>'OPP (30)'!$X$13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(30)'!$X$15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BB-49AD-AA6E-3C341A32D8E2}"/>
            </c:ext>
          </c:extLst>
        </c:ser>
        <c:ser>
          <c:idx val="14"/>
          <c:order val="14"/>
          <c:tx>
            <c:strRef>
              <c:f>'OPP (30)'!$Y$13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(30)'!$Y$15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1BB-49AD-AA6E-3C341A32D8E2}"/>
            </c:ext>
          </c:extLst>
        </c:ser>
        <c:ser>
          <c:idx val="15"/>
          <c:order val="15"/>
          <c:tx>
            <c:strRef>
              <c:f>'OPP (30)'!$Z$13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(30)'!$Z$15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1BB-49AD-AA6E-3C341A32D8E2}"/>
            </c:ext>
          </c:extLst>
        </c:ser>
        <c:ser>
          <c:idx val="16"/>
          <c:order val="16"/>
          <c:tx>
            <c:strRef>
              <c:f>'OPP (30)'!$AA$13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(30)'!$AA$15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1BB-49AD-AA6E-3C341A32D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260C-4A28-A057-BA3C902EA4A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260C-4A28-A057-BA3C902EA4A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260C-4A28-A057-BA3C902EA4A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60C-4A28-A057-BA3C902EA4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260C-4A28-A057-BA3C902EA4A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260C-4A28-A057-BA3C902EA4A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260C-4A28-A057-BA3C902EA4A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(31)'!$K$13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(31)'!$K$15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C2-4733-A605-A23EA80456EF}"/>
            </c:ext>
          </c:extLst>
        </c:ser>
        <c:ser>
          <c:idx val="1"/>
          <c:order val="1"/>
          <c:tx>
            <c:strRef>
              <c:f>'OPP (31)'!$L$13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C2-4733-A605-A23EA80456EF}"/>
            </c:ext>
          </c:extLst>
        </c:ser>
        <c:ser>
          <c:idx val="2"/>
          <c:order val="2"/>
          <c:tx>
            <c:strRef>
              <c:f>'OPP (31)'!$M$13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C2-4733-A605-A23EA80456EF}"/>
            </c:ext>
          </c:extLst>
        </c:ser>
        <c:ser>
          <c:idx val="3"/>
          <c:order val="3"/>
          <c:tx>
            <c:strRef>
              <c:f>'OPP (31)'!$N$13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C2-4733-A605-A23EA80456EF}"/>
            </c:ext>
          </c:extLst>
        </c:ser>
        <c:ser>
          <c:idx val="4"/>
          <c:order val="4"/>
          <c:tx>
            <c:strRef>
              <c:f>'OPP (31)'!$O$13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C2-4733-A605-A23EA80456EF}"/>
            </c:ext>
          </c:extLst>
        </c:ser>
        <c:ser>
          <c:idx val="5"/>
          <c:order val="5"/>
          <c:tx>
            <c:strRef>
              <c:f>'OPP (31)'!$P$13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CC2-4733-A605-A23EA80456EF}"/>
            </c:ext>
          </c:extLst>
        </c:ser>
        <c:ser>
          <c:idx val="6"/>
          <c:order val="6"/>
          <c:tx>
            <c:strRef>
              <c:f>'OPP (31)'!$Q$13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C2-4733-A605-A23EA80456EF}"/>
            </c:ext>
          </c:extLst>
        </c:ser>
        <c:ser>
          <c:idx val="7"/>
          <c:order val="7"/>
          <c:tx>
            <c:strRef>
              <c:f>'OPP (31)'!$R$13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CC2-4733-A605-A23EA80456EF}"/>
            </c:ext>
          </c:extLst>
        </c:ser>
        <c:ser>
          <c:idx val="8"/>
          <c:order val="8"/>
          <c:tx>
            <c:strRef>
              <c:f>'OPP (31)'!$S$13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CC2-4733-A605-A23EA80456EF}"/>
            </c:ext>
          </c:extLst>
        </c:ser>
        <c:ser>
          <c:idx val="9"/>
          <c:order val="9"/>
          <c:tx>
            <c:strRef>
              <c:f>'OPP (31)'!$T$13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CC2-4733-A605-A23EA80456EF}"/>
            </c:ext>
          </c:extLst>
        </c:ser>
        <c:ser>
          <c:idx val="10"/>
          <c:order val="10"/>
          <c:tx>
            <c:strRef>
              <c:f>'OPP (31)'!$U$13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C2-4733-A605-A23EA80456EF}"/>
            </c:ext>
          </c:extLst>
        </c:ser>
        <c:ser>
          <c:idx val="11"/>
          <c:order val="11"/>
          <c:tx>
            <c:strRef>
              <c:f>'OPP (31)'!$V$13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(31)'!$V$15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CC2-4733-A605-A23EA8045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(31)'!$W$13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C2-4733-A605-A23EA80456EF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(31)'!$W$15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CC2-4733-A605-A23EA80456EF}"/>
            </c:ext>
          </c:extLst>
        </c:ser>
        <c:ser>
          <c:idx val="13"/>
          <c:order val="13"/>
          <c:tx>
            <c:strRef>
              <c:f>'OPP (31)'!$X$13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(31)'!$X$15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CC2-4733-A605-A23EA80456EF}"/>
            </c:ext>
          </c:extLst>
        </c:ser>
        <c:ser>
          <c:idx val="14"/>
          <c:order val="14"/>
          <c:tx>
            <c:strRef>
              <c:f>'OPP (31)'!$Y$13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(31)'!$Y$15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CC2-4733-A605-A23EA80456EF}"/>
            </c:ext>
          </c:extLst>
        </c:ser>
        <c:ser>
          <c:idx val="15"/>
          <c:order val="15"/>
          <c:tx>
            <c:strRef>
              <c:f>'OPP (31)'!$Z$13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(31)'!$Z$15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CC2-4733-A605-A23EA80456EF}"/>
            </c:ext>
          </c:extLst>
        </c:ser>
        <c:ser>
          <c:idx val="16"/>
          <c:order val="16"/>
          <c:tx>
            <c:strRef>
              <c:f>'OPP (31)'!$AA$13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(31)'!$AA$15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CC2-4733-A605-A23EA8045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 (4)'!$I$13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(4)'!$I$16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83-4B50-ABD8-5D1F8874C23E}"/>
            </c:ext>
          </c:extLst>
        </c:ser>
        <c:ser>
          <c:idx val="1"/>
          <c:order val="1"/>
          <c:tx>
            <c:strRef>
              <c:f>'KINDGESPREK (4)'!$J$13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(4)'!$J$16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83-4B50-ABD8-5D1F8874C23E}"/>
            </c:ext>
          </c:extLst>
        </c:ser>
        <c:ser>
          <c:idx val="2"/>
          <c:order val="2"/>
          <c:tx>
            <c:strRef>
              <c:f>'KINDGESPREK (4)'!$K$13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(4)'!$K$16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83-4B50-ABD8-5D1F8874C23E}"/>
            </c:ext>
          </c:extLst>
        </c:ser>
        <c:ser>
          <c:idx val="3"/>
          <c:order val="3"/>
          <c:tx>
            <c:strRef>
              <c:f>'KINDGESPREK (4)'!$L$13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(4)'!$L$16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83-4B50-ABD8-5D1F8874C23E}"/>
            </c:ext>
          </c:extLst>
        </c:ser>
        <c:ser>
          <c:idx val="4"/>
          <c:order val="4"/>
          <c:tx>
            <c:strRef>
              <c:f>'KINDGESPREK (4)'!$M$13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(4)'!$M$16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83-4B50-ABD8-5D1F8874C23E}"/>
            </c:ext>
          </c:extLst>
        </c:ser>
        <c:ser>
          <c:idx val="5"/>
          <c:order val="5"/>
          <c:tx>
            <c:strRef>
              <c:f>'KINDGESPREK (4)'!$N$13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(4)'!$N$16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83-4B50-ABD8-5D1F8874C23E}"/>
            </c:ext>
          </c:extLst>
        </c:ser>
        <c:ser>
          <c:idx val="6"/>
          <c:order val="6"/>
          <c:tx>
            <c:strRef>
              <c:f>'KINDGESPREK (4)'!$O$13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83-4B50-ABD8-5D1F8874C23E}"/>
            </c:ext>
          </c:extLst>
        </c:ser>
        <c:ser>
          <c:idx val="7"/>
          <c:order val="7"/>
          <c:tx>
            <c:strRef>
              <c:f>'KINDGESPREK (4)'!$P$13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83-4B50-ABD8-5D1F8874C23E}"/>
            </c:ext>
          </c:extLst>
        </c:ser>
        <c:ser>
          <c:idx val="8"/>
          <c:order val="8"/>
          <c:tx>
            <c:strRef>
              <c:f>'KINDGESPREK (4)'!$Q$13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(4)'!$Q$16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83-4B50-ABD8-5D1F8874C23E}"/>
            </c:ext>
          </c:extLst>
        </c:ser>
        <c:ser>
          <c:idx val="9"/>
          <c:order val="9"/>
          <c:tx>
            <c:strRef>
              <c:f>'KINDGESPREK (4)'!$R$13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(4)'!$R$16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583-4B50-ABD8-5D1F8874C23E}"/>
            </c:ext>
          </c:extLst>
        </c:ser>
        <c:ser>
          <c:idx val="10"/>
          <c:order val="10"/>
          <c:tx>
            <c:strRef>
              <c:f>'KINDGESPREK (4)'!$S$13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(4)'!$S$16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83-4B50-ABD8-5D1F8874C23E}"/>
            </c:ext>
          </c:extLst>
        </c:ser>
        <c:ser>
          <c:idx val="11"/>
          <c:order val="11"/>
          <c:tx>
            <c:strRef>
              <c:f>'KINDGESPREK (4)'!$T$13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(4)'!$T$16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583-4B50-ABD8-5D1F8874C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 (4)'!$U$13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 (4)'!$U$16</c:f>
              <c:numCache>
                <c:formatCode>0.0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583-4B50-ABD8-5D1F8874C23E}"/>
            </c:ext>
          </c:extLst>
        </c:ser>
        <c:ser>
          <c:idx val="13"/>
          <c:order val="13"/>
          <c:tx>
            <c:strRef>
              <c:f>'KINDGESPREK (4)'!$V$13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 (4)'!$V$16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583-4B50-ABD8-5D1F8874C23E}"/>
            </c:ext>
          </c:extLst>
        </c:ser>
        <c:ser>
          <c:idx val="14"/>
          <c:order val="14"/>
          <c:tx>
            <c:strRef>
              <c:f>'KINDGESPREK (4)'!$W$13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 (4)'!$W$16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583-4B50-ABD8-5D1F8874C23E}"/>
            </c:ext>
          </c:extLst>
        </c:ser>
        <c:ser>
          <c:idx val="15"/>
          <c:order val="15"/>
          <c:tx>
            <c:strRef>
              <c:f>'KINDGESPREK (4)'!$X$13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 (4)'!$X$16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583-4B50-ABD8-5D1F8874C23E}"/>
            </c:ext>
          </c:extLst>
        </c:ser>
        <c:ser>
          <c:idx val="16"/>
          <c:order val="16"/>
          <c:tx>
            <c:strRef>
              <c:f>'KINDGESPREK (4)'!$Y$13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 (4)'!$Y$16</c:f>
              <c:numCache>
                <c:formatCode>0.0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583-4B50-ABD8-5D1F8874C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F83-4B9A-A9F1-E56C670EC962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9F83-4B9A-A9F1-E56C670EC962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9F83-4B9A-A9F1-E56C670EC962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F83-4B9A-A9F1-E56C670EC96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9F83-4B9A-A9F1-E56C670EC962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9F83-4B9A-A9F1-E56C670EC962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9F83-4B9A-A9F1-E56C670EC96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(32)'!$K$13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(32)'!$K$15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F0-44AC-9B68-785861439576}"/>
            </c:ext>
          </c:extLst>
        </c:ser>
        <c:ser>
          <c:idx val="1"/>
          <c:order val="1"/>
          <c:tx>
            <c:strRef>
              <c:f>'OPP (32)'!$L$13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F0-44AC-9B68-785861439576}"/>
            </c:ext>
          </c:extLst>
        </c:ser>
        <c:ser>
          <c:idx val="2"/>
          <c:order val="2"/>
          <c:tx>
            <c:strRef>
              <c:f>'OPP (32)'!$M$13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F0-44AC-9B68-785861439576}"/>
            </c:ext>
          </c:extLst>
        </c:ser>
        <c:ser>
          <c:idx val="3"/>
          <c:order val="3"/>
          <c:tx>
            <c:strRef>
              <c:f>'OPP (32)'!$N$13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9F0-44AC-9B68-785861439576}"/>
            </c:ext>
          </c:extLst>
        </c:ser>
        <c:ser>
          <c:idx val="4"/>
          <c:order val="4"/>
          <c:tx>
            <c:strRef>
              <c:f>'OPP (32)'!$O$13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F0-44AC-9B68-785861439576}"/>
            </c:ext>
          </c:extLst>
        </c:ser>
        <c:ser>
          <c:idx val="5"/>
          <c:order val="5"/>
          <c:tx>
            <c:strRef>
              <c:f>'OPP (32)'!$P$13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9F0-44AC-9B68-785861439576}"/>
            </c:ext>
          </c:extLst>
        </c:ser>
        <c:ser>
          <c:idx val="6"/>
          <c:order val="6"/>
          <c:tx>
            <c:strRef>
              <c:f>'OPP (32)'!$Q$13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9F0-44AC-9B68-785861439576}"/>
            </c:ext>
          </c:extLst>
        </c:ser>
        <c:ser>
          <c:idx val="7"/>
          <c:order val="7"/>
          <c:tx>
            <c:strRef>
              <c:f>'OPP (32)'!$R$13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9F0-44AC-9B68-785861439576}"/>
            </c:ext>
          </c:extLst>
        </c:ser>
        <c:ser>
          <c:idx val="8"/>
          <c:order val="8"/>
          <c:tx>
            <c:strRef>
              <c:f>'OPP (32)'!$S$13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9F0-44AC-9B68-785861439576}"/>
            </c:ext>
          </c:extLst>
        </c:ser>
        <c:ser>
          <c:idx val="9"/>
          <c:order val="9"/>
          <c:tx>
            <c:strRef>
              <c:f>'OPP (32)'!$T$13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F0-44AC-9B68-785861439576}"/>
            </c:ext>
          </c:extLst>
        </c:ser>
        <c:ser>
          <c:idx val="10"/>
          <c:order val="10"/>
          <c:tx>
            <c:strRef>
              <c:f>'OPP (32)'!$U$13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F0-44AC-9B68-785861439576}"/>
            </c:ext>
          </c:extLst>
        </c:ser>
        <c:ser>
          <c:idx val="11"/>
          <c:order val="11"/>
          <c:tx>
            <c:strRef>
              <c:f>'OPP (32)'!$V$13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(32)'!$V$15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9F0-44AC-9B68-78586143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(32)'!$W$13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F0-44AC-9B68-785861439576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(32)'!$W$15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9F0-44AC-9B68-785861439576}"/>
            </c:ext>
          </c:extLst>
        </c:ser>
        <c:ser>
          <c:idx val="13"/>
          <c:order val="13"/>
          <c:tx>
            <c:strRef>
              <c:f>'OPP (32)'!$X$13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(32)'!$X$15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F0-44AC-9B68-785861439576}"/>
            </c:ext>
          </c:extLst>
        </c:ser>
        <c:ser>
          <c:idx val="14"/>
          <c:order val="14"/>
          <c:tx>
            <c:strRef>
              <c:f>'OPP (32)'!$Y$13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(32)'!$Y$15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9F0-44AC-9B68-785861439576}"/>
            </c:ext>
          </c:extLst>
        </c:ser>
        <c:ser>
          <c:idx val="15"/>
          <c:order val="15"/>
          <c:tx>
            <c:strRef>
              <c:f>'OPP (32)'!$Z$13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(32)'!$Z$15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9F0-44AC-9B68-785861439576}"/>
            </c:ext>
          </c:extLst>
        </c:ser>
        <c:ser>
          <c:idx val="16"/>
          <c:order val="16"/>
          <c:tx>
            <c:strRef>
              <c:f>'OPP (32)'!$AA$13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(32)'!$AA$15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9F0-44AC-9B68-78586143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C620-4D18-91AE-357380D9CA02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C620-4D18-91AE-357380D9CA02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C620-4D18-91AE-357380D9CA02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20-4D18-91AE-357380D9CA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C620-4D18-91AE-357380D9CA02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C620-4D18-91AE-357380D9CA02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C620-4D18-91AE-357380D9CA02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(33)'!$K$13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(33)'!$K$15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3-4F13-A775-03D5FF99AEC0}"/>
            </c:ext>
          </c:extLst>
        </c:ser>
        <c:ser>
          <c:idx val="1"/>
          <c:order val="1"/>
          <c:tx>
            <c:strRef>
              <c:f>'OPP (33)'!$L$13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303-4F13-A775-03D5FF99AEC0}"/>
            </c:ext>
          </c:extLst>
        </c:ser>
        <c:ser>
          <c:idx val="2"/>
          <c:order val="2"/>
          <c:tx>
            <c:strRef>
              <c:f>'OPP (33)'!$M$13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303-4F13-A775-03D5FF99AEC0}"/>
            </c:ext>
          </c:extLst>
        </c:ser>
        <c:ser>
          <c:idx val="3"/>
          <c:order val="3"/>
          <c:tx>
            <c:strRef>
              <c:f>'OPP (33)'!$N$13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303-4F13-A775-03D5FF99AEC0}"/>
            </c:ext>
          </c:extLst>
        </c:ser>
        <c:ser>
          <c:idx val="4"/>
          <c:order val="4"/>
          <c:tx>
            <c:strRef>
              <c:f>'OPP (33)'!$O$13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303-4F13-A775-03D5FF99AEC0}"/>
            </c:ext>
          </c:extLst>
        </c:ser>
        <c:ser>
          <c:idx val="5"/>
          <c:order val="5"/>
          <c:tx>
            <c:strRef>
              <c:f>'OPP (33)'!$P$13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303-4F13-A775-03D5FF99AEC0}"/>
            </c:ext>
          </c:extLst>
        </c:ser>
        <c:ser>
          <c:idx val="6"/>
          <c:order val="6"/>
          <c:tx>
            <c:strRef>
              <c:f>'OPP (33)'!$Q$13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03-4F13-A775-03D5FF99AEC0}"/>
            </c:ext>
          </c:extLst>
        </c:ser>
        <c:ser>
          <c:idx val="7"/>
          <c:order val="7"/>
          <c:tx>
            <c:strRef>
              <c:f>'OPP (33)'!$R$13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303-4F13-A775-03D5FF99AEC0}"/>
            </c:ext>
          </c:extLst>
        </c:ser>
        <c:ser>
          <c:idx val="8"/>
          <c:order val="8"/>
          <c:tx>
            <c:strRef>
              <c:f>'OPP (33)'!$S$13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303-4F13-A775-03D5FF99AEC0}"/>
            </c:ext>
          </c:extLst>
        </c:ser>
        <c:ser>
          <c:idx val="9"/>
          <c:order val="9"/>
          <c:tx>
            <c:strRef>
              <c:f>'OPP (33)'!$T$13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303-4F13-A775-03D5FF99AEC0}"/>
            </c:ext>
          </c:extLst>
        </c:ser>
        <c:ser>
          <c:idx val="10"/>
          <c:order val="10"/>
          <c:tx>
            <c:strRef>
              <c:f>'OPP (33)'!$U$13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03-4F13-A775-03D5FF99AEC0}"/>
            </c:ext>
          </c:extLst>
        </c:ser>
        <c:ser>
          <c:idx val="11"/>
          <c:order val="11"/>
          <c:tx>
            <c:strRef>
              <c:f>'OPP (33)'!$V$13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(33)'!$V$15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8303-4F13-A775-03D5FF99A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(33)'!$W$13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03-4F13-A775-03D5FF99AEC0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(33)'!$W$15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8303-4F13-A775-03D5FF99AEC0}"/>
            </c:ext>
          </c:extLst>
        </c:ser>
        <c:ser>
          <c:idx val="13"/>
          <c:order val="13"/>
          <c:tx>
            <c:strRef>
              <c:f>'OPP (33)'!$X$13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(33)'!$X$15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03-4F13-A775-03D5FF99AEC0}"/>
            </c:ext>
          </c:extLst>
        </c:ser>
        <c:ser>
          <c:idx val="14"/>
          <c:order val="14"/>
          <c:tx>
            <c:strRef>
              <c:f>'OPP (33)'!$Y$13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(33)'!$Y$15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8303-4F13-A775-03D5FF99AEC0}"/>
            </c:ext>
          </c:extLst>
        </c:ser>
        <c:ser>
          <c:idx val="15"/>
          <c:order val="15"/>
          <c:tx>
            <c:strRef>
              <c:f>'OPP (33)'!$Z$13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(33)'!$Z$15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8303-4F13-A775-03D5FF99AEC0}"/>
            </c:ext>
          </c:extLst>
        </c:ser>
        <c:ser>
          <c:idx val="16"/>
          <c:order val="16"/>
          <c:tx>
            <c:strRef>
              <c:f>'OPP (33)'!$AA$13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(33)'!$AA$15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303-4F13-A775-03D5FF99A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0DE6-4C2A-A2FA-CAD00B23B6CD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0DE6-4C2A-A2FA-CAD00B23B6CD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0DE6-4C2A-A2FA-CAD00B23B6CD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DE6-4C2A-A2FA-CAD00B23B6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0DE6-4C2A-A2FA-CAD00B23B6CD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0DE6-4C2A-A2FA-CAD00B23B6CD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0DE6-4C2A-A2FA-CAD00B23B6CD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(34)'!$K$13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(34)'!$K$15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3E-4357-8D69-5AED1A402811}"/>
            </c:ext>
          </c:extLst>
        </c:ser>
        <c:ser>
          <c:idx val="1"/>
          <c:order val="1"/>
          <c:tx>
            <c:strRef>
              <c:f>'OPP (34)'!$L$13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3E-4357-8D69-5AED1A402811}"/>
            </c:ext>
          </c:extLst>
        </c:ser>
        <c:ser>
          <c:idx val="2"/>
          <c:order val="2"/>
          <c:tx>
            <c:strRef>
              <c:f>'OPP (34)'!$M$13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3E-4357-8D69-5AED1A402811}"/>
            </c:ext>
          </c:extLst>
        </c:ser>
        <c:ser>
          <c:idx val="3"/>
          <c:order val="3"/>
          <c:tx>
            <c:strRef>
              <c:f>'OPP (34)'!$N$13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23E-4357-8D69-5AED1A402811}"/>
            </c:ext>
          </c:extLst>
        </c:ser>
        <c:ser>
          <c:idx val="4"/>
          <c:order val="4"/>
          <c:tx>
            <c:strRef>
              <c:f>'OPP (34)'!$O$13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3E-4357-8D69-5AED1A402811}"/>
            </c:ext>
          </c:extLst>
        </c:ser>
        <c:ser>
          <c:idx val="5"/>
          <c:order val="5"/>
          <c:tx>
            <c:strRef>
              <c:f>'OPP (34)'!$P$13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23E-4357-8D69-5AED1A402811}"/>
            </c:ext>
          </c:extLst>
        </c:ser>
        <c:ser>
          <c:idx val="6"/>
          <c:order val="6"/>
          <c:tx>
            <c:strRef>
              <c:f>'OPP (34)'!$Q$13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3E-4357-8D69-5AED1A402811}"/>
            </c:ext>
          </c:extLst>
        </c:ser>
        <c:ser>
          <c:idx val="7"/>
          <c:order val="7"/>
          <c:tx>
            <c:strRef>
              <c:f>'OPP (34)'!$R$13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3E-4357-8D69-5AED1A402811}"/>
            </c:ext>
          </c:extLst>
        </c:ser>
        <c:ser>
          <c:idx val="8"/>
          <c:order val="8"/>
          <c:tx>
            <c:strRef>
              <c:f>'OPP (34)'!$S$13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23E-4357-8D69-5AED1A402811}"/>
            </c:ext>
          </c:extLst>
        </c:ser>
        <c:ser>
          <c:idx val="9"/>
          <c:order val="9"/>
          <c:tx>
            <c:strRef>
              <c:f>'OPP (34)'!$T$13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23E-4357-8D69-5AED1A402811}"/>
            </c:ext>
          </c:extLst>
        </c:ser>
        <c:ser>
          <c:idx val="10"/>
          <c:order val="10"/>
          <c:tx>
            <c:strRef>
              <c:f>'OPP (34)'!$U$13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3E-4357-8D69-5AED1A402811}"/>
            </c:ext>
          </c:extLst>
        </c:ser>
        <c:ser>
          <c:idx val="11"/>
          <c:order val="11"/>
          <c:tx>
            <c:strRef>
              <c:f>'OPP (34)'!$V$13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(34)'!$V$15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23E-4357-8D69-5AED1A402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(34)'!$W$13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3E-4357-8D69-5AED1A402811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(34)'!$W$15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23E-4357-8D69-5AED1A402811}"/>
            </c:ext>
          </c:extLst>
        </c:ser>
        <c:ser>
          <c:idx val="13"/>
          <c:order val="13"/>
          <c:tx>
            <c:strRef>
              <c:f>'OPP (34)'!$X$13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(34)'!$X$15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23E-4357-8D69-5AED1A402811}"/>
            </c:ext>
          </c:extLst>
        </c:ser>
        <c:ser>
          <c:idx val="14"/>
          <c:order val="14"/>
          <c:tx>
            <c:strRef>
              <c:f>'OPP (34)'!$Y$13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(34)'!$Y$15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23E-4357-8D69-5AED1A402811}"/>
            </c:ext>
          </c:extLst>
        </c:ser>
        <c:ser>
          <c:idx val="15"/>
          <c:order val="15"/>
          <c:tx>
            <c:strRef>
              <c:f>'OPP (34)'!$Z$13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(34)'!$Z$15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223E-4357-8D69-5AED1A402811}"/>
            </c:ext>
          </c:extLst>
        </c:ser>
        <c:ser>
          <c:idx val="16"/>
          <c:order val="16"/>
          <c:tx>
            <c:strRef>
              <c:f>'OPP (34)'!$AA$13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(34)'!$AA$15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23E-4357-8D69-5AED1A402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D9EB-44A1-B16F-D1B981580016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D9EB-44A1-B16F-D1B981580016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D9EB-44A1-B16F-D1B981580016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9EB-44A1-B16F-D1B9815800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D9EB-44A1-B16F-D1B981580016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D9EB-44A1-B16F-D1B981580016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D9EB-44A1-B16F-D1B981580016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(35)'!$K$13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(35)'!$K$15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3-46E7-8FDA-0276A749D6E4}"/>
            </c:ext>
          </c:extLst>
        </c:ser>
        <c:ser>
          <c:idx val="1"/>
          <c:order val="1"/>
          <c:tx>
            <c:strRef>
              <c:f>'OPP (35)'!$L$13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3-46E7-8FDA-0276A749D6E4}"/>
            </c:ext>
          </c:extLst>
        </c:ser>
        <c:ser>
          <c:idx val="2"/>
          <c:order val="2"/>
          <c:tx>
            <c:strRef>
              <c:f>'OPP (35)'!$M$13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B3-46E7-8FDA-0276A749D6E4}"/>
            </c:ext>
          </c:extLst>
        </c:ser>
        <c:ser>
          <c:idx val="3"/>
          <c:order val="3"/>
          <c:tx>
            <c:strRef>
              <c:f>'OPP (35)'!$N$13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7B3-46E7-8FDA-0276A749D6E4}"/>
            </c:ext>
          </c:extLst>
        </c:ser>
        <c:ser>
          <c:idx val="4"/>
          <c:order val="4"/>
          <c:tx>
            <c:strRef>
              <c:f>'OPP (35)'!$O$13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B3-46E7-8FDA-0276A749D6E4}"/>
            </c:ext>
          </c:extLst>
        </c:ser>
        <c:ser>
          <c:idx val="5"/>
          <c:order val="5"/>
          <c:tx>
            <c:strRef>
              <c:f>'OPP (35)'!$P$13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B3-46E7-8FDA-0276A749D6E4}"/>
            </c:ext>
          </c:extLst>
        </c:ser>
        <c:ser>
          <c:idx val="6"/>
          <c:order val="6"/>
          <c:tx>
            <c:strRef>
              <c:f>'OPP (35)'!$Q$13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7B3-46E7-8FDA-0276A749D6E4}"/>
            </c:ext>
          </c:extLst>
        </c:ser>
        <c:ser>
          <c:idx val="7"/>
          <c:order val="7"/>
          <c:tx>
            <c:strRef>
              <c:f>'OPP (35)'!$R$13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7B3-46E7-8FDA-0276A749D6E4}"/>
            </c:ext>
          </c:extLst>
        </c:ser>
        <c:ser>
          <c:idx val="8"/>
          <c:order val="8"/>
          <c:tx>
            <c:strRef>
              <c:f>'OPP (35)'!$S$13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B3-46E7-8FDA-0276A749D6E4}"/>
            </c:ext>
          </c:extLst>
        </c:ser>
        <c:ser>
          <c:idx val="9"/>
          <c:order val="9"/>
          <c:tx>
            <c:strRef>
              <c:f>'OPP (35)'!$T$13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7B3-46E7-8FDA-0276A749D6E4}"/>
            </c:ext>
          </c:extLst>
        </c:ser>
        <c:ser>
          <c:idx val="10"/>
          <c:order val="10"/>
          <c:tx>
            <c:strRef>
              <c:f>'OPP (35)'!$U$13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B3-46E7-8FDA-0276A749D6E4}"/>
            </c:ext>
          </c:extLst>
        </c:ser>
        <c:ser>
          <c:idx val="11"/>
          <c:order val="11"/>
          <c:tx>
            <c:strRef>
              <c:f>'OPP (35)'!$V$13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(35)'!$V$15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B3-46E7-8FDA-0276A749D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(35)'!$W$13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B3-46E7-8FDA-0276A749D6E4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(35)'!$W$15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7B3-46E7-8FDA-0276A749D6E4}"/>
            </c:ext>
          </c:extLst>
        </c:ser>
        <c:ser>
          <c:idx val="13"/>
          <c:order val="13"/>
          <c:tx>
            <c:strRef>
              <c:f>'OPP (35)'!$X$13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(35)'!$X$15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B3-46E7-8FDA-0276A749D6E4}"/>
            </c:ext>
          </c:extLst>
        </c:ser>
        <c:ser>
          <c:idx val="14"/>
          <c:order val="14"/>
          <c:tx>
            <c:strRef>
              <c:f>'OPP (35)'!$Y$13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(35)'!$Y$15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37B3-46E7-8FDA-0276A749D6E4}"/>
            </c:ext>
          </c:extLst>
        </c:ser>
        <c:ser>
          <c:idx val="15"/>
          <c:order val="15"/>
          <c:tx>
            <c:strRef>
              <c:f>'OPP (35)'!$Z$13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(35)'!$Z$15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37B3-46E7-8FDA-0276A749D6E4}"/>
            </c:ext>
          </c:extLst>
        </c:ser>
        <c:ser>
          <c:idx val="16"/>
          <c:order val="16"/>
          <c:tx>
            <c:strRef>
              <c:f>'OPP (35)'!$AA$13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(35)'!$AA$15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7B3-46E7-8FDA-0276A749D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99A4-4870-9C34-44758F47262C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99A4-4870-9C34-44758F47262C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99A4-4870-9C34-44758F47262C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9A4-4870-9C34-44758F4726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99A4-4870-9C34-44758F47262C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99A4-4870-9C34-44758F47262C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99A4-4870-9C34-44758F47262C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 (36)'!$K$13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'OPP (36)'!$K$15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99-47D7-907B-F21D1BA908C6}"/>
            </c:ext>
          </c:extLst>
        </c:ser>
        <c:ser>
          <c:idx val="1"/>
          <c:order val="1"/>
          <c:tx>
            <c:strRef>
              <c:f>'OPP (36)'!$L$13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(36)'!$L$15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99-47D7-907B-F21D1BA908C6}"/>
            </c:ext>
          </c:extLst>
        </c:ser>
        <c:ser>
          <c:idx val="2"/>
          <c:order val="2"/>
          <c:tx>
            <c:strRef>
              <c:f>'OPP (36)'!$M$13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(36)'!$M$15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99-47D7-907B-F21D1BA908C6}"/>
            </c:ext>
          </c:extLst>
        </c:ser>
        <c:ser>
          <c:idx val="3"/>
          <c:order val="3"/>
          <c:tx>
            <c:strRef>
              <c:f>'OPP (36)'!$N$13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(36)'!$N$15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99-47D7-907B-F21D1BA908C6}"/>
            </c:ext>
          </c:extLst>
        </c:ser>
        <c:ser>
          <c:idx val="4"/>
          <c:order val="4"/>
          <c:tx>
            <c:strRef>
              <c:f>'OPP (36)'!$O$13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(36)'!$O$15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99-47D7-907B-F21D1BA908C6}"/>
            </c:ext>
          </c:extLst>
        </c:ser>
        <c:ser>
          <c:idx val="5"/>
          <c:order val="5"/>
          <c:tx>
            <c:strRef>
              <c:f>'OPP (36)'!$P$13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99-47D7-907B-F21D1BA908C6}"/>
            </c:ext>
          </c:extLst>
        </c:ser>
        <c:ser>
          <c:idx val="6"/>
          <c:order val="6"/>
          <c:tx>
            <c:strRef>
              <c:f>'OPP (36)'!$Q$13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099-47D7-907B-F21D1BA908C6}"/>
            </c:ext>
          </c:extLst>
        </c:ser>
        <c:ser>
          <c:idx val="7"/>
          <c:order val="7"/>
          <c:tx>
            <c:strRef>
              <c:f>'OPP (36)'!$R$13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099-47D7-907B-F21D1BA908C6}"/>
            </c:ext>
          </c:extLst>
        </c:ser>
        <c:ser>
          <c:idx val="8"/>
          <c:order val="8"/>
          <c:tx>
            <c:strRef>
              <c:f>'OPP (36)'!$S$13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(36)'!$S$15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099-47D7-907B-F21D1BA908C6}"/>
            </c:ext>
          </c:extLst>
        </c:ser>
        <c:ser>
          <c:idx val="9"/>
          <c:order val="9"/>
          <c:tx>
            <c:strRef>
              <c:f>'OPP (36)'!$T$13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(36)'!$T$15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099-47D7-907B-F21D1BA908C6}"/>
            </c:ext>
          </c:extLst>
        </c:ser>
        <c:ser>
          <c:idx val="10"/>
          <c:order val="10"/>
          <c:tx>
            <c:strRef>
              <c:f>'OPP (36)'!$U$13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(36)'!$U$15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99-47D7-907B-F21D1BA908C6}"/>
            </c:ext>
          </c:extLst>
        </c:ser>
        <c:ser>
          <c:idx val="11"/>
          <c:order val="11"/>
          <c:tx>
            <c:strRef>
              <c:f>'OPP (36)'!$V$13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'OPP (36)'!$V$15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099-47D7-907B-F21D1BA90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'OPP (36)'!$W$13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99-47D7-907B-F21D1BA908C6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(36)'!$W$15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099-47D7-907B-F21D1BA908C6}"/>
            </c:ext>
          </c:extLst>
        </c:ser>
        <c:ser>
          <c:idx val="13"/>
          <c:order val="13"/>
          <c:tx>
            <c:strRef>
              <c:f>'OPP (36)'!$X$13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'OPP (36)'!$X$15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099-47D7-907B-F21D1BA908C6}"/>
            </c:ext>
          </c:extLst>
        </c:ser>
        <c:ser>
          <c:idx val="14"/>
          <c:order val="14"/>
          <c:tx>
            <c:strRef>
              <c:f>'OPP (36)'!$Y$13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'OPP (36)'!$Y$15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099-47D7-907B-F21D1BA908C6}"/>
            </c:ext>
          </c:extLst>
        </c:ser>
        <c:ser>
          <c:idx val="15"/>
          <c:order val="15"/>
          <c:tx>
            <c:strRef>
              <c:f>'OPP (36)'!$Z$13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'OPP (36)'!$Z$15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099-47D7-907B-F21D1BA908C6}"/>
            </c:ext>
          </c:extLst>
        </c:ser>
        <c:ser>
          <c:idx val="16"/>
          <c:order val="16"/>
          <c:tx>
            <c:strRef>
              <c:f>'OPP (36)'!$AA$13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'OPP (36)'!$AA$15</c:f>
              <c:numCache>
                <c:formatCode>0.00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099-47D7-907B-F21D1BA90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'KINDGESPREK (5)'!$I$13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(5)'!$I$16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F-4662-B8E4-B8BE40E27EAE}"/>
            </c:ext>
          </c:extLst>
        </c:ser>
        <c:ser>
          <c:idx val="1"/>
          <c:order val="1"/>
          <c:tx>
            <c:strRef>
              <c:f>'KINDGESPREK (5)'!$J$13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(5)'!$J$16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3F-4662-B8E4-B8BE40E27EAE}"/>
            </c:ext>
          </c:extLst>
        </c:ser>
        <c:ser>
          <c:idx val="2"/>
          <c:order val="2"/>
          <c:tx>
            <c:strRef>
              <c:f>'KINDGESPREK (5)'!$K$13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(5)'!$K$16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3F-4662-B8E4-B8BE40E27EAE}"/>
            </c:ext>
          </c:extLst>
        </c:ser>
        <c:ser>
          <c:idx val="3"/>
          <c:order val="3"/>
          <c:tx>
            <c:strRef>
              <c:f>'KINDGESPREK (5)'!$L$13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(5)'!$L$16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3F-4662-B8E4-B8BE40E27EAE}"/>
            </c:ext>
          </c:extLst>
        </c:ser>
        <c:ser>
          <c:idx val="4"/>
          <c:order val="4"/>
          <c:tx>
            <c:strRef>
              <c:f>'KINDGESPREK (5)'!$M$13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(5)'!$M$16</c:f>
              <c:numCache>
                <c:formatCode>General</c:formatCode>
                <c:ptCount val="1"/>
                <c:pt idx="0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3F-4662-B8E4-B8BE40E27EAE}"/>
            </c:ext>
          </c:extLst>
        </c:ser>
        <c:ser>
          <c:idx val="5"/>
          <c:order val="5"/>
          <c:tx>
            <c:strRef>
              <c:f>'KINDGESPREK (5)'!$N$13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43F-4662-B8E4-B8BE40E27EAE}"/>
            </c:ext>
          </c:extLst>
        </c:ser>
        <c:ser>
          <c:idx val="6"/>
          <c:order val="6"/>
          <c:tx>
            <c:strRef>
              <c:f>'KINDGESPREK (5)'!$O$13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3F-4662-B8E4-B8BE40E27EAE}"/>
            </c:ext>
          </c:extLst>
        </c:ser>
        <c:ser>
          <c:idx val="7"/>
          <c:order val="7"/>
          <c:tx>
            <c:strRef>
              <c:f>'KINDGESPREK (5)'!$P$13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43F-4662-B8E4-B8BE40E27EAE}"/>
            </c:ext>
          </c:extLst>
        </c:ser>
        <c:ser>
          <c:idx val="8"/>
          <c:order val="8"/>
          <c:tx>
            <c:strRef>
              <c:f>'KINDGESPREK (5)'!$Q$13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(5)'!$Q$16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3F-4662-B8E4-B8BE40E27EAE}"/>
            </c:ext>
          </c:extLst>
        </c:ser>
        <c:ser>
          <c:idx val="9"/>
          <c:order val="9"/>
          <c:tx>
            <c:strRef>
              <c:f>'KINDGESPREK (5)'!$R$13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(5)'!$R$16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43F-4662-B8E4-B8BE40E27EAE}"/>
            </c:ext>
          </c:extLst>
        </c:ser>
        <c:ser>
          <c:idx val="10"/>
          <c:order val="10"/>
          <c:tx>
            <c:strRef>
              <c:f>'KINDGESPREK (5)'!$S$13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(5)'!$S$16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3F-4662-B8E4-B8BE40E27EAE}"/>
            </c:ext>
          </c:extLst>
        </c:ser>
        <c:ser>
          <c:idx val="11"/>
          <c:order val="11"/>
          <c:tx>
            <c:strRef>
              <c:f>'KINDGESPREK (5)'!$T$13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'KINDGESPREK (5)'!$T$16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3F-4662-B8E4-B8BE40E27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'KINDGESPREK (5)'!$U$13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'KINDGESPREK (5)'!$U$16</c:f>
              <c:numCache>
                <c:formatCode>0.0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43F-4662-B8E4-B8BE40E27EAE}"/>
            </c:ext>
          </c:extLst>
        </c:ser>
        <c:ser>
          <c:idx val="13"/>
          <c:order val="13"/>
          <c:tx>
            <c:strRef>
              <c:f>'KINDGESPREK (5)'!$V$13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'KINDGESPREK (5)'!$V$16</c:f>
              <c:numCache>
                <c:formatCode>General</c:formatCode>
                <c:ptCount val="1"/>
                <c:pt idx="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43F-4662-B8E4-B8BE40E27EAE}"/>
            </c:ext>
          </c:extLst>
        </c:ser>
        <c:ser>
          <c:idx val="14"/>
          <c:order val="14"/>
          <c:tx>
            <c:strRef>
              <c:f>'KINDGESPREK (5)'!$W$13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'KINDGESPREK (5)'!$W$16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43F-4662-B8E4-B8BE40E27EAE}"/>
            </c:ext>
          </c:extLst>
        </c:ser>
        <c:ser>
          <c:idx val="15"/>
          <c:order val="15"/>
          <c:tx>
            <c:strRef>
              <c:f>'KINDGESPREK (5)'!$X$13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'KINDGESPREK (5)'!$X$16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43F-4662-B8E4-B8BE40E27EAE}"/>
            </c:ext>
          </c:extLst>
        </c:ser>
        <c:ser>
          <c:idx val="16"/>
          <c:order val="16"/>
          <c:tx>
            <c:strRef>
              <c:f>'KINDGESPREK (5)'!$Y$13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'KINDGESPREK (5)'!$Y$16</c:f>
              <c:numCache>
                <c:formatCode>0.0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43F-4662-B8E4-B8BE40E27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574185078907985"/>
          <c:y val="1.8166797690271623E-2"/>
          <c:w val="0.71443354063060582"/>
          <c:h val="0.97064342943397097"/>
        </c:manualLayout>
      </c:layout>
      <c:barChart>
        <c:barDir val="col"/>
        <c:grouping val="clustered"/>
        <c:varyColors val="0"/>
        <c:ser>
          <c:idx val="5"/>
          <c:order val="0"/>
          <c:tx>
            <c:v>VWO</c:v>
          </c:tx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E7A-42F1-B97E-DF1EA8EDD7FE}"/>
            </c:ext>
          </c:extLst>
        </c:ser>
        <c:ser>
          <c:idx val="4"/>
          <c:order val="1"/>
          <c:tx>
            <c:v>HAVO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1-EE7A-42F1-B97E-DF1EA8EDD7FE}"/>
            </c:ext>
          </c:extLst>
        </c:ser>
        <c:ser>
          <c:idx val="3"/>
          <c:order val="2"/>
          <c:tx>
            <c:v>GTL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3.3</c:v>
              </c:pt>
            </c:numLit>
          </c:val>
          <c:extLst>
            <c:ext xmlns:c16="http://schemas.microsoft.com/office/drawing/2014/chart" uri="{C3380CC4-5D6E-409C-BE32-E72D297353CC}">
              <c16:uniqueId val="{00000002-EE7A-42F1-B97E-DF1EA8EDD7FE}"/>
            </c:ext>
          </c:extLst>
        </c:ser>
        <c:ser>
          <c:idx val="2"/>
          <c:order val="3"/>
          <c:tx>
            <c:v>KBL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EE7A-42F1-B97E-DF1EA8EDD7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5-EE7A-42F1-B97E-DF1EA8EDD7FE}"/>
            </c:ext>
          </c:extLst>
        </c:ser>
        <c:ser>
          <c:idx val="1"/>
          <c:order val="4"/>
          <c:tx>
            <c:v>BBL</c:v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1.5</c:v>
              </c:pt>
            </c:numLit>
          </c:val>
          <c:extLst>
            <c:ext xmlns:c16="http://schemas.microsoft.com/office/drawing/2014/chart" uri="{C3380CC4-5D6E-409C-BE32-E72D297353CC}">
              <c16:uniqueId val="{00000006-EE7A-42F1-B97E-DF1EA8EDD7FE}"/>
            </c:ext>
          </c:extLst>
        </c:ser>
        <c:ser>
          <c:idx val="0"/>
          <c:order val="5"/>
          <c:tx>
            <c:v>PRO</c:v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dLblPos val="inEnd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7-EE7A-42F1-B97E-DF1EA8EDD7FE}"/>
            </c:ext>
          </c:extLst>
        </c:ser>
        <c:dLbls>
          <c:showLegendKey val="0"/>
          <c:showVal val="0"/>
          <c:showCatName val="0"/>
          <c:showSerName val="1"/>
          <c:showPercent val="0"/>
          <c:showBubbleSize val="0"/>
        </c:dLbls>
        <c:gapWidth val="0"/>
        <c:overlap val="100"/>
        <c:axId val="456738632"/>
        <c:axId val="456735888"/>
      </c:barChart>
      <c:catAx>
        <c:axId val="456738632"/>
        <c:scaling>
          <c:orientation val="minMax"/>
        </c:scaling>
        <c:delete val="1"/>
        <c:axPos val="b"/>
        <c:majorTickMark val="out"/>
        <c:minorTickMark val="none"/>
        <c:tickLblPos val="none"/>
        <c:crossAx val="456735888"/>
        <c:crosses val="autoZero"/>
        <c:auto val="1"/>
        <c:lblAlgn val="ctr"/>
        <c:lblOffset val="100"/>
        <c:noMultiLvlLbl val="0"/>
      </c:catAx>
      <c:valAx>
        <c:axId val="45673588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noFill/>
                <a:latin typeface="Arial"/>
                <a:ea typeface="Arial"/>
                <a:cs typeface="Arial"/>
              </a:defRPr>
            </a:pPr>
            <a:endParaRPr lang="nl-NL"/>
          </a:p>
        </c:txPr>
        <c:crossAx val="4567386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327419073026719E-2"/>
          <c:y val="8.1287293335315942E-3"/>
          <c:w val="0.82624386800184002"/>
          <c:h val="0.949387807803300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OPP!$K$13</c:f>
              <c:strCache>
                <c:ptCount val="1"/>
                <c:pt idx="0">
                  <c:v>TL-1</c:v>
                </c:pt>
              </c:strCache>
            </c:strRef>
          </c:tx>
          <c:spPr>
            <a:gradFill flip="none" rotWithShape="1"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0000">
                    <a:shade val="67500"/>
                    <a:satMod val="115000"/>
                  </a:srgbClr>
                </a:gs>
                <a:gs pos="100000">
                  <a:srgbClr val="FF0000">
                    <a:shade val="100000"/>
                    <a:satMod val="115000"/>
                  </a:srgbClr>
                </a:gs>
              </a:gsLst>
              <a:lin ang="0" scaled="1"/>
              <a:tileRect/>
            </a:gradFill>
            <a:ln>
              <a:noFill/>
            </a:ln>
            <a:effectLst/>
          </c:spPr>
          <c:invertIfNegative val="0"/>
          <c:val>
            <c:numRef>
              <c:f>OPP!$K$15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7-4D38-ACBA-DBD3F728261E}"/>
            </c:ext>
          </c:extLst>
        </c:ser>
        <c:ser>
          <c:idx val="1"/>
          <c:order val="1"/>
          <c:tx>
            <c:strRef>
              <c:f>OPP!$L$13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OPP!$L$15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7-4D38-ACBA-DBD3F728261E}"/>
            </c:ext>
          </c:extLst>
        </c:ser>
        <c:ser>
          <c:idx val="2"/>
          <c:order val="2"/>
          <c:tx>
            <c:strRef>
              <c:f>OPP!$M$13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bg2">
                    <a:lumMod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OPP!$M$15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A7-4D38-ACBA-DBD3F728261E}"/>
            </c:ext>
          </c:extLst>
        </c:ser>
        <c:ser>
          <c:idx val="3"/>
          <c:order val="3"/>
          <c:tx>
            <c:strRef>
              <c:f>OPP!$N$13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OPP!$N$15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A7-4D38-ACBA-DBD3F728261E}"/>
            </c:ext>
          </c:extLst>
        </c:ser>
        <c:ser>
          <c:idx val="4"/>
          <c:order val="4"/>
          <c:tx>
            <c:strRef>
              <c:f>OPP!$O$13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OPP!$O$15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2A7-4D38-ACBA-DBD3F728261E}"/>
            </c:ext>
          </c:extLst>
        </c:ser>
        <c:ser>
          <c:idx val="5"/>
          <c:order val="5"/>
          <c:tx>
            <c:strRef>
              <c:f>OPP!$P$13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OPP!$P$15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2A7-4D38-ACBA-DBD3F728261E}"/>
            </c:ext>
          </c:extLst>
        </c:ser>
        <c:ser>
          <c:idx val="6"/>
          <c:order val="6"/>
          <c:tx>
            <c:strRef>
              <c:f>OPP!$Q$13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OPP!$Q$15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2A7-4D38-ACBA-DBD3F728261E}"/>
            </c:ext>
          </c:extLst>
        </c:ser>
        <c:ser>
          <c:idx val="7"/>
          <c:order val="7"/>
          <c:tx>
            <c:strRef>
              <c:f>OPP!$R$13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OPP!$R$15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2A7-4D38-ACBA-DBD3F728261E}"/>
            </c:ext>
          </c:extLst>
        </c:ser>
        <c:ser>
          <c:idx val="8"/>
          <c:order val="8"/>
          <c:tx>
            <c:strRef>
              <c:f>OPP!$S$13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OPP!$S$15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A7-4D38-ACBA-DBD3F728261E}"/>
            </c:ext>
          </c:extLst>
        </c:ser>
        <c:ser>
          <c:idx val="9"/>
          <c:order val="9"/>
          <c:tx>
            <c:strRef>
              <c:f>OPP!$T$13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OPP!$T$15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2A7-4D38-ACBA-DBD3F728261E}"/>
            </c:ext>
          </c:extLst>
        </c:ser>
        <c:ser>
          <c:idx val="10"/>
          <c:order val="10"/>
          <c:tx>
            <c:strRef>
              <c:f>OPP!$U$13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OPP!$U$15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2A7-4D38-ACBA-DBD3F728261E}"/>
            </c:ext>
          </c:extLst>
        </c:ser>
        <c:ser>
          <c:idx val="11"/>
          <c:order val="11"/>
          <c:tx>
            <c:strRef>
              <c:f>OPP!$V$13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tx1">
                    <a:lumMod val="50000"/>
                    <a:lumOff val="50000"/>
                  </a:schemeClr>
                </a:gs>
                <a:gs pos="50000">
                  <a:srgbClr val="CC00FF"/>
                </a:gs>
                <a:gs pos="100000">
                  <a:srgbClr val="FF00FF"/>
                </a:gs>
              </a:gsLst>
              <a:lin ang="0" scaled="1"/>
            </a:gradFill>
            <a:ln>
              <a:noFill/>
            </a:ln>
            <a:effectLst/>
          </c:spPr>
          <c:invertIfNegative val="0"/>
          <c:val>
            <c:numRef>
              <c:f>OPP!$V$15</c:f>
              <c:numCache>
                <c:formatCode>General</c:formatCode>
                <c:ptCount val="1"/>
                <c:pt idx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2A7-4D38-ACBA-DBD3F728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"/>
        <c:axId val="1690311392"/>
        <c:axId val="1690309952"/>
      </c:barChart>
      <c:barChart>
        <c:barDir val="col"/>
        <c:grouping val="clustered"/>
        <c:varyColors val="0"/>
        <c:ser>
          <c:idx val="12"/>
          <c:order val="12"/>
          <c:tx>
            <c:strRef>
              <c:f>OPP!$W$13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A7-4D38-ACBA-DBD3F728261E}"/>
                </c:ext>
              </c:extLst>
            </c:dLbl>
            <c:spPr>
              <a:solidFill>
                <a:srgbClr val="FF00FF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OPP!$W$15</c:f>
              <c:numCache>
                <c:formatCode>0.00</c:formatCode>
                <c:ptCount val="1"/>
                <c:pt idx="0">
                  <c:v>2.3333333333333335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2A7-4D38-ACBA-DBD3F728261E}"/>
            </c:ext>
          </c:extLst>
        </c:ser>
        <c:ser>
          <c:idx val="13"/>
          <c:order val="13"/>
          <c:tx>
            <c:strRef>
              <c:f>OPP!$X$13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dLbls>
            <c:spPr>
              <a:solidFill>
                <a:srgbClr val="7030A0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3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OPP!$X$15</c:f>
              <c:numCache>
                <c:formatCode>0.00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2A7-4D38-ACBA-DBD3F728261E}"/>
            </c:ext>
          </c:extLst>
        </c:ser>
        <c:ser>
          <c:idx val="14"/>
          <c:order val="14"/>
          <c:tx>
            <c:strRef>
              <c:f>OPP!$Y$13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OPP!$Y$15</c:f>
              <c:numCache>
                <c:formatCode>0.00</c:formatCode>
                <c:ptCount val="1"/>
                <c:pt idx="0">
                  <c:v>2.1749999999999998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C2A7-4D38-ACBA-DBD3F728261E}"/>
            </c:ext>
          </c:extLst>
        </c:ser>
        <c:ser>
          <c:idx val="15"/>
          <c:order val="15"/>
          <c:tx>
            <c:strRef>
              <c:f>OPP!$Z$13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chemeClr val="accent1"/>
              </a:solidFill>
              <a:prstDash val="sysDot"/>
            </a:ln>
            <a:effectLst/>
          </c:spPr>
          <c:invertIfNegative val="0"/>
          <c:val>
            <c:numRef>
              <c:f>OPP!$Z$15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2A7-4D38-ACBA-DBD3F728261E}"/>
            </c:ext>
          </c:extLst>
        </c:ser>
        <c:ser>
          <c:idx val="16"/>
          <c:order val="16"/>
          <c:tx>
            <c:strRef>
              <c:f>OPP!$AA$13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OPP!$AA$15</c:f>
              <c:numCache>
                <c:formatCode>0.00</c:formatCode>
                <c:ptCount val="1"/>
                <c:pt idx="0">
                  <c:v>1.3333333333333335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2A7-4D38-ACBA-DBD3F72826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43339360"/>
        <c:axId val="1576776848"/>
      </c:barChart>
      <c:catAx>
        <c:axId val="16903113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690309952"/>
        <c:crosses val="autoZero"/>
        <c:auto val="1"/>
        <c:lblAlgn val="ctr"/>
        <c:lblOffset val="100"/>
        <c:noMultiLvlLbl val="0"/>
      </c:catAx>
      <c:valAx>
        <c:axId val="1690309952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90311392"/>
        <c:crosses val="autoZero"/>
        <c:crossBetween val="between"/>
        <c:majorUnit val="1"/>
      </c:valAx>
      <c:valAx>
        <c:axId val="1576776848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1243339360"/>
        <c:crosses val="max"/>
        <c:crossBetween val="between"/>
      </c:valAx>
      <c:catAx>
        <c:axId val="1243339360"/>
        <c:scaling>
          <c:orientation val="minMax"/>
        </c:scaling>
        <c:delete val="1"/>
        <c:axPos val="b"/>
        <c:majorTickMark val="out"/>
        <c:minorTickMark val="none"/>
        <c:tickLblPos val="nextTo"/>
        <c:crossAx val="1576776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61937605337713"/>
          <c:y val="9.5695429075550766E-3"/>
          <c:w val="0.13158596011686147"/>
          <c:h val="0.968831467448962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255454318995795E-2"/>
          <c:y val="2.7853992993536886E-2"/>
          <c:w val="0.75662018574648249"/>
          <c:h val="0.901072883426742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KINDGESPREK!$I$13</c:f>
              <c:strCache>
                <c:ptCount val="1"/>
                <c:pt idx="0">
                  <c:v>TL-1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KINDGESPREK!$I$16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BC-4114-AFB8-4063254D7508}"/>
            </c:ext>
          </c:extLst>
        </c:ser>
        <c:ser>
          <c:idx val="1"/>
          <c:order val="1"/>
          <c:tx>
            <c:strRef>
              <c:f>KINDGESPREK!$J$13</c:f>
              <c:strCache>
                <c:ptCount val="1"/>
                <c:pt idx="0">
                  <c:v>TL-2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0000"/>
                </a:gs>
                <a:gs pos="100000">
                  <a:srgbClr val="FF0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KINDGESPREK!$J$16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BC-4114-AFB8-4063254D7508}"/>
            </c:ext>
          </c:extLst>
        </c:ser>
        <c:ser>
          <c:idx val="2"/>
          <c:order val="2"/>
          <c:tx>
            <c:strRef>
              <c:f>KINDGESPREK!$K$13</c:f>
              <c:strCache>
                <c:ptCount val="1"/>
                <c:pt idx="0">
                  <c:v>BL-1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KINDGESPREK!$K$16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BC-4114-AFB8-4063254D7508}"/>
            </c:ext>
          </c:extLst>
        </c:ser>
        <c:ser>
          <c:idx val="3"/>
          <c:order val="3"/>
          <c:tx>
            <c:strRef>
              <c:f>KINDGESPREK!$L$13</c:f>
              <c:strCache>
                <c:ptCount val="1"/>
                <c:pt idx="0">
                  <c:v>BL-2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C000"/>
                </a:gs>
                <a:gs pos="100000">
                  <a:srgbClr val="FFC0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KINDGESPREK!$L$16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BC-4114-AFB8-4063254D7508}"/>
            </c:ext>
          </c:extLst>
        </c:ser>
        <c:ser>
          <c:idx val="4"/>
          <c:order val="4"/>
          <c:tx>
            <c:strRef>
              <c:f>KINDGESPREK!$M$13</c:f>
              <c:strCache>
                <c:ptCount val="1"/>
                <c:pt idx="0">
                  <c:v>SP-1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KINDGESPREK!$M$16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BC-4114-AFB8-4063254D7508}"/>
            </c:ext>
          </c:extLst>
        </c:ser>
        <c:ser>
          <c:idx val="5"/>
          <c:order val="5"/>
          <c:tx>
            <c:strRef>
              <c:f>KINDGESPREK!$N$13</c:f>
              <c:strCache>
                <c:ptCount val="1"/>
                <c:pt idx="0">
                  <c:v>SP2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FFFF00"/>
                </a:gs>
                <a:gs pos="100000">
                  <a:srgbClr val="FFFF0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KINDGESPREK!$N$16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BC-4114-AFB8-4063254D7508}"/>
            </c:ext>
          </c:extLst>
        </c:ser>
        <c:ser>
          <c:idx val="6"/>
          <c:order val="6"/>
          <c:tx>
            <c:strRef>
              <c:f>KINDGESPREK!$O$13</c:f>
              <c:strCache>
                <c:ptCount val="1"/>
                <c:pt idx="0">
                  <c:v>WW-1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KINDGESPREK!$O$16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BC-4114-AFB8-4063254D7508}"/>
            </c:ext>
          </c:extLst>
        </c:ser>
        <c:ser>
          <c:idx val="7"/>
          <c:order val="7"/>
          <c:tx>
            <c:strRef>
              <c:f>KINDGESPREK!$P$13</c:f>
              <c:strCache>
                <c:ptCount val="1"/>
                <c:pt idx="0">
                  <c:v>WW-2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92D050"/>
                </a:gs>
                <a:gs pos="100000">
                  <a:srgbClr val="92D05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KINDGESPREK!$P$16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BC-4114-AFB8-4063254D7508}"/>
            </c:ext>
          </c:extLst>
        </c:ser>
        <c:ser>
          <c:idx val="8"/>
          <c:order val="8"/>
          <c:tx>
            <c:strRef>
              <c:f>KINDGESPREK!$Q$13</c:f>
              <c:strCache>
                <c:ptCount val="1"/>
                <c:pt idx="0">
                  <c:v>HR-1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KINDGESPREK!$Q$16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BC-4114-AFB8-4063254D7508}"/>
            </c:ext>
          </c:extLst>
        </c:ser>
        <c:ser>
          <c:idx val="9"/>
          <c:order val="9"/>
          <c:tx>
            <c:strRef>
              <c:f>KINDGESPREK!$R$13</c:f>
              <c:strCache>
                <c:ptCount val="1"/>
                <c:pt idx="0">
                  <c:v>HR-2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00B0F0"/>
                </a:gs>
                <a:gs pos="100000">
                  <a:srgbClr val="00B0F0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KINDGESPREK!$R$16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BC-4114-AFB8-4063254D7508}"/>
            </c:ext>
          </c:extLst>
        </c:ser>
        <c:ser>
          <c:idx val="10"/>
          <c:order val="10"/>
          <c:tx>
            <c:strRef>
              <c:f>KINDGESPREK!$S$13</c:f>
              <c:strCache>
                <c:ptCount val="1"/>
                <c:pt idx="0">
                  <c:v>RW-1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KINDGESPREK!$S$16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BC-4114-AFB8-4063254D7508}"/>
            </c:ext>
          </c:extLst>
        </c:ser>
        <c:ser>
          <c:idx val="11"/>
          <c:order val="11"/>
          <c:tx>
            <c:strRef>
              <c:f>KINDGESPREK!$T$13</c:f>
              <c:strCache>
                <c:ptCount val="1"/>
                <c:pt idx="0">
                  <c:v>RW-2</c:v>
                </c:pt>
              </c:strCache>
            </c:strRef>
          </c:tx>
          <c:spPr>
            <a:gradFill>
              <a:gsLst>
                <a:gs pos="0">
                  <a:schemeClr val="accent3"/>
                </a:gs>
                <a:gs pos="50000">
                  <a:srgbClr val="CC00FF"/>
                </a:gs>
                <a:gs pos="100000">
                  <a:srgbClr val="CC00FF"/>
                </a:gs>
              </a:gsLst>
              <a:lin ang="0" scaled="0"/>
            </a:gradFill>
            <a:ln>
              <a:noFill/>
            </a:ln>
            <a:effectLst/>
          </c:spPr>
          <c:invertIfNegative val="0"/>
          <c:val>
            <c:numRef>
              <c:f>KINDGESPREK!$T$16</c:f>
              <c:numCache>
                <c:formatCode>General</c:formatCode>
                <c:ptCount val="1"/>
                <c:pt idx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4BC-4114-AFB8-4063254D7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-10"/>
        <c:axId val="150819200"/>
        <c:axId val="150823520"/>
      </c:barChart>
      <c:barChart>
        <c:barDir val="col"/>
        <c:grouping val="clustered"/>
        <c:varyColors val="0"/>
        <c:ser>
          <c:idx val="12"/>
          <c:order val="12"/>
          <c:tx>
            <c:strRef>
              <c:f>KINDGESPREK!$U$13</c:f>
              <c:strCache>
                <c:ptCount val="1"/>
                <c:pt idx="0">
                  <c:v>GEM</c:v>
                </c:pt>
              </c:strCache>
            </c:strRef>
          </c:tx>
          <c:spPr>
            <a:noFill/>
            <a:ln w="101600">
              <a:solidFill>
                <a:srgbClr val="FF00FF"/>
              </a:solidFill>
            </a:ln>
            <a:effectLst/>
          </c:spPr>
          <c:invertIfNegative val="0"/>
          <c:val>
            <c:numRef>
              <c:f>KINDGESPREK!$U$16</c:f>
              <c:numCache>
                <c:formatCode>0.0</c:formatCode>
                <c:ptCount val="1"/>
                <c:pt idx="0">
                  <c:v>4.666666666666667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BC-4114-AFB8-4063254D7508}"/>
            </c:ext>
          </c:extLst>
        </c:ser>
        <c:ser>
          <c:idx val="13"/>
          <c:order val="13"/>
          <c:tx>
            <c:strRef>
              <c:f>KINDGESPREK!$V$13</c:f>
              <c:strCache>
                <c:ptCount val="1"/>
                <c:pt idx="0">
                  <c:v>AANLEG</c:v>
                </c:pt>
              </c:strCache>
            </c:strRef>
          </c:tx>
          <c:spPr>
            <a:noFill/>
            <a:ln w="101600">
              <a:solidFill>
                <a:srgbClr val="7030A0"/>
              </a:solidFill>
              <a:prstDash val="sysDash"/>
            </a:ln>
            <a:effectLst/>
          </c:spPr>
          <c:invertIfNegative val="0"/>
          <c:val>
            <c:numRef>
              <c:f>KINDGESPREK!$V$16</c:f>
              <c:numCache>
                <c:formatCode>General</c:formatCode>
                <c:ptCount val="1"/>
                <c:pt idx="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4BC-4114-AFB8-4063254D7508}"/>
            </c:ext>
          </c:extLst>
        </c:ser>
        <c:ser>
          <c:idx val="14"/>
          <c:order val="14"/>
          <c:tx>
            <c:strRef>
              <c:f>KINDGESPREK!$W$13</c:f>
              <c:strCache>
                <c:ptCount val="1"/>
                <c:pt idx="0">
                  <c:v>SIGNAAL</c:v>
                </c:pt>
              </c:strCache>
            </c:strRef>
          </c:tx>
          <c:spPr>
            <a:noFill/>
            <a:ln w="101600">
              <a:solidFill>
                <a:srgbClr val="FF0000"/>
              </a:solidFill>
              <a:prstDash val="sysDot"/>
            </a:ln>
            <a:effectLst/>
          </c:spPr>
          <c:invertIfNegative val="0"/>
          <c:val>
            <c:numRef>
              <c:f>KINDGESPREK!$W$16</c:f>
              <c:numCache>
                <c:formatCode>General</c:formatCode>
                <c:ptCount val="1"/>
                <c:pt idx="0">
                  <c:v>4.3499999999999996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4BC-4114-AFB8-4063254D7508}"/>
            </c:ext>
          </c:extLst>
        </c:ser>
        <c:ser>
          <c:idx val="15"/>
          <c:order val="15"/>
          <c:tx>
            <c:strRef>
              <c:f>KINDGESPREK!$X$13</c:f>
              <c:strCache>
                <c:ptCount val="1"/>
                <c:pt idx="0">
                  <c:v>LEERLING</c:v>
                </c:pt>
              </c:strCache>
            </c:strRef>
          </c:tx>
          <c:spPr>
            <a:noFill/>
            <a:ln w="101600">
              <a:solidFill>
                <a:srgbClr val="00B0F0"/>
              </a:solidFill>
              <a:prstDash val="sysDot"/>
            </a:ln>
            <a:effectLst/>
          </c:spPr>
          <c:invertIfNegative val="0"/>
          <c:val>
            <c:numRef>
              <c:f>KINDGESPREK!$X$16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4BC-4114-AFB8-4063254D7508}"/>
            </c:ext>
          </c:extLst>
        </c:ser>
        <c:ser>
          <c:idx val="16"/>
          <c:order val="16"/>
          <c:tx>
            <c:strRef>
              <c:f>KINDGESPREK!$Y$13</c:f>
              <c:strCache>
                <c:ptCount val="1"/>
                <c:pt idx="0">
                  <c:v>ONDER WATER</c:v>
                </c:pt>
              </c:strCache>
            </c:strRef>
          </c:tx>
          <c:spPr>
            <a:solidFill>
              <a:srgbClr val="00B0F0">
                <a:alpha val="40000"/>
              </a:srgbClr>
            </a:solidFill>
            <a:ln>
              <a:noFill/>
            </a:ln>
            <a:effectLst/>
          </c:spPr>
          <c:invertIfNegative val="0"/>
          <c:val>
            <c:numRef>
              <c:f>KINDGESPREK!$Y$16</c:f>
              <c:numCache>
                <c:formatCode>0.0</c:formatCode>
                <c:ptCount val="1"/>
                <c:pt idx="0">
                  <c:v>2.666666666666667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54BC-4114-AFB8-4063254D7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50822080"/>
        <c:axId val="150815360"/>
      </c:barChart>
      <c:catAx>
        <c:axId val="15081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823520"/>
        <c:crosses val="autoZero"/>
        <c:auto val="1"/>
        <c:lblAlgn val="ctr"/>
        <c:lblOffset val="100"/>
        <c:noMultiLvlLbl val="0"/>
      </c:catAx>
      <c:valAx>
        <c:axId val="150823520"/>
        <c:scaling>
          <c:orientation val="minMax"/>
          <c:max val="1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150819200"/>
        <c:crosses val="autoZero"/>
        <c:crossBetween val="between"/>
        <c:majorUnit val="2"/>
      </c:valAx>
      <c:valAx>
        <c:axId val="150815360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150822080"/>
        <c:crosses val="max"/>
        <c:crossBetween val="between"/>
      </c:valAx>
      <c:catAx>
        <c:axId val="150822080"/>
        <c:scaling>
          <c:orientation val="minMax"/>
        </c:scaling>
        <c:delete val="1"/>
        <c:axPos val="t"/>
        <c:majorTickMark val="out"/>
        <c:minorTickMark val="none"/>
        <c:tickLblPos val="nextTo"/>
        <c:crossAx val="15081536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</c:legendEntry>
      <c:layout>
        <c:manualLayout>
          <c:xMode val="edge"/>
          <c:yMode val="edge"/>
          <c:x val="0.78269668770742495"/>
          <c:y val="4.8615939713979664E-4"/>
          <c:w val="0.21730331229257499"/>
          <c:h val="0.803348617818954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chemeClr val="bg1"/>
    </a:solidFill>
    <a:ln w="190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Leerlingenoverzicht!A1"/><Relationship Id="rId3" Type="http://schemas.microsoft.com/office/2007/relationships/hdphoto" Target="../media/hdphoto2.wdp"/><Relationship Id="rId7" Type="http://schemas.microsoft.com/office/2007/relationships/hdphoto" Target="../media/hdphoto4.wdp"/><Relationship Id="rId12" Type="http://schemas.openxmlformats.org/officeDocument/2006/relationships/hyperlink" Target="#Eindtoets!A1"/><Relationship Id="rId2" Type="http://schemas.openxmlformats.org/officeDocument/2006/relationships/image" Target="../media/image8.png"/><Relationship Id="rId1" Type="http://schemas.openxmlformats.org/officeDocument/2006/relationships/chart" Target="../charts/chart7.xml"/><Relationship Id="rId6" Type="http://schemas.openxmlformats.org/officeDocument/2006/relationships/image" Target="../media/image10.png"/><Relationship Id="rId11" Type="http://schemas.openxmlformats.org/officeDocument/2006/relationships/hyperlink" Target="#Middentoets!A1"/><Relationship Id="rId5" Type="http://schemas.microsoft.com/office/2007/relationships/hdphoto" Target="../media/hdphoto3.wdp"/><Relationship Id="rId10" Type="http://schemas.openxmlformats.org/officeDocument/2006/relationships/hyperlink" Target="#START!A1"/><Relationship Id="rId4" Type="http://schemas.openxmlformats.org/officeDocument/2006/relationships/image" Target="../media/image9.png"/><Relationship Id="rId9" Type="http://schemas.microsoft.com/office/2007/relationships/hdphoto" Target="../media/hdphoto5.wdp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Leerlingenoverzicht!A1"/><Relationship Id="rId3" Type="http://schemas.microsoft.com/office/2007/relationships/hdphoto" Target="../media/hdphoto2.wdp"/><Relationship Id="rId7" Type="http://schemas.microsoft.com/office/2007/relationships/hdphoto" Target="../media/hdphoto4.wdp"/><Relationship Id="rId12" Type="http://schemas.openxmlformats.org/officeDocument/2006/relationships/hyperlink" Target="#Eindtoets!A1"/><Relationship Id="rId2" Type="http://schemas.openxmlformats.org/officeDocument/2006/relationships/image" Target="../media/image8.png"/><Relationship Id="rId1" Type="http://schemas.openxmlformats.org/officeDocument/2006/relationships/chart" Target="../charts/chart8.xml"/><Relationship Id="rId6" Type="http://schemas.openxmlformats.org/officeDocument/2006/relationships/image" Target="../media/image10.png"/><Relationship Id="rId11" Type="http://schemas.openxmlformats.org/officeDocument/2006/relationships/hyperlink" Target="#Middentoets!A1"/><Relationship Id="rId5" Type="http://schemas.microsoft.com/office/2007/relationships/hdphoto" Target="../media/hdphoto3.wdp"/><Relationship Id="rId10" Type="http://schemas.openxmlformats.org/officeDocument/2006/relationships/hyperlink" Target="#START!A1"/><Relationship Id="rId4" Type="http://schemas.openxmlformats.org/officeDocument/2006/relationships/image" Target="../media/image9.png"/><Relationship Id="rId9" Type="http://schemas.microsoft.com/office/2007/relationships/hdphoto" Target="../media/hdphoto5.wdp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Leerlingenoverzicht!A1"/><Relationship Id="rId3" Type="http://schemas.microsoft.com/office/2007/relationships/hdphoto" Target="../media/hdphoto2.wdp"/><Relationship Id="rId7" Type="http://schemas.microsoft.com/office/2007/relationships/hdphoto" Target="../media/hdphoto4.wdp"/><Relationship Id="rId12" Type="http://schemas.openxmlformats.org/officeDocument/2006/relationships/hyperlink" Target="#Eindtoets!A1"/><Relationship Id="rId2" Type="http://schemas.openxmlformats.org/officeDocument/2006/relationships/image" Target="../media/image8.png"/><Relationship Id="rId1" Type="http://schemas.openxmlformats.org/officeDocument/2006/relationships/chart" Target="../charts/chart9.xml"/><Relationship Id="rId6" Type="http://schemas.openxmlformats.org/officeDocument/2006/relationships/image" Target="../media/image10.png"/><Relationship Id="rId11" Type="http://schemas.openxmlformats.org/officeDocument/2006/relationships/hyperlink" Target="#Middentoets!A1"/><Relationship Id="rId5" Type="http://schemas.microsoft.com/office/2007/relationships/hdphoto" Target="../media/hdphoto3.wdp"/><Relationship Id="rId10" Type="http://schemas.openxmlformats.org/officeDocument/2006/relationships/hyperlink" Target="#START!A1"/><Relationship Id="rId4" Type="http://schemas.openxmlformats.org/officeDocument/2006/relationships/image" Target="../media/image9.png"/><Relationship Id="rId9" Type="http://schemas.microsoft.com/office/2007/relationships/hdphoto" Target="../media/hdphoto5.wd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START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DOORGAANDE LIJN'!A1"/><Relationship Id="rId3" Type="http://schemas.openxmlformats.org/officeDocument/2006/relationships/hyperlink" Target="#leerrendement!A1"/><Relationship Id="rId7" Type="http://schemas.openxmlformats.org/officeDocument/2006/relationships/hyperlink" Target="#Leerlingenoverzicht!A1"/><Relationship Id="rId2" Type="http://schemas.microsoft.com/office/2007/relationships/hdphoto" Target="../media/hdphoto1.wdp"/><Relationship Id="rId1" Type="http://schemas.openxmlformats.org/officeDocument/2006/relationships/image" Target="../media/image4.png"/><Relationship Id="rId6" Type="http://schemas.openxmlformats.org/officeDocument/2006/relationships/hyperlink" Target="#'de indicatoren'!A1"/><Relationship Id="rId11" Type="http://schemas.openxmlformats.org/officeDocument/2006/relationships/image" Target="../media/image7.png"/><Relationship Id="rId5" Type="http://schemas.openxmlformats.org/officeDocument/2006/relationships/hyperlink" Target="#Middentoets!A1"/><Relationship Id="rId10" Type="http://schemas.openxmlformats.org/officeDocument/2006/relationships/image" Target="../media/image6.png"/><Relationship Id="rId4" Type="http://schemas.openxmlformats.org/officeDocument/2006/relationships/hyperlink" Target="#schoolweging!A1"/><Relationship Id="rId9" Type="http://schemas.openxmlformats.org/officeDocument/2006/relationships/image" Target="../media/image5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71.xml"/><Relationship Id="rId1" Type="http://schemas.openxmlformats.org/officeDocument/2006/relationships/chart" Target="../charts/chart7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73.xml"/><Relationship Id="rId1" Type="http://schemas.openxmlformats.org/officeDocument/2006/relationships/chart" Target="../charts/chart72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75.xml"/><Relationship Id="rId1" Type="http://schemas.openxmlformats.org/officeDocument/2006/relationships/chart" Target="../charts/chart74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77.xml"/><Relationship Id="rId1" Type="http://schemas.openxmlformats.org/officeDocument/2006/relationships/chart" Target="../charts/chart76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79.xml"/><Relationship Id="rId1" Type="http://schemas.openxmlformats.org/officeDocument/2006/relationships/chart" Target="../charts/chart78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81.xml"/><Relationship Id="rId1" Type="http://schemas.openxmlformats.org/officeDocument/2006/relationships/chart" Target="../charts/chart80.xml"/><Relationship Id="rId6" Type="http://schemas.openxmlformats.org/officeDocument/2006/relationships/hyperlink" Target="#Leerlingenoverzicht!A1"/><Relationship Id="rId5" Type="http://schemas.openxmlformats.org/officeDocument/2006/relationships/hyperlink" Target="#Eindtoets!A1"/><Relationship Id="rId4" Type="http://schemas.openxmlformats.org/officeDocument/2006/relationships/hyperlink" Target="#Middentoets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INTENSIEF!A1"/><Relationship Id="rId2" Type="http://schemas.openxmlformats.org/officeDocument/2006/relationships/hyperlink" Target="#START!A1"/><Relationship Id="rId1" Type="http://schemas.openxmlformats.org/officeDocument/2006/relationships/hyperlink" Target="#BASIS!A1"/><Relationship Id="rId4" Type="http://schemas.openxmlformats.org/officeDocument/2006/relationships/hyperlink" Target="#VERRIJKT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START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hyperlink" Target="#Leerlingenoverzicht!A1"/><Relationship Id="rId4" Type="http://schemas.openxmlformats.org/officeDocument/2006/relationships/hyperlink" Target="#Eindtoets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INTENSIEF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VERRIJKT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BASIS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VERRIJKT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BASIS!A1"/><Relationship Id="rId2" Type="http://schemas.openxmlformats.org/officeDocument/2006/relationships/hyperlink" Target="#START!A1"/><Relationship Id="rId1" Type="http://schemas.openxmlformats.org/officeDocument/2006/relationships/hyperlink" Target="#'DOORGAANDE LIJN'!A1"/><Relationship Id="rId4" Type="http://schemas.openxmlformats.org/officeDocument/2006/relationships/hyperlink" Target="#INTENSIEF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Middentoets!A1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hyperlink" Target="#Leerlingenoverzicht!A1"/><Relationship Id="rId4" Type="http://schemas.openxmlformats.org/officeDocument/2006/relationships/hyperlink" Target="#START!A1"/></Relationships>
</file>

<file path=xl/drawings/_rels/drawing7.xml.rels><?xml version="1.0" encoding="UTF-8" standalone="yes"?>
<Relationships xmlns="http://schemas.openxmlformats.org/package/2006/relationships"><Relationship Id="rId26" Type="http://schemas.openxmlformats.org/officeDocument/2006/relationships/hyperlink" Target="#'OPP (12)'!A1"/><Relationship Id="rId21" Type="http://schemas.openxmlformats.org/officeDocument/2006/relationships/hyperlink" Target="#'KINDGESPREK (9)'!A1"/><Relationship Id="rId42" Type="http://schemas.openxmlformats.org/officeDocument/2006/relationships/hyperlink" Target="#'OPP (20)'!A1"/><Relationship Id="rId47" Type="http://schemas.openxmlformats.org/officeDocument/2006/relationships/hyperlink" Target="#'KINDGESPREK (22)'!A1"/><Relationship Id="rId63" Type="http://schemas.openxmlformats.org/officeDocument/2006/relationships/hyperlink" Target="#'KINDGESPREK (30)'!A1"/><Relationship Id="rId68" Type="http://schemas.openxmlformats.org/officeDocument/2006/relationships/hyperlink" Target="#'OPP (33)'!A1"/><Relationship Id="rId2" Type="http://schemas.openxmlformats.org/officeDocument/2006/relationships/hyperlink" Target="#Middentoets!A1"/><Relationship Id="rId16" Type="http://schemas.openxmlformats.org/officeDocument/2006/relationships/hyperlink" Target="#'OPP (7)'!A1"/><Relationship Id="rId29" Type="http://schemas.openxmlformats.org/officeDocument/2006/relationships/hyperlink" Target="#'KINDGESPREK (13)'!A1"/><Relationship Id="rId11" Type="http://schemas.openxmlformats.org/officeDocument/2006/relationships/hyperlink" Target="#'KINDGESPREK (4)'!A1"/><Relationship Id="rId24" Type="http://schemas.openxmlformats.org/officeDocument/2006/relationships/hyperlink" Target="#'OPP (11)'!A1"/><Relationship Id="rId32" Type="http://schemas.openxmlformats.org/officeDocument/2006/relationships/hyperlink" Target="#'OPP (15)'!A1"/><Relationship Id="rId37" Type="http://schemas.openxmlformats.org/officeDocument/2006/relationships/hyperlink" Target="#'KINDGESPREK (17)'!A1"/><Relationship Id="rId40" Type="http://schemas.openxmlformats.org/officeDocument/2006/relationships/hyperlink" Target="#'OPP (19)'!A1"/><Relationship Id="rId45" Type="http://schemas.openxmlformats.org/officeDocument/2006/relationships/hyperlink" Target="#'KINDGESPREK (21)'!A1"/><Relationship Id="rId53" Type="http://schemas.openxmlformats.org/officeDocument/2006/relationships/hyperlink" Target="#'KINDGESPREK (25)'!A1"/><Relationship Id="rId58" Type="http://schemas.openxmlformats.org/officeDocument/2006/relationships/hyperlink" Target="#'OPP (28)'!A1"/><Relationship Id="rId66" Type="http://schemas.openxmlformats.org/officeDocument/2006/relationships/hyperlink" Target="#'OPP (32)'!A1"/><Relationship Id="rId74" Type="http://schemas.openxmlformats.org/officeDocument/2006/relationships/hyperlink" Target="#'OPP (36)'!A1"/><Relationship Id="rId5" Type="http://schemas.openxmlformats.org/officeDocument/2006/relationships/hyperlink" Target="#KINDGESPREK!A1"/><Relationship Id="rId61" Type="http://schemas.openxmlformats.org/officeDocument/2006/relationships/hyperlink" Target="#'KINDGESPREK (29)'!A1"/><Relationship Id="rId19" Type="http://schemas.openxmlformats.org/officeDocument/2006/relationships/hyperlink" Target="#'KINDGESPREK (8)'!A1"/><Relationship Id="rId14" Type="http://schemas.openxmlformats.org/officeDocument/2006/relationships/hyperlink" Target="#'OPP (6)'!A1"/><Relationship Id="rId22" Type="http://schemas.openxmlformats.org/officeDocument/2006/relationships/hyperlink" Target="#'OPP (10)'!A1"/><Relationship Id="rId27" Type="http://schemas.openxmlformats.org/officeDocument/2006/relationships/hyperlink" Target="#'KINDGESPREK (12)'!A1"/><Relationship Id="rId30" Type="http://schemas.openxmlformats.org/officeDocument/2006/relationships/hyperlink" Target="#'OPP (14)'!A1"/><Relationship Id="rId35" Type="http://schemas.openxmlformats.org/officeDocument/2006/relationships/hyperlink" Target="#'KINDGESPREK (16)'!A1"/><Relationship Id="rId43" Type="http://schemas.openxmlformats.org/officeDocument/2006/relationships/hyperlink" Target="#'KINDGESPREK (20)'!A1"/><Relationship Id="rId48" Type="http://schemas.openxmlformats.org/officeDocument/2006/relationships/hyperlink" Target="#'OPP (23)'!A1"/><Relationship Id="rId56" Type="http://schemas.openxmlformats.org/officeDocument/2006/relationships/hyperlink" Target="#'OPP (27)'!A1"/><Relationship Id="rId64" Type="http://schemas.openxmlformats.org/officeDocument/2006/relationships/hyperlink" Target="#'OPP (31)'!A1"/><Relationship Id="rId69" Type="http://schemas.openxmlformats.org/officeDocument/2006/relationships/hyperlink" Target="#'KINDGESPREK (33)'!A1"/><Relationship Id="rId8" Type="http://schemas.openxmlformats.org/officeDocument/2006/relationships/hyperlink" Target="#'OPP (3)'!A1"/><Relationship Id="rId51" Type="http://schemas.openxmlformats.org/officeDocument/2006/relationships/hyperlink" Target="#'KINDGESPREK (24)'!A1"/><Relationship Id="rId72" Type="http://schemas.openxmlformats.org/officeDocument/2006/relationships/hyperlink" Target="#'OPP (35)'!A1"/><Relationship Id="rId3" Type="http://schemas.openxmlformats.org/officeDocument/2006/relationships/hyperlink" Target="#Eindtoets!A1"/><Relationship Id="rId12" Type="http://schemas.openxmlformats.org/officeDocument/2006/relationships/hyperlink" Target="#'OPP (5)'!A1"/><Relationship Id="rId17" Type="http://schemas.openxmlformats.org/officeDocument/2006/relationships/hyperlink" Target="#'KINDGESPREK (7)'!A1"/><Relationship Id="rId25" Type="http://schemas.openxmlformats.org/officeDocument/2006/relationships/hyperlink" Target="#'KINDGESPREK (11)'!A1"/><Relationship Id="rId33" Type="http://schemas.openxmlformats.org/officeDocument/2006/relationships/hyperlink" Target="#'KINDGESPREK (15)'!A1"/><Relationship Id="rId38" Type="http://schemas.openxmlformats.org/officeDocument/2006/relationships/hyperlink" Target="#'OPP (18)'!A1"/><Relationship Id="rId46" Type="http://schemas.openxmlformats.org/officeDocument/2006/relationships/hyperlink" Target="#'OPP (22)'!A1"/><Relationship Id="rId59" Type="http://schemas.openxmlformats.org/officeDocument/2006/relationships/hyperlink" Target="#'KINDGESPREK (28)'!A1"/><Relationship Id="rId67" Type="http://schemas.openxmlformats.org/officeDocument/2006/relationships/hyperlink" Target="#'KINDGESPREK (32)'!A1"/><Relationship Id="rId20" Type="http://schemas.openxmlformats.org/officeDocument/2006/relationships/hyperlink" Target="#'OPP (9)'!A1"/><Relationship Id="rId41" Type="http://schemas.openxmlformats.org/officeDocument/2006/relationships/hyperlink" Target="#'KINDGESPREK (19)'!A1"/><Relationship Id="rId54" Type="http://schemas.openxmlformats.org/officeDocument/2006/relationships/hyperlink" Target="#'OPP (26)'!A1"/><Relationship Id="rId62" Type="http://schemas.openxmlformats.org/officeDocument/2006/relationships/hyperlink" Target="#'OPP (30)'!A1"/><Relationship Id="rId70" Type="http://schemas.openxmlformats.org/officeDocument/2006/relationships/hyperlink" Target="#'OPP (34)'!A1"/><Relationship Id="rId75" Type="http://schemas.openxmlformats.org/officeDocument/2006/relationships/hyperlink" Target="#'KINDGESPREK (36)'!A1"/><Relationship Id="rId1" Type="http://schemas.openxmlformats.org/officeDocument/2006/relationships/hyperlink" Target="#START!A1"/><Relationship Id="rId6" Type="http://schemas.openxmlformats.org/officeDocument/2006/relationships/hyperlink" Target="#'OPP (2)'!A1"/><Relationship Id="rId15" Type="http://schemas.openxmlformats.org/officeDocument/2006/relationships/hyperlink" Target="#'KINDGESPREK (6)'!A1"/><Relationship Id="rId23" Type="http://schemas.openxmlformats.org/officeDocument/2006/relationships/hyperlink" Target="#'KINDGESPREK (10)'!A1"/><Relationship Id="rId28" Type="http://schemas.openxmlformats.org/officeDocument/2006/relationships/hyperlink" Target="#'OPP (13)'!A1"/><Relationship Id="rId36" Type="http://schemas.openxmlformats.org/officeDocument/2006/relationships/hyperlink" Target="#'OPP (17)'!A1"/><Relationship Id="rId49" Type="http://schemas.openxmlformats.org/officeDocument/2006/relationships/hyperlink" Target="#'KINDGESPREK (23)'!A1"/><Relationship Id="rId57" Type="http://schemas.openxmlformats.org/officeDocument/2006/relationships/hyperlink" Target="#'KINDGESPREK (27)'!A1"/><Relationship Id="rId10" Type="http://schemas.openxmlformats.org/officeDocument/2006/relationships/hyperlink" Target="#'OPP (4)'!A1"/><Relationship Id="rId31" Type="http://schemas.openxmlformats.org/officeDocument/2006/relationships/hyperlink" Target="#'KINDGESPREK (14)'!A1"/><Relationship Id="rId44" Type="http://schemas.openxmlformats.org/officeDocument/2006/relationships/hyperlink" Target="#'OPP (21)'!A1"/><Relationship Id="rId52" Type="http://schemas.openxmlformats.org/officeDocument/2006/relationships/hyperlink" Target="#'OPP (25)'!A1"/><Relationship Id="rId60" Type="http://schemas.openxmlformats.org/officeDocument/2006/relationships/hyperlink" Target="#'OPP (29)'!A1"/><Relationship Id="rId65" Type="http://schemas.openxmlformats.org/officeDocument/2006/relationships/hyperlink" Target="#'KINDGESPREK (31)'!A1"/><Relationship Id="rId73" Type="http://schemas.openxmlformats.org/officeDocument/2006/relationships/hyperlink" Target="#'KINDGESPREK (35)'!A1"/><Relationship Id="rId4" Type="http://schemas.openxmlformats.org/officeDocument/2006/relationships/hyperlink" Target="#OPP!A1"/><Relationship Id="rId9" Type="http://schemas.openxmlformats.org/officeDocument/2006/relationships/hyperlink" Target="#'KINDGESPREK (3)'!A1"/><Relationship Id="rId13" Type="http://schemas.openxmlformats.org/officeDocument/2006/relationships/hyperlink" Target="#'KINDGESPREK (5)'!A1"/><Relationship Id="rId18" Type="http://schemas.openxmlformats.org/officeDocument/2006/relationships/hyperlink" Target="#'OPP (8)'!A1"/><Relationship Id="rId39" Type="http://schemas.openxmlformats.org/officeDocument/2006/relationships/hyperlink" Target="#'KINDGESPREK (18)'!A1"/><Relationship Id="rId34" Type="http://schemas.openxmlformats.org/officeDocument/2006/relationships/hyperlink" Target="#'OPP (16)'!A1"/><Relationship Id="rId50" Type="http://schemas.openxmlformats.org/officeDocument/2006/relationships/hyperlink" Target="#'OPP (24)'!A1"/><Relationship Id="rId55" Type="http://schemas.openxmlformats.org/officeDocument/2006/relationships/hyperlink" Target="#'KINDGESPREK (26)'!A1"/><Relationship Id="rId7" Type="http://schemas.openxmlformats.org/officeDocument/2006/relationships/hyperlink" Target="#'KINDGESPREK (2)'!A1"/><Relationship Id="rId71" Type="http://schemas.openxmlformats.org/officeDocument/2006/relationships/hyperlink" Target="#'KINDGESPREK (34)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Leerlingenoverzicht!A1"/><Relationship Id="rId3" Type="http://schemas.microsoft.com/office/2007/relationships/hdphoto" Target="../media/hdphoto2.wdp"/><Relationship Id="rId7" Type="http://schemas.microsoft.com/office/2007/relationships/hdphoto" Target="../media/hdphoto4.wdp"/><Relationship Id="rId12" Type="http://schemas.openxmlformats.org/officeDocument/2006/relationships/hyperlink" Target="#Eindtoets!A1"/><Relationship Id="rId2" Type="http://schemas.openxmlformats.org/officeDocument/2006/relationships/image" Target="../media/image8.png"/><Relationship Id="rId1" Type="http://schemas.openxmlformats.org/officeDocument/2006/relationships/chart" Target="../charts/chart5.xml"/><Relationship Id="rId6" Type="http://schemas.openxmlformats.org/officeDocument/2006/relationships/image" Target="../media/image10.png"/><Relationship Id="rId11" Type="http://schemas.openxmlformats.org/officeDocument/2006/relationships/hyperlink" Target="#Middentoets!A1"/><Relationship Id="rId5" Type="http://schemas.microsoft.com/office/2007/relationships/hdphoto" Target="../media/hdphoto3.wdp"/><Relationship Id="rId10" Type="http://schemas.openxmlformats.org/officeDocument/2006/relationships/hyperlink" Target="#START!A1"/><Relationship Id="rId4" Type="http://schemas.openxmlformats.org/officeDocument/2006/relationships/image" Target="../media/image9.png"/><Relationship Id="rId9" Type="http://schemas.microsoft.com/office/2007/relationships/hdphoto" Target="../media/hdphoto5.wdp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13" Type="http://schemas.openxmlformats.org/officeDocument/2006/relationships/hyperlink" Target="#Leerlingenoverzicht!A1"/><Relationship Id="rId3" Type="http://schemas.microsoft.com/office/2007/relationships/hdphoto" Target="../media/hdphoto2.wdp"/><Relationship Id="rId7" Type="http://schemas.microsoft.com/office/2007/relationships/hdphoto" Target="../media/hdphoto4.wdp"/><Relationship Id="rId12" Type="http://schemas.openxmlformats.org/officeDocument/2006/relationships/hyperlink" Target="#Eindtoets!A1"/><Relationship Id="rId2" Type="http://schemas.openxmlformats.org/officeDocument/2006/relationships/image" Target="../media/image8.png"/><Relationship Id="rId1" Type="http://schemas.openxmlformats.org/officeDocument/2006/relationships/chart" Target="../charts/chart6.xml"/><Relationship Id="rId6" Type="http://schemas.openxmlformats.org/officeDocument/2006/relationships/image" Target="../media/image10.png"/><Relationship Id="rId11" Type="http://schemas.openxmlformats.org/officeDocument/2006/relationships/hyperlink" Target="#Middentoets!A1"/><Relationship Id="rId5" Type="http://schemas.microsoft.com/office/2007/relationships/hdphoto" Target="../media/hdphoto3.wdp"/><Relationship Id="rId10" Type="http://schemas.openxmlformats.org/officeDocument/2006/relationships/hyperlink" Target="#START!A1"/><Relationship Id="rId4" Type="http://schemas.openxmlformats.org/officeDocument/2006/relationships/image" Target="../media/image9.png"/><Relationship Id="rId9" Type="http://schemas.microsoft.com/office/2007/relationships/hdphoto" Target="../media/hdphoto5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507937</xdr:colOff>
      <xdr:row>57</xdr:row>
      <xdr:rowOff>160020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2886E04-F5BE-BC88-C8E4-B3FE10DFB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7640"/>
          <a:ext cx="6603937" cy="954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22</xdr:col>
      <xdr:colOff>121211</xdr:colOff>
      <xdr:row>57</xdr:row>
      <xdr:rowOff>160020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1EE8275A-9E31-D111-22E3-C1098B7FA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67640"/>
          <a:ext cx="6217211" cy="954786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19</xdr:col>
      <xdr:colOff>586740</xdr:colOff>
      <xdr:row>6</xdr:row>
      <xdr:rowOff>76200</xdr:rowOff>
    </xdr:from>
    <xdr:to>
      <xdr:col>23</xdr:col>
      <xdr:colOff>281940</xdr:colOff>
      <xdr:row>9</xdr:row>
      <xdr:rowOff>25997</xdr:rowOff>
    </xdr:to>
    <xdr:sp macro="" textlink="">
      <xdr:nvSpPr>
        <xdr:cNvPr id="3" name="Rechthoek: afgeronde hoeken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9227A6-7D83-4C90-9FCE-C93683863500}"/>
            </a:ext>
          </a:extLst>
        </xdr:cNvPr>
        <xdr:cNvSpPr/>
      </xdr:nvSpPr>
      <xdr:spPr>
        <a:xfrm>
          <a:off x="12169140" y="1082040"/>
          <a:ext cx="2133600" cy="4527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5A432CD4-1CDE-4CC0-9514-4330C43B941F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C8F1054A-F078-4BA9-AB6A-5973D9FF9D65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1CC381FC-1CA2-49D2-ACEB-4B77F9B06B89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0CDF7D1F-BC72-443B-8F0F-AA95DFBB7681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75290B91-788D-4675-A20F-A2E098B59928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B60656AF-455E-4DB5-B128-6BFE8E6C2719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91645858-285E-4E76-AA0A-0AA7A1A3093A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199A360B-7C9B-42B9-B4C2-9D95B8734BCF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9B1DB3A2-5AB5-4844-8891-C705A287B8ED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94327EC0-B583-4FDF-92B5-15A7672A1AD7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E9F99793-10D1-43EE-9299-3B78235736F6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9AF8306F-0647-4457-B5FE-AA07E027F01C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516CAFFC-EFF7-4714-8518-10B9AAA0AA73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EF0558CE-F4DE-47DB-950E-102F0394CC14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238760</xdr:rowOff>
    </xdr:from>
    <xdr:to>
      <xdr:col>40</xdr:col>
      <xdr:colOff>594360</xdr:colOff>
      <xdr:row>28</xdr:row>
      <xdr:rowOff>149860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7A968927-2673-4B8F-9592-A2E0618ECC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3D63CC46-BC90-4ECC-BD3A-9D06B47CF1E2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67C1DE0E-35EF-4BA9-8603-1D585B822782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38047C7B-F87D-4069-A2BA-A91F5040865B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3892396B-8792-46BC-9C2A-14F464BF6CFD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84E18BD5-2E3F-43A5-899D-5739391E20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4C3CEDE6-B0FA-4ED3-90EA-20AAC4FF11CA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076A4FC4-0119-45A2-BF80-123A580F9F9A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A1FECF09-33AD-41D3-ABF0-51286704089E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093D3D3B-178D-49F2-BE39-B9701B0DB9F7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E959875D-7CBA-40AF-B9EF-86372E874171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31E62E84-77CC-49D3-B3F6-9A574FD16AC1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8B67C0F3-7D3E-4304-B26C-016B7A06BDF7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3BF9BE0-5751-44CE-9A99-1B9F9C30B1F5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7CE6606-C0BF-44E7-A5B8-23E55ED9A2E7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05D41E0-189B-46AA-B241-97D169D6A903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B2C0D59C-E9E3-4550-96C5-5758CCE151E4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2AF999CC-BBFA-482B-A6ED-1974DF776798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>
            <a:solidFill>
              <a:schemeClr val="dk1"/>
            </a:solidFill>
          </a:endParaRP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966EDC7C-8588-40DC-97DE-1EDA2F5E6C74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BB6D65AB-F08A-47CE-B39D-009819843BB0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85ADC6E5-149A-4BE0-887A-BEA748121CA8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58D30204-F149-4D7C-9295-46D9DEB764C1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A9E780FD-F38B-4BE1-81DE-04F4E8345E8E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F55F96A1-BDF8-45A6-B186-F4DEEE292EB2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47B3BCAE-C9F8-4684-8C9B-8E58CF91CEBA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FC775EA0-0B9E-4D3E-9E86-AEEDB327CF92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76563CEF-1E31-4584-B885-E25672D84EC2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ADF07967-CF9F-4E39-A02D-B2F8B00635A8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649A4693-0D8D-46F8-A0D1-86EFB5AB6E2D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0EFC24A1-5E9F-478D-ACB7-77834763FEDE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2BD8229-3AC7-4D66-8257-115D7C7B70AD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EF41B796-D60F-4DE5-BEE6-D34EEBBBB9B1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54B1E74-FEDE-4978-BFF2-01F3B06CF6DB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BA299762-F0DA-4C6E-9A6A-F17364619B42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A37C7287-496A-4875-A281-DAE107B381A1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92E865E0-6A32-47BF-AFC3-2EF1DC048C3B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D34FE57D-E772-4D74-92A5-D94BC99C07D4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094A371B-4BF1-4733-98DC-D674A0B0B81B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5297E399-9C2D-4260-A1DE-F94D9CFA49EA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01A9609E-246C-4326-80AF-5C632A3EFE10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9108D69E-3D0B-4842-B8B9-0887BCCED627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2EE271FF-716B-455B-9B38-EF15C0AD606F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5FF1863C-52E1-4AAB-86AA-43D9AD41B5C9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3775B411-C8E5-4A44-A866-07A5797FABE3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50EB0839-5CE5-4D81-9AB6-8C153A289168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F601C4C-4647-4F84-B385-FF5EDF3CDA12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238760</xdr:rowOff>
    </xdr:from>
    <xdr:to>
      <xdr:col>40</xdr:col>
      <xdr:colOff>594360</xdr:colOff>
      <xdr:row>28</xdr:row>
      <xdr:rowOff>149860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6B4D7E2D-F700-4871-92A0-1AF1AD07B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2E22310E-125C-4586-9CFA-9313C49C519C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2222D756-613D-4178-8192-AC2C8DD0FFAC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19" name="Tekstvak 18">
          <a:extLst>
            <a:ext uri="{FF2B5EF4-FFF2-40B4-BE49-F238E27FC236}">
              <a16:creationId xmlns:a16="http://schemas.microsoft.com/office/drawing/2014/main" id="{0021C8C8-BE21-4D1D-9655-6F8F0C311EDC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9A6FCE1A-6DC3-4E25-AB45-A10FA23DA4AE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1" name="Afbeelding 20">
          <a:extLst>
            <a:ext uri="{FF2B5EF4-FFF2-40B4-BE49-F238E27FC236}">
              <a16:creationId xmlns:a16="http://schemas.microsoft.com/office/drawing/2014/main" id="{A461922B-A35D-4B24-98F8-069B2A230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2" name="Rechthoek: afgeronde hoeken 21">
          <a:extLst>
            <a:ext uri="{FF2B5EF4-FFF2-40B4-BE49-F238E27FC236}">
              <a16:creationId xmlns:a16="http://schemas.microsoft.com/office/drawing/2014/main" id="{8C41A99D-BF68-4B69-AB49-E943AE774ADE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3" name="Tekstvak 22">
          <a:extLst>
            <a:ext uri="{FF2B5EF4-FFF2-40B4-BE49-F238E27FC236}">
              <a16:creationId xmlns:a16="http://schemas.microsoft.com/office/drawing/2014/main" id="{F81632A5-8A67-4BD9-AA5D-4B7582794850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4" name="Rechthoek 23">
          <a:extLst>
            <a:ext uri="{FF2B5EF4-FFF2-40B4-BE49-F238E27FC236}">
              <a16:creationId xmlns:a16="http://schemas.microsoft.com/office/drawing/2014/main" id="{E2701EA0-FAEA-4BEB-984C-4E8D9F86EB12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5" name="Tekstvak 24">
          <a:extLst>
            <a:ext uri="{FF2B5EF4-FFF2-40B4-BE49-F238E27FC236}">
              <a16:creationId xmlns:a16="http://schemas.microsoft.com/office/drawing/2014/main" id="{CB041D89-29C6-4F3A-A5BD-F6BFB8DD0DD6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04E651CD-50A2-446D-A2DB-2C08CD273DE6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9199DCD1-1B12-4D22-B9C4-32F3C5C7352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BA70F541-B98A-48EE-9B4D-B746BC2BFAC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29" name="Rechthoek: afgeronde hoeken 2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68E5029-D76D-4611-8CCC-4A9AC0EE50E5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0" name="Rechthoek: afgeronde hoeken 2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C01DF47-6C5B-4AAD-B447-047461A0780C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1" name="Rechthoek: afgeronde hoeken 3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1774869-6A88-4525-BB4A-D77CC74B7AD9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A56702D2-4596-40F0-9B17-B02EC3CE8B68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06BE36D3-D42A-4F6A-BCCD-39ADD3EEB046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>
            <a:solidFill>
              <a:schemeClr val="dk1"/>
            </a:solidFill>
          </a:endParaRP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B19D9F0B-FC5D-47D6-942C-C50D5D3A3769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5" name="Rechthoek 34">
          <a:extLst>
            <a:ext uri="{FF2B5EF4-FFF2-40B4-BE49-F238E27FC236}">
              <a16:creationId xmlns:a16="http://schemas.microsoft.com/office/drawing/2014/main" id="{F14AA09E-EA90-42E7-B9A9-B91BFAC55703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6" name="Tekstvak 35">
          <a:extLst>
            <a:ext uri="{FF2B5EF4-FFF2-40B4-BE49-F238E27FC236}">
              <a16:creationId xmlns:a16="http://schemas.microsoft.com/office/drawing/2014/main" id="{027DB813-341C-4C42-A510-469034856E38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FCCB7228-51A5-426C-A6D6-481548AA20AD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C2F0243E-719B-47AD-861E-B8DE6E1C0B61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27B9762C-FEC1-4AC9-B755-76A4FBA58455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0" name="Tekstvak 39">
          <a:extLst>
            <a:ext uri="{FF2B5EF4-FFF2-40B4-BE49-F238E27FC236}">
              <a16:creationId xmlns:a16="http://schemas.microsoft.com/office/drawing/2014/main" id="{1C320DA9-6D3F-427C-8450-B1D215A525B8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3D17FD35-FB81-47B1-8B6F-2E3FC5AEA817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DDA5034D-29CE-4B2F-B680-ED4B6DC1BF35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D734D2B0-27C6-4D6F-9068-E0E65BC805B6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496A30F5-83EF-448A-92AF-BD87763C16B2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nbnbnbbnbnnbnbnnbnbbbbbbbbbbbbbbbbbbbbbbbbbbbbbbbbbbbbbbbbbbbbbbbbbb</a:t>
          </a:r>
        </a:p>
        <a:p>
          <a:r>
            <a:rPr lang="nl-NL" sz="3200"/>
            <a:t>nnnnnnnnnnnnnnnnnnnnnnnnnnnnnnnnnnnnnnnnnnnnnnnnnn</a:t>
          </a:r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5" name="Rechthoek: afgeronde hoeken 44">
          <a:extLst>
            <a:ext uri="{FF2B5EF4-FFF2-40B4-BE49-F238E27FC236}">
              <a16:creationId xmlns:a16="http://schemas.microsoft.com/office/drawing/2014/main" id="{76E77351-CACA-45BD-B632-4A3D26537A67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6" name="Rechthoek: afgeronde hoeken 45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4137C22-4E8B-4FB6-B372-32B376A3374C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7" name="Rechthoek: afgeronde hoeken 46">
          <a:extLst>
            <a:ext uri="{FF2B5EF4-FFF2-40B4-BE49-F238E27FC236}">
              <a16:creationId xmlns:a16="http://schemas.microsoft.com/office/drawing/2014/main" id="{D50672EF-2A35-4F0E-8FAD-9F8F61ED4E26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24DD66CF-7E4D-410F-9DBD-116929012061}"/>
            </a:ext>
          </a:extLst>
        </xdr:cNvPr>
        <xdr:cNvSpPr/>
      </xdr:nvSpPr>
      <xdr:spPr>
        <a:xfrm>
          <a:off x="5697220" y="8394700"/>
          <a:ext cx="21386800" cy="2577338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38AB92D5-623E-46A2-BD35-88D3BBBF05E3}"/>
            </a:ext>
          </a:extLst>
        </xdr:cNvPr>
        <xdr:cNvSpPr/>
      </xdr:nvSpPr>
      <xdr:spPr>
        <a:xfrm rot="21418421">
          <a:off x="6118204" y="298252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395255DF-71B5-43B0-B48B-25B5FA18B549}"/>
            </a:ext>
          </a:extLst>
        </xdr:cNvPr>
        <xdr:cNvSpPr/>
      </xdr:nvSpPr>
      <xdr:spPr>
        <a:xfrm>
          <a:off x="15841980" y="2176272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6095AC88-E19A-4C20-9F53-39CD3989826F}"/>
            </a:ext>
          </a:extLst>
        </xdr:cNvPr>
        <xdr:cNvSpPr/>
      </xdr:nvSpPr>
      <xdr:spPr>
        <a:xfrm>
          <a:off x="16228060" y="294436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B2D71E28-EE62-4848-BCBE-E12B01C05AAD}"/>
            </a:ext>
          </a:extLst>
        </xdr:cNvPr>
        <xdr:cNvSpPr/>
      </xdr:nvSpPr>
      <xdr:spPr>
        <a:xfrm>
          <a:off x="15308580" y="1077722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3DF8EF58-A643-4E1E-B028-61C5A22D58E2}"/>
            </a:ext>
          </a:extLst>
        </xdr:cNvPr>
        <xdr:cNvSpPr/>
      </xdr:nvSpPr>
      <xdr:spPr>
        <a:xfrm rot="336433">
          <a:off x="15977225" y="16389029"/>
          <a:ext cx="9565281" cy="4732925"/>
        </a:xfrm>
        <a:custGeom>
          <a:avLst/>
          <a:gdLst>
            <a:gd name="csX0" fmla="*/ 0 w 9565281"/>
            <a:gd name="csY0" fmla="*/ 0 h 4732925"/>
            <a:gd name="csX1" fmla="*/ 9565281 w 9565281"/>
            <a:gd name="csY1" fmla="*/ 0 h 4732925"/>
            <a:gd name="csX2" fmla="*/ 9565281 w 9565281"/>
            <a:gd name="csY2" fmla="*/ 4732925 h 4732925"/>
            <a:gd name="csX3" fmla="*/ 0 w 9565281"/>
            <a:gd name="csY3" fmla="*/ 4732925 h 4732925"/>
            <a:gd name="csX4" fmla="*/ 0 w 9565281"/>
            <a:gd name="csY4" fmla="*/ 0 h 473292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73292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690525"/>
                <a:pt x="9413287" y="3634630"/>
                <a:pt x="9565281" y="4732925"/>
              </a:cubicBezTo>
              <a:cubicBezTo>
                <a:pt x="8439840" y="4856063"/>
                <a:pt x="2860745" y="4793910"/>
                <a:pt x="0" y="4732925"/>
              </a:cubicBezTo>
              <a:cubicBezTo>
                <a:pt x="-129013" y="3470291"/>
                <a:pt x="-29966" y="2261176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E8519D80-AE9F-43DD-82F9-2566350032F3}"/>
            </a:ext>
          </a:extLst>
        </xdr:cNvPr>
        <xdr:cNvSpPr txBox="1"/>
      </xdr:nvSpPr>
      <xdr:spPr>
        <a:xfrm>
          <a:off x="15613380" y="117144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3072DA54-DB8B-428E-965F-BD3B817D229A}"/>
            </a:ext>
          </a:extLst>
        </xdr:cNvPr>
        <xdr:cNvSpPr txBox="1"/>
      </xdr:nvSpPr>
      <xdr:spPr>
        <a:xfrm rot="339370">
          <a:off x="16490580" y="1633852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B8CFA9B4-4D20-467B-92D6-3FE134C0DCA2}"/>
            </a:ext>
          </a:extLst>
        </xdr:cNvPr>
        <xdr:cNvSpPr txBox="1"/>
      </xdr:nvSpPr>
      <xdr:spPr>
        <a:xfrm rot="354679">
          <a:off x="6832199" y="260452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1212CA10-7E0E-4125-B0D5-38E1D4014A6D}"/>
            </a:ext>
          </a:extLst>
        </xdr:cNvPr>
        <xdr:cNvSpPr txBox="1"/>
      </xdr:nvSpPr>
      <xdr:spPr>
        <a:xfrm rot="21378443">
          <a:off x="6171935" y="300145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F300AE9C-16C0-4CD1-B86E-0FA0970442C3}"/>
            </a:ext>
          </a:extLst>
        </xdr:cNvPr>
        <xdr:cNvSpPr txBox="1"/>
      </xdr:nvSpPr>
      <xdr:spPr>
        <a:xfrm rot="21333422">
          <a:off x="16647006" y="262367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7337B718-7ABE-4CE1-A398-403060E1238D}"/>
            </a:ext>
          </a:extLst>
        </xdr:cNvPr>
        <xdr:cNvSpPr txBox="1"/>
      </xdr:nvSpPr>
      <xdr:spPr>
        <a:xfrm>
          <a:off x="16471900" y="2947416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8F770E04-36E6-4A79-91D0-A79EBB5F4436}"/>
            </a:ext>
          </a:extLst>
        </xdr:cNvPr>
        <xdr:cNvSpPr/>
      </xdr:nvSpPr>
      <xdr:spPr>
        <a:xfrm rot="21395945">
          <a:off x="16480031" y="259912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9133F66C-10E1-407C-A2BD-911146E8FCAF}"/>
            </a:ext>
          </a:extLst>
        </xdr:cNvPr>
        <xdr:cNvSpPr txBox="1"/>
      </xdr:nvSpPr>
      <xdr:spPr>
        <a:xfrm>
          <a:off x="16337280" y="2182876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238760</xdr:rowOff>
    </xdr:from>
    <xdr:to>
      <xdr:col>40</xdr:col>
      <xdr:colOff>594360</xdr:colOff>
      <xdr:row>28</xdr:row>
      <xdr:rowOff>149860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E9DE44E0-CBD8-4C52-AB22-1417EF0FE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21" name="Rechthoek 20">
          <a:extLst>
            <a:ext uri="{FF2B5EF4-FFF2-40B4-BE49-F238E27FC236}">
              <a16:creationId xmlns:a16="http://schemas.microsoft.com/office/drawing/2014/main" id="{01D4145F-2DA5-4558-877F-D7EDAFDDBFC7}"/>
            </a:ext>
          </a:extLst>
        </xdr:cNvPr>
        <xdr:cNvSpPr/>
      </xdr:nvSpPr>
      <xdr:spPr>
        <a:xfrm>
          <a:off x="15473680" y="887730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22" name="Tekstvak 21">
          <a:extLst>
            <a:ext uri="{FF2B5EF4-FFF2-40B4-BE49-F238E27FC236}">
              <a16:creationId xmlns:a16="http://schemas.microsoft.com/office/drawing/2014/main" id="{A56F4251-7ECE-4E48-804B-FF522C41A474}"/>
            </a:ext>
          </a:extLst>
        </xdr:cNvPr>
        <xdr:cNvSpPr txBox="1"/>
      </xdr:nvSpPr>
      <xdr:spPr>
        <a:xfrm>
          <a:off x="15730220" y="890778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24" name="Tekstvak 23">
          <a:extLst>
            <a:ext uri="{FF2B5EF4-FFF2-40B4-BE49-F238E27FC236}">
              <a16:creationId xmlns:a16="http://schemas.microsoft.com/office/drawing/2014/main" id="{3C831DF7-C6E1-431C-BB3F-4A488943E6B4}"/>
            </a:ext>
          </a:extLst>
        </xdr:cNvPr>
        <xdr:cNvSpPr txBox="1"/>
      </xdr:nvSpPr>
      <xdr:spPr>
        <a:xfrm>
          <a:off x="22865080" y="7231380"/>
          <a:ext cx="3700780" cy="9245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27A86E51-8CED-4788-B524-9E8238B3CFF1}"/>
            </a:ext>
          </a:extLst>
        </xdr:cNvPr>
        <xdr:cNvSpPr/>
      </xdr:nvSpPr>
      <xdr:spPr>
        <a:xfrm rot="226963">
          <a:off x="6296411" y="259739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6" name="Afbeelding 25">
          <a:extLst>
            <a:ext uri="{FF2B5EF4-FFF2-40B4-BE49-F238E27FC236}">
              <a16:creationId xmlns:a16="http://schemas.microsoft.com/office/drawing/2014/main" id="{9A719A24-98D2-47E3-9A57-E2F18118D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8340" y="384962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7" name="Rechthoek: afgeronde hoeken 26">
          <a:extLst>
            <a:ext uri="{FF2B5EF4-FFF2-40B4-BE49-F238E27FC236}">
              <a16:creationId xmlns:a16="http://schemas.microsoft.com/office/drawing/2014/main" id="{7EEBBBBC-99C2-4F4E-A4A2-67DE3B53DC8D}"/>
            </a:ext>
          </a:extLst>
        </xdr:cNvPr>
        <xdr:cNvSpPr/>
      </xdr:nvSpPr>
      <xdr:spPr>
        <a:xfrm>
          <a:off x="6041459" y="226517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8" name="Tekstvak 27">
          <a:extLst>
            <a:ext uri="{FF2B5EF4-FFF2-40B4-BE49-F238E27FC236}">
              <a16:creationId xmlns:a16="http://schemas.microsoft.com/office/drawing/2014/main" id="{E538D92A-4508-4A4D-B9ED-12360FFEE8B6}"/>
            </a:ext>
          </a:extLst>
        </xdr:cNvPr>
        <xdr:cNvSpPr txBox="1"/>
      </xdr:nvSpPr>
      <xdr:spPr>
        <a:xfrm>
          <a:off x="6287838" y="226821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9" name="Rechthoek 28">
          <a:extLst>
            <a:ext uri="{FF2B5EF4-FFF2-40B4-BE49-F238E27FC236}">
              <a16:creationId xmlns:a16="http://schemas.microsoft.com/office/drawing/2014/main" id="{46940542-A572-4411-84DD-858F7E2D35FC}"/>
            </a:ext>
          </a:extLst>
        </xdr:cNvPr>
        <xdr:cNvSpPr/>
      </xdr:nvSpPr>
      <xdr:spPr>
        <a:xfrm>
          <a:off x="6019800" y="9525000"/>
          <a:ext cx="8625839" cy="6248400"/>
        </a:xfrm>
        <a:custGeom>
          <a:avLst/>
          <a:gdLst>
            <a:gd name="csX0" fmla="*/ 0 w 8625839"/>
            <a:gd name="csY0" fmla="*/ 0 h 6248400"/>
            <a:gd name="csX1" fmla="*/ 316281 w 8625839"/>
            <a:gd name="csY1" fmla="*/ 0 h 6248400"/>
            <a:gd name="csX2" fmla="*/ 632562 w 8625839"/>
            <a:gd name="csY2" fmla="*/ 0 h 6248400"/>
            <a:gd name="csX3" fmla="*/ 1035101 w 8625839"/>
            <a:gd name="csY3" fmla="*/ 0 h 6248400"/>
            <a:gd name="csX4" fmla="*/ 1351381 w 8625839"/>
            <a:gd name="csY4" fmla="*/ 0 h 6248400"/>
            <a:gd name="csX5" fmla="*/ 1926437 w 8625839"/>
            <a:gd name="csY5" fmla="*/ 0 h 6248400"/>
            <a:gd name="csX6" fmla="*/ 2242718 w 8625839"/>
            <a:gd name="csY6" fmla="*/ 0 h 6248400"/>
            <a:gd name="csX7" fmla="*/ 2645257 w 8625839"/>
            <a:gd name="csY7" fmla="*/ 0 h 6248400"/>
            <a:gd name="csX8" fmla="*/ 3220313 w 8625839"/>
            <a:gd name="csY8" fmla="*/ 0 h 6248400"/>
            <a:gd name="csX9" fmla="*/ 3622852 w 8625839"/>
            <a:gd name="csY9" fmla="*/ 0 h 6248400"/>
            <a:gd name="csX10" fmla="*/ 3939133 w 8625839"/>
            <a:gd name="csY10" fmla="*/ 0 h 6248400"/>
            <a:gd name="csX11" fmla="*/ 4600447 w 8625839"/>
            <a:gd name="csY11" fmla="*/ 0 h 6248400"/>
            <a:gd name="csX12" fmla="*/ 5261762 w 8625839"/>
            <a:gd name="csY12" fmla="*/ 0 h 6248400"/>
            <a:gd name="csX13" fmla="*/ 5750559 w 8625839"/>
            <a:gd name="csY13" fmla="*/ 0 h 6248400"/>
            <a:gd name="csX14" fmla="*/ 6498132 w 8625839"/>
            <a:gd name="csY14" fmla="*/ 0 h 6248400"/>
            <a:gd name="csX15" fmla="*/ 7073188 w 8625839"/>
            <a:gd name="csY15" fmla="*/ 0 h 6248400"/>
            <a:gd name="csX16" fmla="*/ 7475727 w 8625839"/>
            <a:gd name="csY16" fmla="*/ 0 h 6248400"/>
            <a:gd name="csX17" fmla="*/ 8050783 w 8625839"/>
            <a:gd name="csY17" fmla="*/ 0 h 6248400"/>
            <a:gd name="csX18" fmla="*/ 8625839 w 8625839"/>
            <a:gd name="csY18" fmla="*/ 0 h 6248400"/>
            <a:gd name="csX19" fmla="*/ 8625839 w 8625839"/>
            <a:gd name="csY19" fmla="*/ 443068 h 6248400"/>
            <a:gd name="csX20" fmla="*/ 8625839 w 8625839"/>
            <a:gd name="csY20" fmla="*/ 1136073 h 6248400"/>
            <a:gd name="csX21" fmla="*/ 8625839 w 8625839"/>
            <a:gd name="csY21" fmla="*/ 1579141 h 6248400"/>
            <a:gd name="csX22" fmla="*/ 8625839 w 8625839"/>
            <a:gd name="csY22" fmla="*/ 1959725 h 6248400"/>
            <a:gd name="csX23" fmla="*/ 8625839 w 8625839"/>
            <a:gd name="csY23" fmla="*/ 2652730 h 6248400"/>
            <a:gd name="csX24" fmla="*/ 8625839 w 8625839"/>
            <a:gd name="csY24" fmla="*/ 3283250 h 6248400"/>
            <a:gd name="csX25" fmla="*/ 8625839 w 8625839"/>
            <a:gd name="csY25" fmla="*/ 3913771 h 6248400"/>
            <a:gd name="csX26" fmla="*/ 8625839 w 8625839"/>
            <a:gd name="csY26" fmla="*/ 4356839 h 6248400"/>
            <a:gd name="csX27" fmla="*/ 8625839 w 8625839"/>
            <a:gd name="csY27" fmla="*/ 4799907 h 6248400"/>
            <a:gd name="csX28" fmla="*/ 8625839 w 8625839"/>
            <a:gd name="csY28" fmla="*/ 5430428 h 6248400"/>
            <a:gd name="csX29" fmla="*/ 8625839 w 8625839"/>
            <a:gd name="csY29" fmla="*/ 6248400 h 6248400"/>
            <a:gd name="csX30" fmla="*/ 8309558 w 8625839"/>
            <a:gd name="csY30" fmla="*/ 6248400 h 6248400"/>
            <a:gd name="csX31" fmla="*/ 7907019 w 8625839"/>
            <a:gd name="csY31" fmla="*/ 6248400 h 6248400"/>
            <a:gd name="csX32" fmla="*/ 7504480 w 8625839"/>
            <a:gd name="csY32" fmla="*/ 6248400 h 6248400"/>
            <a:gd name="csX33" fmla="*/ 7101941 w 8625839"/>
            <a:gd name="csY33" fmla="*/ 6248400 h 6248400"/>
            <a:gd name="csX34" fmla="*/ 6354368 w 8625839"/>
            <a:gd name="csY34" fmla="*/ 6248400 h 6248400"/>
            <a:gd name="csX35" fmla="*/ 6038087 w 8625839"/>
            <a:gd name="csY35" fmla="*/ 6248400 h 6248400"/>
            <a:gd name="csX36" fmla="*/ 5290515 w 8625839"/>
            <a:gd name="csY36" fmla="*/ 6248400 h 6248400"/>
            <a:gd name="csX37" fmla="*/ 4542942 w 8625839"/>
            <a:gd name="csY37" fmla="*/ 6248400 h 6248400"/>
            <a:gd name="csX38" fmla="*/ 3795369 w 8625839"/>
            <a:gd name="csY38" fmla="*/ 6248400 h 6248400"/>
            <a:gd name="csX39" fmla="*/ 3479088 w 8625839"/>
            <a:gd name="csY39" fmla="*/ 6248400 h 6248400"/>
            <a:gd name="csX40" fmla="*/ 2731516 w 8625839"/>
            <a:gd name="csY40" fmla="*/ 6248400 h 6248400"/>
            <a:gd name="csX41" fmla="*/ 2242718 w 8625839"/>
            <a:gd name="csY41" fmla="*/ 6248400 h 6248400"/>
            <a:gd name="csX42" fmla="*/ 1753921 w 8625839"/>
            <a:gd name="csY42" fmla="*/ 6248400 h 6248400"/>
            <a:gd name="csX43" fmla="*/ 1265123 w 8625839"/>
            <a:gd name="csY43" fmla="*/ 6248400 h 6248400"/>
            <a:gd name="csX44" fmla="*/ 690067 w 8625839"/>
            <a:gd name="csY44" fmla="*/ 6248400 h 6248400"/>
            <a:gd name="csX45" fmla="*/ 0 w 8625839"/>
            <a:gd name="csY45" fmla="*/ 6248400 h 6248400"/>
            <a:gd name="csX46" fmla="*/ 0 w 8625839"/>
            <a:gd name="csY46" fmla="*/ 5555396 h 6248400"/>
            <a:gd name="csX47" fmla="*/ 0 w 8625839"/>
            <a:gd name="csY47" fmla="*/ 5049843 h 6248400"/>
            <a:gd name="csX48" fmla="*/ 0 w 8625839"/>
            <a:gd name="csY48" fmla="*/ 4669259 h 6248400"/>
            <a:gd name="csX49" fmla="*/ 0 w 8625839"/>
            <a:gd name="csY49" fmla="*/ 4101223 h 6248400"/>
            <a:gd name="csX50" fmla="*/ 0 w 8625839"/>
            <a:gd name="csY50" fmla="*/ 3533186 h 6248400"/>
            <a:gd name="csX51" fmla="*/ 0 w 8625839"/>
            <a:gd name="csY51" fmla="*/ 2902666 h 6248400"/>
            <a:gd name="csX52" fmla="*/ 0 w 8625839"/>
            <a:gd name="csY52" fmla="*/ 2397113 h 6248400"/>
            <a:gd name="csX53" fmla="*/ 0 w 8625839"/>
            <a:gd name="csY53" fmla="*/ 1766593 h 6248400"/>
            <a:gd name="csX54" fmla="*/ 0 w 8625839"/>
            <a:gd name="csY54" fmla="*/ 1261041 h 6248400"/>
            <a:gd name="csX55" fmla="*/ 0 w 8625839"/>
            <a:gd name="csY55" fmla="*/ 630520 h 6248400"/>
            <a:gd name="csX56" fmla="*/ 0 w 8625839"/>
            <a:gd name="csY56" fmla="*/ 0 h 624840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4840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63707" y="136013"/>
                <a:pt x="8612165" y="311385"/>
                <a:pt x="8625839" y="443068"/>
              </a:cubicBezTo>
              <a:cubicBezTo>
                <a:pt x="8639513" y="574751"/>
                <a:pt x="8570973" y="829730"/>
                <a:pt x="8625839" y="1136073"/>
              </a:cubicBezTo>
              <a:cubicBezTo>
                <a:pt x="8680705" y="1442417"/>
                <a:pt x="8579291" y="1468500"/>
                <a:pt x="8625839" y="1579141"/>
              </a:cubicBezTo>
              <a:cubicBezTo>
                <a:pt x="8672387" y="1689782"/>
                <a:pt x="8594104" y="1830967"/>
                <a:pt x="8625839" y="1959725"/>
              </a:cubicBezTo>
              <a:cubicBezTo>
                <a:pt x="8657574" y="2088483"/>
                <a:pt x="8607656" y="2469121"/>
                <a:pt x="8625839" y="2652730"/>
              </a:cubicBezTo>
              <a:cubicBezTo>
                <a:pt x="8644022" y="2836339"/>
                <a:pt x="8616256" y="2984659"/>
                <a:pt x="8625839" y="3283250"/>
              </a:cubicBezTo>
              <a:cubicBezTo>
                <a:pt x="8635422" y="3581841"/>
                <a:pt x="8604836" y="3783719"/>
                <a:pt x="8625839" y="3913771"/>
              </a:cubicBezTo>
              <a:cubicBezTo>
                <a:pt x="8646842" y="4043823"/>
                <a:pt x="8623696" y="4217821"/>
                <a:pt x="8625839" y="4356839"/>
              </a:cubicBezTo>
              <a:cubicBezTo>
                <a:pt x="8627982" y="4495857"/>
                <a:pt x="8598667" y="4595750"/>
                <a:pt x="8625839" y="4799907"/>
              </a:cubicBezTo>
              <a:cubicBezTo>
                <a:pt x="8653011" y="5004064"/>
                <a:pt x="8604996" y="5200269"/>
                <a:pt x="8625839" y="5430428"/>
              </a:cubicBezTo>
              <a:cubicBezTo>
                <a:pt x="8646682" y="5660587"/>
                <a:pt x="8547427" y="6003752"/>
                <a:pt x="8625839" y="6248400"/>
              </a:cubicBezTo>
              <a:cubicBezTo>
                <a:pt x="8544606" y="6257649"/>
                <a:pt x="8388166" y="6244898"/>
                <a:pt x="8309558" y="6248400"/>
              </a:cubicBezTo>
              <a:cubicBezTo>
                <a:pt x="8230950" y="6251902"/>
                <a:pt x="8008915" y="6208655"/>
                <a:pt x="7907019" y="6248400"/>
              </a:cubicBezTo>
              <a:cubicBezTo>
                <a:pt x="7805123" y="6288145"/>
                <a:pt x="7647711" y="6200371"/>
                <a:pt x="7504480" y="6248400"/>
              </a:cubicBezTo>
              <a:cubicBezTo>
                <a:pt x="7361249" y="6296429"/>
                <a:pt x="7189665" y="6241257"/>
                <a:pt x="7101941" y="6248400"/>
              </a:cubicBezTo>
              <a:cubicBezTo>
                <a:pt x="7014217" y="6255543"/>
                <a:pt x="6566261" y="6208184"/>
                <a:pt x="6354368" y="6248400"/>
              </a:cubicBezTo>
              <a:cubicBezTo>
                <a:pt x="6142475" y="6288616"/>
                <a:pt x="6145605" y="6215876"/>
                <a:pt x="6038087" y="6248400"/>
              </a:cubicBezTo>
              <a:cubicBezTo>
                <a:pt x="5930569" y="6280924"/>
                <a:pt x="5461293" y="6175792"/>
                <a:pt x="5290515" y="6248400"/>
              </a:cubicBezTo>
              <a:cubicBezTo>
                <a:pt x="5119737" y="6321008"/>
                <a:pt x="4705475" y="6224493"/>
                <a:pt x="4542942" y="6248400"/>
              </a:cubicBezTo>
              <a:cubicBezTo>
                <a:pt x="4380409" y="6272307"/>
                <a:pt x="4024721" y="6234997"/>
                <a:pt x="3795369" y="6248400"/>
              </a:cubicBezTo>
              <a:cubicBezTo>
                <a:pt x="3566017" y="6261803"/>
                <a:pt x="3636533" y="6214046"/>
                <a:pt x="3479088" y="6248400"/>
              </a:cubicBezTo>
              <a:cubicBezTo>
                <a:pt x="3321643" y="6282754"/>
                <a:pt x="2993877" y="6159262"/>
                <a:pt x="2731516" y="6248400"/>
              </a:cubicBezTo>
              <a:cubicBezTo>
                <a:pt x="2469155" y="6337538"/>
                <a:pt x="2344814" y="6200696"/>
                <a:pt x="2242718" y="6248400"/>
              </a:cubicBezTo>
              <a:cubicBezTo>
                <a:pt x="2140622" y="6296104"/>
                <a:pt x="1965140" y="6190569"/>
                <a:pt x="1753921" y="6248400"/>
              </a:cubicBezTo>
              <a:cubicBezTo>
                <a:pt x="1542702" y="6306231"/>
                <a:pt x="1374429" y="6204569"/>
                <a:pt x="1265123" y="6248400"/>
              </a:cubicBezTo>
              <a:cubicBezTo>
                <a:pt x="1155817" y="6292231"/>
                <a:pt x="895561" y="6229997"/>
                <a:pt x="690067" y="6248400"/>
              </a:cubicBezTo>
              <a:cubicBezTo>
                <a:pt x="484573" y="6266803"/>
                <a:pt x="271684" y="6231073"/>
                <a:pt x="0" y="6248400"/>
              </a:cubicBezTo>
              <a:cubicBezTo>
                <a:pt x="-39372" y="6058715"/>
                <a:pt x="43194" y="5846086"/>
                <a:pt x="0" y="5555396"/>
              </a:cubicBezTo>
              <a:cubicBezTo>
                <a:pt x="-43194" y="5264706"/>
                <a:pt x="19727" y="5232903"/>
                <a:pt x="0" y="5049843"/>
              </a:cubicBezTo>
              <a:cubicBezTo>
                <a:pt x="-19727" y="4866783"/>
                <a:pt x="41059" y="4780480"/>
                <a:pt x="0" y="4669259"/>
              </a:cubicBezTo>
              <a:cubicBezTo>
                <a:pt x="-41059" y="4558038"/>
                <a:pt x="26577" y="4296953"/>
                <a:pt x="0" y="4101223"/>
              </a:cubicBezTo>
              <a:cubicBezTo>
                <a:pt x="-26577" y="3905493"/>
                <a:pt x="53386" y="3779404"/>
                <a:pt x="0" y="3533186"/>
              </a:cubicBezTo>
              <a:cubicBezTo>
                <a:pt x="-53386" y="3286968"/>
                <a:pt x="60274" y="3156225"/>
                <a:pt x="0" y="2902666"/>
              </a:cubicBezTo>
              <a:cubicBezTo>
                <a:pt x="-60274" y="2649107"/>
                <a:pt x="51125" y="2565874"/>
                <a:pt x="0" y="2397113"/>
              </a:cubicBezTo>
              <a:cubicBezTo>
                <a:pt x="-51125" y="2228352"/>
                <a:pt x="9304" y="1910501"/>
                <a:pt x="0" y="1766593"/>
              </a:cubicBezTo>
              <a:cubicBezTo>
                <a:pt x="-9304" y="1622685"/>
                <a:pt x="10935" y="1467501"/>
                <a:pt x="0" y="1261041"/>
              </a:cubicBezTo>
              <a:cubicBezTo>
                <a:pt x="-10935" y="1054581"/>
                <a:pt x="30386" y="805960"/>
                <a:pt x="0" y="630520"/>
              </a:cubicBezTo>
              <a:cubicBezTo>
                <a:pt x="-30386" y="455080"/>
                <a:pt x="44051" y="29109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30" name="Tekstvak 29">
          <a:extLst>
            <a:ext uri="{FF2B5EF4-FFF2-40B4-BE49-F238E27FC236}">
              <a16:creationId xmlns:a16="http://schemas.microsoft.com/office/drawing/2014/main" id="{FC5B9E7A-4EA9-44BB-ABA2-EE1B3A905C0C}"/>
            </a:ext>
          </a:extLst>
        </xdr:cNvPr>
        <xdr:cNvSpPr txBox="1"/>
      </xdr:nvSpPr>
      <xdr:spPr>
        <a:xfrm rot="5400000">
          <a:off x="11065733" y="1234342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36" name="Afbeelding 35">
          <a:extLst>
            <a:ext uri="{FF2B5EF4-FFF2-40B4-BE49-F238E27FC236}">
              <a16:creationId xmlns:a16="http://schemas.microsoft.com/office/drawing/2014/main" id="{995007D0-76B1-4371-B1C6-1912334EB141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8920" y="10195559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37" name="Afbeelding 36">
          <a:extLst>
            <a:ext uri="{FF2B5EF4-FFF2-40B4-BE49-F238E27FC236}">
              <a16:creationId xmlns:a16="http://schemas.microsoft.com/office/drawing/2014/main" id="{494FE2D9-F6C2-48F2-81DE-CFC814BD0718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4640" y="121981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3753DD3C-42A2-4941-91EB-D7A0E7A8933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9879" y="140970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43" name="Rechthoek: afgeronde hoeken 4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17D9E34-9BBE-42EF-88F4-C8B7D32B6261}"/>
            </a:ext>
          </a:extLst>
        </xdr:cNvPr>
        <xdr:cNvSpPr/>
      </xdr:nvSpPr>
      <xdr:spPr>
        <a:xfrm>
          <a:off x="1080213" y="126492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44" name="Rechthoek: afgeronde hoeken 4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654125A-F3EC-46DE-B8B4-05CC12A99D04}"/>
            </a:ext>
          </a:extLst>
        </xdr:cNvPr>
        <xdr:cNvSpPr/>
      </xdr:nvSpPr>
      <xdr:spPr>
        <a:xfrm>
          <a:off x="1066799" y="1862397"/>
          <a:ext cx="167021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45" name="Rechthoek: afgeronde hoeken 4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D3E3196-913B-4C73-A41A-EFAE3826E033}"/>
            </a:ext>
          </a:extLst>
        </xdr:cNvPr>
        <xdr:cNvSpPr/>
      </xdr:nvSpPr>
      <xdr:spPr>
        <a:xfrm>
          <a:off x="2858564" y="187973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46" name="Tekstvak 45">
          <a:extLst>
            <a:ext uri="{FF2B5EF4-FFF2-40B4-BE49-F238E27FC236}">
              <a16:creationId xmlns:a16="http://schemas.microsoft.com/office/drawing/2014/main" id="{E79AB27A-0081-333D-CD10-AF82F4014DA0}"/>
            </a:ext>
          </a:extLst>
        </xdr:cNvPr>
        <xdr:cNvSpPr txBox="1"/>
      </xdr:nvSpPr>
      <xdr:spPr>
        <a:xfrm>
          <a:off x="15575280" y="124053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47" name="Tekstvak 46">
          <a:extLst>
            <a:ext uri="{FF2B5EF4-FFF2-40B4-BE49-F238E27FC236}">
              <a16:creationId xmlns:a16="http://schemas.microsoft.com/office/drawing/2014/main" id="{5F19B401-FF56-4787-9216-856001A70B70}"/>
            </a:ext>
          </a:extLst>
        </xdr:cNvPr>
        <xdr:cNvSpPr txBox="1"/>
      </xdr:nvSpPr>
      <xdr:spPr>
        <a:xfrm rot="349913">
          <a:off x="16195753" y="180532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>
              <a:solidFill>
                <a:schemeClr val="dk1"/>
              </a:solidFill>
            </a:rPr>
            <a:t>tekst</a:t>
          </a: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48" name="Tekstvak 47">
          <a:extLst>
            <a:ext uri="{FF2B5EF4-FFF2-40B4-BE49-F238E27FC236}">
              <a16:creationId xmlns:a16="http://schemas.microsoft.com/office/drawing/2014/main" id="{E6A36B0C-112D-4119-823B-7592141BA814}"/>
            </a:ext>
          </a:extLst>
        </xdr:cNvPr>
        <xdr:cNvSpPr txBox="1"/>
      </xdr:nvSpPr>
      <xdr:spPr>
        <a:xfrm>
          <a:off x="16123920" y="2328672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50" name="Rechthoek 49">
          <a:extLst>
            <a:ext uri="{FF2B5EF4-FFF2-40B4-BE49-F238E27FC236}">
              <a16:creationId xmlns:a16="http://schemas.microsoft.com/office/drawing/2014/main" id="{4A32DB76-EF8A-4487-8BAE-B7D3F6E5F742}"/>
            </a:ext>
          </a:extLst>
        </xdr:cNvPr>
        <xdr:cNvSpPr/>
      </xdr:nvSpPr>
      <xdr:spPr>
        <a:xfrm>
          <a:off x="6019800" y="161696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51" name="Tekstvak 50">
          <a:extLst>
            <a:ext uri="{FF2B5EF4-FFF2-40B4-BE49-F238E27FC236}">
              <a16:creationId xmlns:a16="http://schemas.microsoft.com/office/drawing/2014/main" id="{919F3DA1-961B-4F5A-AAA1-0B20AC5930A1}"/>
            </a:ext>
          </a:extLst>
        </xdr:cNvPr>
        <xdr:cNvSpPr txBox="1"/>
      </xdr:nvSpPr>
      <xdr:spPr>
        <a:xfrm rot="5400000">
          <a:off x="10974293" y="188051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55" name="Afbeelding 54">
          <a:extLst>
            <a:ext uri="{FF2B5EF4-FFF2-40B4-BE49-F238E27FC236}">
              <a16:creationId xmlns:a16="http://schemas.microsoft.com/office/drawing/2014/main" id="{6BC6A0A0-00C6-4C38-A324-DD6720C6678F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160" y="167335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56" name="Afbeelding 55">
          <a:extLst>
            <a:ext uri="{FF2B5EF4-FFF2-40B4-BE49-F238E27FC236}">
              <a16:creationId xmlns:a16="http://schemas.microsoft.com/office/drawing/2014/main" id="{4F783529-00FA-44C6-83A9-A54937CB6212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160" y="187452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57" name="Afbeelding 56">
          <a:extLst>
            <a:ext uri="{FF2B5EF4-FFF2-40B4-BE49-F238E27FC236}">
              <a16:creationId xmlns:a16="http://schemas.microsoft.com/office/drawing/2014/main" id="{E8CE1D01-921D-4F74-88B7-70FA526E732A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4160" y="206959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58" name="Tekstvak 57">
          <a:extLst>
            <a:ext uri="{FF2B5EF4-FFF2-40B4-BE49-F238E27FC236}">
              <a16:creationId xmlns:a16="http://schemas.microsoft.com/office/drawing/2014/main" id="{11440543-6700-45D4-B2AB-BF3BC07BFA76}"/>
            </a:ext>
          </a:extLst>
        </xdr:cNvPr>
        <xdr:cNvSpPr txBox="1"/>
      </xdr:nvSpPr>
      <xdr:spPr>
        <a:xfrm>
          <a:off x="6156960" y="233324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59" name="Tekstvak 58">
          <a:extLst>
            <a:ext uri="{FF2B5EF4-FFF2-40B4-BE49-F238E27FC236}">
              <a16:creationId xmlns:a16="http://schemas.microsoft.com/office/drawing/2014/main" id="{03AF71FB-21CE-4716-AA61-6EF88ADAF49E}"/>
            </a:ext>
          </a:extLst>
        </xdr:cNvPr>
        <xdr:cNvSpPr txBox="1"/>
      </xdr:nvSpPr>
      <xdr:spPr>
        <a:xfrm rot="294414">
          <a:off x="6517659" y="268347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60" name="Tekstvak 59">
          <a:extLst>
            <a:ext uri="{FF2B5EF4-FFF2-40B4-BE49-F238E27FC236}">
              <a16:creationId xmlns:a16="http://schemas.microsoft.com/office/drawing/2014/main" id="{02F29FC4-DC0D-422D-8518-F08A749F82BF}"/>
            </a:ext>
          </a:extLst>
        </xdr:cNvPr>
        <xdr:cNvSpPr txBox="1"/>
      </xdr:nvSpPr>
      <xdr:spPr>
        <a:xfrm rot="21330930">
          <a:off x="6317669" y="304796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61" name="Tekstvak 60">
          <a:extLst>
            <a:ext uri="{FF2B5EF4-FFF2-40B4-BE49-F238E27FC236}">
              <a16:creationId xmlns:a16="http://schemas.microsoft.com/office/drawing/2014/main" id="{D68D0234-34C7-4333-BC1E-7DADF3365FB8}"/>
            </a:ext>
          </a:extLst>
        </xdr:cNvPr>
        <xdr:cNvSpPr txBox="1"/>
      </xdr:nvSpPr>
      <xdr:spPr>
        <a:xfrm rot="21293535">
          <a:off x="16766081" y="266448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nl-NL" sz="3200"/>
            <a:t>tekst</a:t>
          </a:r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62" name="Tekstvak 61">
          <a:extLst>
            <a:ext uri="{FF2B5EF4-FFF2-40B4-BE49-F238E27FC236}">
              <a16:creationId xmlns:a16="http://schemas.microsoft.com/office/drawing/2014/main" id="{6612D726-BE91-42A1-B238-16A4A8E9A6A0}"/>
            </a:ext>
          </a:extLst>
        </xdr:cNvPr>
        <xdr:cNvSpPr txBox="1"/>
      </xdr:nvSpPr>
      <xdr:spPr>
        <a:xfrm>
          <a:off x="16443960" y="302056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63" name="Rechthoek: afgeronde hoeken 62">
          <a:extLst>
            <a:ext uri="{FF2B5EF4-FFF2-40B4-BE49-F238E27FC236}">
              <a16:creationId xmlns:a16="http://schemas.microsoft.com/office/drawing/2014/main" id="{95A66B62-D6A1-4935-A632-D6E709106423}"/>
            </a:ext>
          </a:extLst>
        </xdr:cNvPr>
        <xdr:cNvSpPr/>
      </xdr:nvSpPr>
      <xdr:spPr>
        <a:xfrm>
          <a:off x="18470880" y="326745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19" name="Rechthoek: afgeronde hoeken 1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A96073A-5550-4BCF-B8D5-180B0EB771EB}"/>
            </a:ext>
          </a:extLst>
        </xdr:cNvPr>
        <xdr:cNvSpPr/>
      </xdr:nvSpPr>
      <xdr:spPr>
        <a:xfrm>
          <a:off x="108204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20" name="Rechthoek: afgeronde hoeken 19">
          <a:extLst>
            <a:ext uri="{FF2B5EF4-FFF2-40B4-BE49-F238E27FC236}">
              <a16:creationId xmlns:a16="http://schemas.microsoft.com/office/drawing/2014/main" id="{06648651-D493-42B9-9925-2DC53E9356C4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nl-NL" sz="1100"/>
            <a:t>1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4D981307-E50C-4B07-B6B4-9520FF586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9FB50D9C-20AF-423F-BBA6-AA1C16245873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31528F5-83B2-422C-878D-62DEAEBF7FDC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B7001903-2F3C-439D-BEE2-82590E9E0C10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FA41AC9-DFE3-43DB-8207-B260B9F2B62B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52458811-F923-4B22-BEE6-2072BC7D6269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646C3A81-9C48-4CDB-B4F4-1948F7E054A6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9C6C8E1E-47A3-4DDC-AE0C-9A3E3BABB054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0B90FFF1-3A5F-4419-AD03-F3E928796E32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8EDE3910-CBAC-4187-BCB4-23CA4802AC1F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D539C79D-CD68-49B2-9A06-8DA2F194E78C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8277D9C1-D414-45C2-A5A4-697DC80BC556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4B08A74B-20FE-45F0-B4BE-49C139CA93E6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97105488-636B-4221-81DF-08679C6466EA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B5C6AD29-65C1-49A6-8247-6523DF11E719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5E8EB284-7EE9-4D72-99A2-57119F64C4D1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3E288404-3797-4BD1-B733-071ADE355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A9156C-8B3E-4996-A2BF-648E9E7E3687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A710DF-EA74-41C8-B09A-4A61931DE717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C97473-5B08-4FBE-B037-17618DDD6C15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CB5B8163-64F8-4C0E-9DC7-CB901EFDE17D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30C152BE-AE54-4B07-94FC-FE7733145111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9A435A4-249E-4797-B4A7-B708F0AD5896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7156FE06-87C8-488B-9E23-E5A149478B70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7720B345-7736-4A77-A96F-C7C06CC9F2BD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E897B03B-7DC4-4C13-95D5-49E4AF9131D5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63318872-6FE3-4112-BAB3-2EEF78223CB6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85DD3B43-8359-43AB-B7A5-C5C04ED03CB1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306BE7A0-AB71-467C-BB93-33BCA3DD4A2B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9450573-9DA9-43E1-80A0-2C36E1FE4AC5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5862DC5B-44B9-4C0B-B318-C8C9BD32C1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F3DB1484-646D-4AAF-8254-C9E38D90B962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F4EB01A-249B-4B86-912D-F495B3E59884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50CE53AD-7C66-4FC1-8978-FA7CD079634B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969A5165-AF9B-4241-AF9E-1C1FD707C2F5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A737D3B-8397-40B7-8729-0DFB57043F0D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52671736-6595-4A28-A22E-1C227399E9B3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6E5BD48-F4E6-406C-8BFB-E41FFACED1AE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AD5CB763-177F-421D-B6B1-F7E6122AFE8A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BCDE294D-F104-4945-BDED-6A80ACFC4B4A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F45A3F94-39BD-47E4-8040-5435807D89E4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4C9CAE08-477D-48C4-B580-2438672C41D0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DF46063-207E-4688-8770-55A6823C3DB0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43BB20C9-154B-41C9-A8AD-C28ACA907B3E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A97E7C25-7B17-4F86-899F-2D93E7D15555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4930925-8552-4962-8BCD-85E08E18FA87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5DD04EC6-80C2-4C67-905B-B53260B97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CA15F5-97B8-458C-BE10-A1AF7BC25D3F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B33533C-7D16-4B69-9470-BD195C6D1D8D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0D7FAA-B356-4409-98AC-8C691AF199ED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8E586023-9A5A-4613-BDBF-952ED7D31AA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CDC1EA07-7040-437D-96EE-3DF4367F5A7A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ABAB6BC0-C154-4374-A9C5-61EC18942401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13DB1018-4B92-4D3A-851F-B44C82A32C5A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808CB0CA-35A8-4CBA-A5DE-B4CC7011C2B6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4B25F4FF-8148-4B9B-A8D2-C0F6FEA66718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8482F6B6-5388-4B57-A4E0-2177741430C2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520FC666-69A2-423D-821D-E35DDB89E44C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BFB3CAF9-0A2F-4991-8B5A-7819924B54EF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F6249D8-4CC8-4D56-855C-F3A4B8E6AB01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35A72ED2-62CE-48E6-9737-424A0C673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22CD70FF-8C46-4134-A383-B4E1AA9FDEBB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ED81C10-E26B-4B49-ACA2-6F1B199A6BF8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69BE4138-1762-4BC9-B2DF-36BDEAA85E6E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157FD1B-11A0-4EFE-8194-57F2D1B2ABCC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13DB0984-BECE-4A26-AF05-33559025E886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35BAFBFF-0BBF-4347-9895-42972D5BD4E3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DCECAE13-3D4B-4C9C-BC05-0D0DBBB3D931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F1A0EC9-9CDC-4CE8-B145-E816AE594B3D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365B9F50-0C70-46F8-A372-814ED4BF2711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D6F269BB-1E99-4142-B3DC-DC621DD0ACEF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A6836308-E94F-46EE-B2E7-C32A8835DC93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FA904D06-0FD6-4DAF-865F-CD93B3CBB349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01805FE1-48DE-410F-83EE-2F8215EEDA4F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38C3D4CF-D1F1-42A7-B23A-93E82EBAD71B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035B1BF7-4237-4732-B916-ACCA360E95D3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3BAD2ABF-7C35-4905-9F75-B9217FA5B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ED39687-6469-4993-9736-7119396E264D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15C17AE-A101-48FF-B04C-E820AE3E5177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9B48480-9722-45EF-A873-0A087474A60C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FF4844E4-0110-4DCB-8643-17DBF2EB815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D5C6C6AF-41BD-44DF-9BFB-639870171F97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8AF5CEED-3B0A-4A9E-8919-9C71ED92EA32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5584AF7D-C2D7-47C0-A150-751FAC70EC6B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AE1C83EB-9534-4C66-90EC-298D2BF68814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89B332D5-BAD9-4E40-84A5-DB42F639845C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33E973BB-2064-40F3-9FFB-8E698D5B947C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BE0E662D-4B24-4364-8EE9-313B79B831BE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7B60BCB8-978F-4A38-8A0D-AF23CDCA80FC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69E97CD-47C5-457E-AC15-7DA779C7CFB4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40D7BEFF-72DC-4ED1-ADC8-80951E31B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85A5F5C-CD60-4497-BBA7-8436D9D64956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C043309-80FB-4786-B8A0-7D78D22F2D4E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AE3DC894-EDD2-4509-B25D-98DDA999AA05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5B85E67F-0457-44AE-A1E8-1500C5C18607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4EC6BE40-EB5A-44F3-ACD8-04D9B41E5F7E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B8DDA23F-04EB-40F5-AB0F-B896FD30FF2D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F19D82D-2F41-4025-B799-9B89C418B816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BB390DDF-C9AA-4CE7-8FB6-71B717AAB542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498C554-72F6-4FDE-9B21-4277408F44AA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63BDF9C1-73AB-4BBB-9A6B-863BD7604893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3B209D7-ADF4-41D1-8E77-5649AEC28D74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87C5937A-F047-4D82-B5B5-9799DA4D0906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DA248B78-1054-44C4-94A2-E6BD0DD4F3F8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E509F613-F93C-4FB2-8E88-243B3CF1EB80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B33491FF-D154-49D1-AA82-BA7DEB6B2E04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43DA0611-E613-4E0A-8F75-5BB63B20A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59B53CD-9B08-4FF8-9B3D-5D7B91B0F15C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7765354-27C0-4A4E-A452-88DB49DF18B5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B95427-D9A0-4DCD-B280-E55EFAC49877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0BCF69B6-B27A-4834-9BA5-711BC34CFFCD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0DDFF1FE-FB31-4AD1-9E28-B5CB2EC8A662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294512AE-E84D-4E27-8DD4-04F766D483AB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B99AC522-6E77-41C3-BCDA-E4B67911F351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2019472F-1F47-4AE4-A5E7-6A6DBD9EA40F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32DA5225-2FD1-439E-8408-298C8639F5EE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D2FAB4E2-AD42-434D-AAF1-EE1F9B15D3BB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C8352D4A-A6B9-4749-A946-3C9B85AE4CF6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EE856B36-7A6C-42AD-BAFB-862A04416688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1E99BBB-8A8A-44F6-814C-60426A7D016B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DE46A822-9DE7-4C73-B211-3FC8DE3A8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7638F946-5228-4BE9-A72F-88404D56FDED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3563A5E-EC9F-4EAF-829C-1F1AAA3CD400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15932EB0-9A9D-480E-BA4A-F7E8506D7AD2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4A3B418D-86F7-4C2A-B5EA-1B343D9842F0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DC13AD43-11A1-4073-8B03-5CEE21CD72DE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3244797C-8F05-46DC-BA99-D5CA5D0E1ED1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B481ECDE-1A50-4EC2-BD07-0A853F548CDD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C9BEDFB3-0B29-4444-9D2E-CEDDF9225634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A696DCA9-5472-43E9-91AD-AEF5B3026200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44DBEC26-35F5-48ED-AA8D-331C25DB44FC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2CF611AA-EE01-4371-A2D6-85EF2D1460DE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1CE737F-78FC-4898-BF80-E81482E67060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8B4E5E5-8CBA-47A1-9ECB-68497A6BC88B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26982ECA-D74F-45AA-AA22-82A365E3412D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8E72EBB0-60D2-4E63-B927-7BFA1A46073C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76B2A26E-29A7-4822-9F7D-531CC52B0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13281D-48E3-4E3A-AD06-905F0F08379D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3F29B0-9FF0-451F-B30C-2C68A5A2050A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88A51A4-C877-40C5-BCB0-50D03751FA54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18E2B45E-7418-4F9A-8BAE-7890EDC58B66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4BC72825-8440-4053-9158-262A9F4D2B16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D4100ABE-31BC-4053-8CD5-C9582E6F3DCE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DD29591-5396-47B5-BB95-F96EEF477962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1277E180-C762-4421-9F9E-BCC9C1F6F188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6FEFC27D-86DD-479F-ADEE-8622430D93B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38BB784C-D1A2-4CE6-9356-339E6C9E0EE9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881B9929-6DE9-41D6-9693-34A3783A55A1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07393AA5-FC90-499C-A8DF-8CB12943D16A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9504C49-EDD6-459F-B465-9C3450B1006A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DE787BB0-D479-4E1F-936B-EC91BC51E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A85AA6-C75C-4824-9A3A-4C1D626D6F61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F63CF691-A64B-49D3-8B8E-F934567381F5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7D5A65A9-6894-4639-9A91-AD6A3F4F9F9D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BE27DDE5-9428-4775-9963-3B6305CC07A2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F6C4232F-C004-42F6-8A65-A12F4B99D769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869F4185-8F75-43C5-8357-BA7B57D0EF86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EEA2267F-E6E1-4FDD-8F59-487B8BBF6C63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60C0A2CD-E116-46C5-B1A2-9AB959AC68AF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7959592C-414F-4951-B8D0-D32BD2229C15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A9D16E19-6F5B-4E2C-A668-225ABA19110C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489E96F3-EB6A-405E-B38B-1028B15827B7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35B6E9F1-260F-4236-B0DB-DA9FBA712A78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6366BE5B-17DD-403F-ABE0-31461A7BE9F0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0F5276EB-AAA2-491F-8740-93C040951F2A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CEE4A13E-4763-4A42-A1FC-D708E36EC48B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A2E7DD4F-54FD-41B1-9820-92362918C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277D1D-0C57-41C1-8F74-C186EB49BBD0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552821-571D-4EAA-A64C-47A2499365CC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D7CB18-AF40-475C-88D2-409F850A17CD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C983BE89-94EF-4358-B99C-74AD9B9F87BF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781A00DD-476B-4163-93DB-464791BEF501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95D4E19E-3B3C-4CAD-9F94-DFE9AD588EC8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D6FE8B3B-2CCC-4273-A549-C917477425D5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5CCE486B-4572-45B3-A3C3-6C834A886D66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9ABEE60D-7500-4C86-B298-20227D1D576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85B93F12-38F8-4185-A84E-0E7BB1C6194C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CB064A78-DBCB-43C2-ABBE-A2162974A1ED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421BE3AE-7ACE-4B5B-A269-BB2B60EBB011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9657B52-AE75-4516-BBEA-301E70783187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78232DC1-DAEF-434A-825E-BCDA681DD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DE0FB16E-EC11-4A34-8A58-E639BB3655AD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A70E6E1-6262-4F01-B4BD-74CD0AEB59F2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D42C6FB5-5D0E-4ECD-94F0-EC2C0BFD54A6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8A8BE179-E817-442F-BB3A-651C3A6DAAB7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3C7E50E7-D302-43FA-BCC6-4F6D64227760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6E49AFE-51C3-4207-AE32-04C2248F7FA5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0EF4E8C3-DE21-4ED1-B525-1A367C18AF5C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6CD977D8-E0D2-4A07-8DE5-CE6400D37019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C0280738-CCF8-488F-AA05-9A591EA98899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C6108B-8101-45F7-AB55-2333965AB0FE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B95FFD60-367D-4EF2-8A8F-17E338DA2C21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8AAE5BA-9F14-4BA2-B69B-857638C51936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E65DA35-187B-4B6F-91B5-F59B6DB1EF61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09577E8B-10B7-4574-94B0-D03C5BEC2D69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6164ADA6-ACB4-4216-BFAD-BB747B5083B4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A2D1D104-E40E-4FAE-B05E-5F7B28CB25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F872EE1-8982-4BDC-B211-71C9460F6D6D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8FBAF7B-01D7-4116-984B-0196C6EB8753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D72652E-5D40-482B-9176-70662FA8D695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57AB67B2-F2A3-45A5-919F-EBCD369EEA11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3BBAE6F8-23F4-4F36-9568-BC199E740C0E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3723A82E-7630-4753-899B-3D6642203B90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66E850F9-D7CF-43B3-98BB-1D9967E4E5D4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ADF6B4F3-B542-474A-AD50-1E5FD6D022C2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2AE45727-7901-4862-8A5D-F5DE64F2ADED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2CEF5EB8-286E-42B5-A00F-C51B6E7F7B7C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159F6390-34A4-441D-BB68-7DFA0FBDCD52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0AE8D1D5-15F2-4AC7-BD12-9F59535CE71C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F61B460-52C8-4D6A-A02D-1A75CCE4DED8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11</xdr:col>
      <xdr:colOff>373380</xdr:colOff>
      <xdr:row>6</xdr:row>
      <xdr:rowOff>10757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B33CD8-2F30-42C0-A89E-D36958EE4EAF}"/>
            </a:ext>
          </a:extLst>
        </xdr:cNvPr>
        <xdr:cNvSpPr/>
      </xdr:nvSpPr>
      <xdr:spPr>
        <a:xfrm>
          <a:off x="4533900" y="365760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05E55311-F736-4144-A232-24EE47B00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85DE1206-B859-4FAB-AF84-91C3E8F2BCB8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D609EDF-D08E-4F94-8196-F017D3D8E329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D0AE64AD-3ED9-45B2-8DE5-3479F1A57560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A2C2D39F-8593-4827-A52D-A9393BCB50A0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7A22738B-E601-4319-AC04-50B1D7EEDBCA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E7119249-6F5E-404E-9A25-CD846CE3FAAD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4C235B48-2A79-4E28-AAF8-78A9519461D3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08D005D8-150C-440A-8379-184DF3AD4E78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E5BD3870-EE34-4FEE-A4DA-0CE7D8BDFAA0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C6F868DA-15AF-449F-A327-264602539F27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8862FCB0-6B15-4F26-9139-221DD8EF6E04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38FB1585-4870-41D6-89F2-B6E609B31C03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BF8A3F9D-6185-4870-ACDA-7D89C4304924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348B9155-915F-4A93-95B8-4F754E0EAF5C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0B859DD4-66F2-494B-8CE2-6D0470ABABA2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FE9ECB16-D19E-4C48-99AC-0B5E9A7BC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5DEAAA-E686-444A-9A74-48F8EF86056D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6B8645-C820-48C0-A906-CFFAA57B2AF5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91131-1953-44BB-82D8-C9FF6EE2486D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AB55E6D3-A2A6-4C49-91EF-297F40582194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315869A7-19B7-4015-8FFF-413993250C13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458725C-0425-4FF4-B0A0-323DD3BD04BA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23126951-87C1-4D9E-88EB-3A3F2DD41654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855B6BEF-817B-4513-B91A-07D4C944E334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0EDAD832-CBD6-41AF-8BAD-FAA2EB954390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C7D75231-EBEB-47AE-BC39-6C8E6CBA9213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B0682B4F-1F2A-42D3-B50B-64EF5C95DFFA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FA754748-48F7-450A-A017-45A9AB6A845E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465EE5B-4084-4EB3-937A-87B7201476F8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F614D79C-77E7-4C67-A8F4-167F7B4A3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89F84908-47E1-40FE-87B3-6721C4CB9527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707400E-8F90-4CB2-98FD-CE93B203DB2E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28DE927C-C642-4939-B017-D7F74D24D7E3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76879F6C-21DE-4252-B6E1-D92A1DEA183E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FF84039-8917-4A1F-8709-09C2B2A09BBC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C667694-64DA-43E1-88A1-72DE60046EE3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3DC74DC5-C26E-4738-A194-A284E41D4251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D90A279E-C3DD-4810-9DF9-A9EE734B8272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35148F46-80E0-4CD0-82CB-9722E1F27E08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3503D029-7D76-46BF-BEBA-2A793062DF0C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58E53AFD-E04B-4586-8F5D-597147F49321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374036C8-A8E8-4720-8975-E35EF74CFAB5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CFEC0A2A-63E7-497D-AF9A-280F05765CB5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9A53D91F-9A7C-4276-BC17-C6D40DED5713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F4F196CE-3B19-4477-9ADB-1E0631876115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EF3AE640-B663-449C-8861-3E4436BAF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2DB865-2504-4A62-9DA5-7CE4D66288DC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FA32CAA-53A6-48D7-8820-8088236A97BE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17E460-E78D-4EA1-956B-2EC568FF583E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80752F07-A14E-459D-B8E0-8067376ED6B3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CDB1281A-72AB-4A5E-A48A-4CB3855C6928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AA369622-8AC6-4878-8E9B-78F98FCC8050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831C7DAE-8A58-4F85-BF60-AEF1090779BF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9CAB1578-4FD3-4338-B8C2-6DA87E98D96C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D932F6EA-ED3E-4B9B-A072-98FE12A8E185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85F0E2DC-6343-4FDD-ACC4-000A2D116EA2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0042583A-453A-48C9-BEB6-443D610BCFAA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BEA5E01C-7FE0-46AB-AA13-DCAAC4CEEE7D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6795388-97CB-4E88-8FCC-610A642604BA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0DE4E339-85B9-496D-835A-B38AEF44E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72CCC31D-F8F8-456C-B3B3-8E18B3AA0B48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F820A00-23A2-4A83-AA0B-363E60F43062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32BC5078-CCCE-48C4-87B2-71850D9F179E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73A95CD3-9534-4E29-BF54-6DEA586B20FF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F46D226B-50C3-408D-BB07-7D49BDC65847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E4D0A0DD-159B-4A58-AB3E-1F1FAA353BDE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3AB32F00-1CAC-49BC-B099-AA1EA41BB51A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FBF118A8-9827-4D33-AE9F-9EB5F3304BBD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E4D03A0F-82BC-4550-8F2F-98AB73897581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F411B0B6-AE73-475D-824C-39D541F2DCEF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DC2CC6F4-B82D-4BF4-9277-61D4DD8B6050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4459497F-7B64-48AF-BC3E-D783BAA07361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62137D0A-FE90-4F2F-B457-63C78E5F6BF7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D1612F9-74DC-451B-BB33-6DE2960D8474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E6E12148-BEF5-4567-A2AC-3F7A33DDEEFB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DD9939C3-63FA-4498-9913-E3239A1C2A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5B3E3BE-AAC1-420E-B7D0-8848A0406000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A31B192-3034-4B64-A6AD-F969274843D8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7094CA-A4B4-4346-916B-9DD0B6C4C980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759778B4-D089-4471-8629-5BD14FC4FF22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0ABFAC03-6D9B-466A-8387-602DB81E81D9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E700A0FD-0D9A-4BFA-A917-4C03BE5912FE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26F2CA31-FE54-4072-850D-9BEE336D818A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B9F4A2EC-2896-4B0B-AD09-A6C9691ECC98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B8FEC5DF-7891-4FE6-8F21-0E30DA16A6C2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E71B2570-FA8B-4914-9571-A1D676287223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D00BA70F-3794-4DC8-8C41-37A5DFC585BE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3944CE14-0EB3-4C49-A4F6-E889B767C188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48A7D8A-659F-4D65-9F7B-3BB1940FF482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914DE7C4-1D85-46FF-BA86-FDE53EE8F7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5CFCFA0-0D2E-40AC-A849-A7872454FC1C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2E41E93-456E-4E68-B7C7-B78BA28F9EE3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157824F8-05A9-4CFB-A306-E58F9811B820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748428D1-2500-41C0-9555-E5209C786B05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0B43C24D-CCAD-4A91-BFFC-EAAB86E627E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6AE9EEC8-486C-4A64-8886-06F19FAD0E40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3B826EB0-BF57-456E-9B9E-93F8FAEC1E09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EBFE1CB9-6161-4546-912E-300B1633F1F2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8C97B3D-7E24-4C71-8731-25AA8A720047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BFC30121-5F5A-4B68-ACCC-8162DE49D8DD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79D42FD6-FF25-493B-B962-7E34B4BFEB2F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96BF773-E5E3-4B76-A1CB-5F2024A84998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235E9C91-746B-48B5-9A59-CD1BB57EC4B6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E6F780DD-DCB9-4AF1-B051-0B6DB7FF12B3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051929CC-49CB-4DBE-8280-F5C143EC207C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86E8B542-8435-4070-804B-DFA34F5151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4AC84CA-B0DF-4C91-A24E-B44A3D457373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58CF3C-022D-4EA5-938A-B0BDFCF5D26E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1FB772A-B292-4262-A290-CD173C4C741F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F863C166-92C1-4521-AB1E-5FFB6FA15090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A7E15983-837A-4AEB-BFCD-EDA532110477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FC3D6ED-3781-431C-93DC-5CE436063608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62E5677A-068A-4A46-8692-BD7B99E319BE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73FDD02E-FA79-47CD-A52B-F27ED2147249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691D7E8E-2BC4-4ABC-99B8-7C4E65E40517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087B1C36-F292-4BE4-B120-0FE464373737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05831CA8-430D-4C6E-A243-84E7108B5B3F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AB605B19-FFE6-4A75-97E2-204753DE5225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6275FEC-FA8A-457F-BC06-9CFD10DD9D0E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6E83BE42-E150-4D72-8116-4E74FE774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D8940B9A-7DD6-470F-84A9-FC97751E3E51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141E5A0-6DA3-4B8F-8F72-A63E9EAAC680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6D147E9-43E7-4D00-9F21-D2AB22BA8FF7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67D60742-214B-4F4C-B954-4E071E1702F0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13F85166-E4C7-49F2-AFB7-CA8903D5C8A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42F75F2B-1FBA-4C40-90B2-65D36E349CD8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D79442A5-F7E7-4D0F-B234-2CADAFCE089E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E1088C14-8D78-4D2E-B6FE-E0833C82AA19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48A8C668-3831-4D27-A326-C35BFC7CAAC4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CD4CD581-85A3-41D9-B46B-FAE8A6AA6D0E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FCCFAC23-5E37-4A8E-93D9-007120E3492D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BE95DC78-8F21-48CB-9C4C-063FABBD8FF5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6AA3ACA8-97C2-4D35-8662-36F97CEB67A2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739A44DC-C2C3-472B-9937-8B2ABA30A9B6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84765D1-9148-405E-BD9A-82093BC17375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FC20AC43-6110-4283-B01C-C6D47A6FE9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0773CD9-0514-4E0A-AE52-957DBFD09E47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B863118-3458-4A90-B99E-26B8D9481AA5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73BA9EE-9086-4A59-88BA-9EBD18E572F5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BFFB043E-92B5-4956-B43D-BCEA3EB7FE70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0EE02D56-7988-40CF-9D99-7BE685D7CA4F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F37FAF24-C3A5-402D-9C86-B7DAC6E70C5C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D2E5214C-7177-40AB-B499-2ACAFEB78FAB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6D099A0-DE7B-46C0-8DBB-D97F3F316F91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B99D6475-0B40-40DE-892B-0DCA5DC0EAD9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372EFB5F-D874-4209-9C72-2F423397B885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A6751BBA-CA20-44E8-98D8-9F79FC4CAD21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FC1AA311-EA2B-4971-BDFA-05D566E7A6BF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0936634-EA38-4CB3-8043-9DC0E7256F28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3C95AEBD-FCF2-4372-AC88-73BE276B1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70D85624-5D19-48BB-AA6C-F99F699008CB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BF34F56-D87E-4225-815F-06D7A1D5690B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3E56CB1-7D32-4719-B9BC-967EE75429A0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94456A6A-9B04-48E2-8821-9DAFC4AC5FB0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A5BFEFC4-BB9E-4CBA-AC2B-01FEE7195C1B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E184789-E499-47B5-8B4A-212D978C1C30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76F32E2C-A1A1-47C2-AA6F-1D23DE38C1E3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DB8F1924-4CED-4AF2-BD42-204CD09FD508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AFC3020C-B911-430A-9CDC-961926D682F2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35A3524-CF1F-44DC-89C5-751E6C457A1A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A0886F41-3C89-4DEA-9B9F-8C238DFE0368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F6DAF7CF-E83C-4FE0-8C20-BE9088B376B1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DEDEDFA4-5FDE-46A5-AFBC-3380C8E2908B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3ED75F8D-11DC-4D07-8832-38DFBBF53E3C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0CC6CF94-3D95-4126-BB85-0824FA664FFF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3DC6F8DF-D033-4437-BD89-F4E2D17A3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C68ED9-20AD-41B5-8CA2-5C2A014FB543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3329E7-32D3-4816-989A-785E05A6E450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085795A-779C-4406-8644-DD4DEC8BB8F5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C46DEB30-681E-4E0D-B17C-397BFFD7C5E4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0736C4B1-5DBF-4D59-B8D8-976BBF299F61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B7429DF4-625C-4911-B7BB-2F8905D4E331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B3CB36A3-9C52-402B-BF35-A0D752C34672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FD077323-CA9C-4374-BBAA-4B6BB5369568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00110F47-F578-4C91-9E26-B1D4624E7D59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ED5558FE-764F-4E50-BD22-935B6CD2CD8B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3DA2E642-EB22-4786-B667-53E2F9BD5487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C4EB8FFA-EA59-4F39-AB3F-EF8C9A7BA26B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50ED6B-BE38-4A28-B76F-66A8F694C936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BE1B8943-A36C-44CB-9794-2F8BAB539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8356E184-F807-4A36-9EBB-AE865A4BB5E6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F236509E-4708-42AC-AEDF-7940577C1F4C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551693E5-4278-450F-BD95-65287B0B3158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E0EAD443-D474-483D-BB04-EC1522BDC01E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3881C968-5FCD-4307-B4D6-3FFAFFF6FF4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4DFF0056-FD4F-4BF2-B6C4-B0F2E89A331E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DF23513F-FB4A-41F8-A6CD-12E50F010751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2066FA70-917F-4B6A-8284-194A6B6FB2F8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E964E213-2BE2-4EDE-BC5B-3BBCAC85348B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8E0F0B5-F1EE-42B9-B144-1A53367BE8D8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E602680-F664-4C9F-BC50-07B0DBCF9ACF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E10EE71-21D7-4B4F-9C68-2F357F70697F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2C60B74E-2679-4AA5-90A1-22C98DC30E5D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6C247CFA-7157-419F-A401-E10FDC0DCBA8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E5898197-986E-4CFF-86FE-D3FB46FE5ADF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53A49DC4-90AB-4C57-B0B9-5A3162B880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65E196-6F6E-46B0-922C-D17738C24D26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7DC9A87-65C6-4E79-A7CB-F94235E65027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43E025-E7AA-4A00-B4C9-C3678EF180D9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B5B8DA61-09EC-4ABA-9BC0-AC290BB263B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4B50E4D0-6CD0-49F4-A458-E927F630309E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E6FD5DF-5B14-4A24-8588-7E2003E0CF3E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D61349C8-B700-49AC-9A3A-9DE903D30351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19C19F58-35A1-4C4A-A1A4-B180B736339A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6F3B6394-57CD-4A3E-8083-797A6984B8AB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E48E750B-CAD5-44C0-9147-776CBCBCBEAD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A232A3F4-5503-46CE-811C-0FDF4A1B1900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95330611-A782-43EF-9D14-E65594A5BF91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AFF8402-3535-4B8E-80D7-9E1C12D1B72E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78BDE7F3-8A6C-46C5-B8AC-53F1851AA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6569EED-CE3B-42F8-9DBD-8F554D92D1AE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D464BADD-BE61-45D9-8772-900A8AE0C3B6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3B97CCB9-C855-4F30-A9FF-A8E203EBA082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38825AD1-7F03-4EEA-8E40-147DAADD0308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65E5202-23A8-4AE0-B22F-AD4D759A1EA1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7FD7FF-3E9B-4557-B47C-012AF32A5880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56A986FB-616C-4245-94A7-3DDAE48BB08B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E53EDC5C-EC23-4654-B496-7303ABC7AD21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93F957BD-F7DE-4756-8142-BBA3DFD4E386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18A996D4-8A5B-48F8-B330-6119BBEE97ED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8097FC6B-690B-4120-9006-2C4FB06FFDAA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CDA812E-947E-4C83-943B-02AABEF06079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EF2ABF77-7107-4099-B958-32CC8B75FA47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4BD5B7B4-D242-4FB7-B5E8-B7D2BDEDD2E3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C3DE1267-2E21-4EF1-8656-6E216319E0F5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C975AB29-66DA-4A99-B5BA-BC9B97EC2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817236A-7126-4640-A82C-A8571BFAD58F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814E658-E6FF-44A3-9B75-9344270BA750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1F58B87-D9E5-4059-8911-0B1526AC8812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0E249994-345D-4C99-8D6C-DEE54EF8BA41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BF56473B-002B-4D2A-BDAB-E74701128359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B29B2B05-88B1-445F-8932-E5366BA8D3E7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1CAA528-2475-407A-9CBB-D0EA689228E3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B2CA34E3-4E6F-4A80-8E3B-3AF3F30ADD85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3805D3DA-393C-46AC-9875-925FE380E291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18F01362-C8DB-4298-97F7-0C0017825A43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2B32639A-F152-40BC-9825-1B16533C90D5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EE590D78-DCB7-4EA2-861E-EAD6261AFDEE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86CDED7-5FFD-41DF-B341-979D5CDA80A2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612799C4-E22A-4B11-973C-48B7F0E48A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330D4E30-F84D-4976-80A7-EEF8407F2AFB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DC151695-EB3F-4B35-B006-04AAB58B78DA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8923C810-EE72-43E8-8C1C-D37D4FDAE283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8D727ADD-2CF3-4BFA-BA58-9DB4F79EEC77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EAF4125F-F6A9-486B-830A-69A73628FF14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25E6B7CD-4C44-498B-9B52-36A981F5954B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42AC085-5AAA-424D-BFBF-1150A3491D3C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8F6D9DF4-37D8-4B04-977B-4C7B00DBF0C5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BF988CC-B15A-458A-A6E4-522094AE186F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7F35B45E-24AB-4487-9600-20FBFC2B1398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798FBCB9-A65E-4BBC-AC75-EEF977C0D55B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17A1690E-0821-4DB6-AA51-4BDE5F698A66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F535E555-8B77-4E93-B46A-1F86BA1AB7D9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F5601094-92A9-4705-A045-9CB4B1B2C7EC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EF7F13E9-AD93-4268-B523-48CD07C0FC1D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DFEEFE87-E99E-409A-9A17-2C5546DB1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DC13629-34B6-4F8E-880B-AD259DD7A0C9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A92B4B-B2BD-4A83-B5EF-368F4073DCAE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4B449CD-B188-47BB-8E53-E4F70978006F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8FF8245E-C048-4D2C-AA76-DC12E06E2E0A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AF76CBFF-AC83-41D5-8B08-314BF364A48E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B70A23A-97F6-442E-B196-992A23B82277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5C042630-6C71-4928-B6D3-7448AE896D01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105B9A8B-9FB6-4EC5-8FD8-F1DBAA60E4BB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255C3886-2DEF-4208-A5AA-06015F12E3CD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085E24C5-3B72-48C3-8C4F-EF8CCF8BDA0F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24934F4F-5673-427D-AB69-6E27A0BCEE1C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022FF0AA-B0A0-43A7-BE81-BCD092359B9A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3E8509-E69F-42BE-964A-BD6D42B4E6ED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F97BC958-592F-472F-A545-D0DAC35A9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DBB75032-7B8B-46AC-9E92-DB05BFB81921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D85590CF-E15F-4EEA-89AE-F00C090A5018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303BC215-1784-4334-85F6-D469643A079C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30E0831C-89CD-42B4-8F4B-C18E39A14B2F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2ECBF0A9-975D-4310-9476-C9B2C2831A44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2D56C00A-E783-4C56-9847-D8A0E57ADBC3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15E6342A-2DB7-4BBE-B495-9EAB3C5DEB62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5021E8AE-AB4E-4359-9DFA-82365E3D3683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0156BDE5-DBF3-444F-9F12-CD018263AE68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101DD5EA-5993-413C-9295-ED1323E59213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26E39D46-7E72-417B-8F5F-44669F0277AF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620F776-CD1E-41C9-AEEC-840A5709B9EE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353F94A3-E730-44E2-AD5D-DAB2D618469C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14C4B8B-793C-4790-B670-EE4762710639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68199A4A-9B09-461F-97C9-FEB63A610A0D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A48C73B6-E334-425F-A269-4557030C0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2FF15D-9982-4A0F-AC6D-B2EA01C88B76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DAF8E93-4CF0-4AB0-9DE1-C6987CA82DF5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402F3BB-2393-4AD2-AACB-3EF5B69068D6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1E70AA39-A3A9-414A-98AE-BAC171B09E6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0D9A1525-9718-4F14-B0C0-34609896D685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5862AF8E-E0A8-4876-A5BA-CA29763CBAE6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5A80E67-F026-4D5E-860E-B56413269ED2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2C8824F7-42BC-4A68-A7A5-0213750A2CE2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3DD77A14-69AC-46F0-A3B4-81B0A5D169A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0211B70B-0D11-46DC-8A24-107C014F6B7D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0A029755-A888-4AEF-87E8-91E9AFC2F976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3618BB84-588F-43DA-B25F-6D54A0170927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AE45DD4-42CD-46AF-A716-7AA1CD444D7F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706582</xdr:rowOff>
    </xdr:from>
    <xdr:to>
      <xdr:col>4</xdr:col>
      <xdr:colOff>304800</xdr:colOff>
      <xdr:row>2</xdr:row>
      <xdr:rowOff>113281</xdr:rowOff>
    </xdr:to>
    <xdr:sp macro="" textlink="">
      <xdr:nvSpPr>
        <xdr:cNvPr id="3" name="Rechthoek: afgeronde hoek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9256E-2440-4BA5-A8B7-CCB4C4DC0EDD}"/>
            </a:ext>
          </a:extLst>
        </xdr:cNvPr>
        <xdr:cNvSpPr/>
      </xdr:nvSpPr>
      <xdr:spPr>
        <a:xfrm>
          <a:off x="256309" y="706582"/>
          <a:ext cx="2133600" cy="376517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D4044815-68A5-4FCF-83B6-F493B0D767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6487CC59-856E-44B6-8707-D0D14875D4B1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3C64B922-618D-4F9B-9438-CD144315EE09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49DA6DF7-26A6-4C28-AC1F-56E58FD9C920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573C50CC-8C23-4E6E-A92B-16560021D767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4C5EF4B5-9E2E-48D3-B452-376B8F393EC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CA3D262-25F3-4D82-B965-9FD5CAB1143D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C779D82-B559-4FF2-847C-E710973AC611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E4824365-9867-4ACE-AE9B-5C3A4B99CF1D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65CF0442-57B7-4575-9426-89BC4766EE26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E1866A54-58EA-4FE5-B1D0-BC34FD7A7593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A592577B-06E0-4691-8C11-561A5772BD99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A272AE98-C180-4BE1-BD3F-6D2E2284AF37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7283B1F4-E4BD-41BC-9469-40BF9EA80542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5816C8E9-D65D-45DA-8AFE-7499D155B008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07DE86B4-8DAC-4B21-AADE-48001B09630D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F479504A-3867-45CF-A8B0-B78D44C36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ED15BC-BD28-45AD-8319-FA3F25A2B23A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1FBC88-1F91-4DC4-B4E4-86F707DCC106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B0C9ED8-CD64-4B82-A4C6-D48CCC3AD5AD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1878E4A7-2B1C-48E8-BC02-28A4657FBF6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7CB9C5FE-9F25-4F1B-BA41-5241D8D9FE1B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9472D51-24C4-430F-8940-7A42CF657BE4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520F0838-B98C-4166-93E7-AB5F32C35DC3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E335CBDE-B33B-4626-8DAE-86479C6F5A1E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BB472F72-6276-4916-8600-77CD86EDC6E6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ADE78F1D-9A2C-4A5D-BDD9-D5217C3E43E0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E8C5B560-F6AA-49E5-B453-4AFD30D3187A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01306A00-93CD-43CB-AC81-1420B56852A1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DD10DAC-3EC1-41A9-A9B1-A284C2F151FE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DBDFCE61-C71E-495A-8565-D67ACD692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A260C79D-5E4D-4A75-AED8-8C2FD8DBBD3F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92421B2-0212-4A75-BD2A-3AFB349E310B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982A6EB9-6DDA-41D1-B55E-F8D786B46676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A6888AC3-C55B-434E-B60A-E13CF47C5BEE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47905C18-EC35-43FE-9151-D9640AE76BA1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3769B573-30F6-4D97-8835-4987C707BC6E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2934C417-5086-4B02-BC7A-3A427D815307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3ABEEC08-3999-4F0A-A125-409EEFE758D2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4C342B42-4AC5-48A8-AACA-3C0AE29E7F7A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ED91DF9E-09DB-4BD8-B04F-83E2E1E4463D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76B25729-B1B8-4299-A6F1-31363679A2C5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9CACD0E6-0637-4C20-94E1-A8FCA8D05FFF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9F0FED89-5F00-4055-8CD5-A388A291D213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23F5B9CB-0697-436E-B31D-4FA18E28F145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5D6A6C0C-19D7-4340-A2D3-BEDC48927541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2BADF870-4FE8-4161-958E-B635312A3A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0F58AA-00A9-4507-B025-5C328518FC64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4B9B10-5BF8-478D-89BD-E5CADB107649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03160BE-67E0-4353-B141-6F9F39F636DF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F490612F-D791-4E7F-86E4-76AF51F2F569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74C4FBC0-0484-4469-954E-E7EEF87369BA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50C3CC37-E980-42B5-86CC-1CFC70E2D4B0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1D33A93B-C4FD-4189-A931-B953C0AA3207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65488581-4AA7-4F35-921D-4F1CA6E415D5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16A4F8C3-BD87-49D0-918F-2ECC5B24C6DB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993346D2-4331-4846-B726-D85549467480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27704F90-DFBB-4293-B4D5-220F5F1B8C01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B49AA1B8-49D4-4310-A29F-FE1C8FA35C80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C335EAF-D5A5-4949-A064-821AF80E916C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E108F601-DD2D-4E67-A10E-1B337129B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8ABD08-A294-4676-80C4-D1CB5391A10D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1490AC49-5DC4-4854-870B-B29772CFD56D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938E187A-C056-4E57-9695-7420AD28A2A3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ACB32642-63BB-4CCB-84FD-1E2474A1BC96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552CFFBB-E283-48CD-9ACE-38A6E90DEB25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23371E2-1768-4812-B5DE-D26C5B9924AC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178D496A-3260-4593-B5EE-E9E1C827BDD3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E9568F41-74A3-4154-860E-E47754D12097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3B9E945A-BF20-4BEE-9C8C-98F116B900CF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8955228D-73EF-4990-9CF5-4257A296693A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50ADEFEF-31E7-4835-9967-D224307CBF52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76748324-A2A2-4286-91E2-EEC44B67E24B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9F31FF54-BDF2-41FD-B589-EE6D9C92EA9D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2BDCF395-CC9B-4533-BAE8-A1EEE11DBF70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80020A35-9D65-4A25-9180-F6CBDED2A17E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D4DCA65D-FFD0-443B-9E0B-6B0979DF1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437C3A-6C5B-491C-8BA7-4124CC7AAA6A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0B712-7F8A-4569-BF24-C08F2178FF94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977C8F0-BB5C-4445-A5E9-0EAF9E4829CE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4662EAEF-4810-4410-B5B8-F54A3DB9E6B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6A1CBDB4-7CAB-4E35-9F85-3771ED672307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ACC15DE3-A503-42A2-A0AF-6A36D437C704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9975E49C-DF6C-42E1-84A5-BF5A1411CEDD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C1539DD5-510D-4FF3-BAA6-385693F806F4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04EC4B13-26AF-4809-AC0C-F34772CE093E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91216D28-862E-4C38-BE88-B21F42E84CF0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83C90CB0-5AF5-4438-A6C4-22150A2D0C62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55094B51-BCAC-4CC8-B6B3-C5477D564F27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E9D3183-6FEA-4C9D-8E54-C5E56D63EA96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6B7F3FB4-789B-4341-B668-92A6D39D19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3748E16B-3B0B-433B-8DEF-1C884E254FBB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AD4261C-1FBE-464F-8AFB-F1E8D1790717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3F0F0C21-022F-427E-AEDC-6D4707006182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A9DEBAD7-6D98-4F23-8A9E-66284945161A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E4FD75CC-10C4-44E3-B79E-865B0999E26F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1416E95F-14A1-4268-9F45-6951638724D0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E9FE8F23-8CE0-4BE3-8D5B-32ED15D444F2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AD274ADA-B176-4536-B16A-78832B83C2EC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7701878B-FCBD-4829-85C6-4EC162F38BF7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1ED3BD9D-A57A-4DEA-A469-115FBDAF781B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06DFD38-B247-471B-BE85-73817E4DAAD1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A7A7C9A-10F0-4784-B0B8-DB10AD00BD25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EFCD6A47-EB7D-4B6C-9F09-90AC880CF5FB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57990B18-B571-47B8-B361-256FE776D1E1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B955A33-FDBD-4291-A76B-4E1A5D9C1CDE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057FB63E-0713-4E31-9F22-475D06526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8570C6C-0F79-49AB-94EC-42D2C3CB7CE9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5B4A3CD-6960-45B7-AA5C-CDDD1DB41E54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E922978-D149-4AE8-8449-403E20528EE4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BF30ED06-C66D-4B9C-AFAD-98BB6C50BA2A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D6F6F048-F67C-45EF-AA43-892EEDB0448F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50A26AA4-EDF2-44AF-8FD8-4E9D950B666D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71AE74F0-82F6-48FD-A2E1-9702C07901E5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D461FE8C-8444-4D83-B9AB-FDB8B6B858EB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462508C8-B357-4FE5-B6B1-7BD0E024970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22D51DE2-69C3-4829-BFCA-DC6ADE8A2029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19BF1874-4063-4B69-A050-DDEB52C14C9B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9C66E605-4155-4DC8-AB38-0825F6FC190B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8D17AC4-B57F-4B88-8ECB-3C1D28026E21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FD3C3C66-6FD0-495E-BD19-0202CF4C3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A07FAF9A-4EC3-46D0-98C4-6EE1886681D4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90C4D3D6-9F69-4BE1-BA91-439ADA6DF835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B15B5F1A-761F-4887-AC2C-DD513E80E418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5E5412C9-FD34-4429-ADF2-2D8823483011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1ED351E9-423A-4593-B43D-F6619EDDBCFA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3F7980E0-FB51-488E-9ABF-7B515CEF9E69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751D2A8A-3F2C-4346-9F02-E591B210FC93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BFB63217-7317-46D6-BAA8-01CD26FBCCA6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B8216F68-C073-4392-9C2D-EAB147DD03DA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5974E05-708E-4FFB-BEE4-503975E3D916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CCD44C71-FDE8-4E1F-8B44-2AE6D5AF6D18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70DD9C8-7476-498D-95E4-98DE2CE558A6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5CF48A24-58BA-4D37-A05F-C6839C3A57E6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6E0C21EF-4124-4F26-AD75-36C1BCAA2094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BEA3AB1C-D27C-49F2-B1EE-1BC8353F3F19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9D9717AA-0B15-4049-AD33-054E6C28D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D960B61-D3E9-493F-80F0-90766321827F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1C9913B-131F-4406-8C3A-E1CC8590831A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F5C6DC-1536-4460-8BE3-EBACF8EB66D8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7C6728F2-6D44-4BA7-B0D7-F552F3F0305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38808FE8-D9FC-4649-A1DE-12C7A515CBD5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7B6D678A-1151-4B81-8A13-CCA977D14273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EC202A01-32FF-4EF2-8824-21548B3C8A3E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1B28D6D2-229D-429A-9B53-B0347B315AA7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5140C7C8-2546-4CB6-93AF-B85A484EDB2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7B7E6479-280C-410C-9497-D6B7F5208E9B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BD197DFC-734B-4E88-B0BC-98B81EE605D7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B4722D17-0E5C-462D-BD3D-502F00C56E4E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D17DC9-1DD6-4E57-A7BE-BBECE4AF16EF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909F8B9C-8A28-4A03-9472-99F4620CD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ACD3ADD0-8F64-4573-861B-CF35FFF35ADB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B961509-52BB-43E1-B9E6-298829CF22D4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E90518D2-1AE9-4FFD-B24F-5BC252893CDF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F0797AD9-B551-469A-B1EF-9A171DFA9178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172BCC0F-B677-4479-BE38-36C710059FD2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43021069-CFA5-4BE2-A0A3-D0C38EE8FA1F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4DCA54C4-A4A0-4E12-8337-9FC073D0E9EB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7F845DED-7567-4F8D-AA63-E25774608FE7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83A64B4D-529B-4C1F-B968-F85C8CA8338D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8BE7E9E1-F3AD-4D57-B230-E3CD5FF8583F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AAA9ECB4-664E-4D82-BD40-B78DB79EA9E7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753475DB-1D5D-4315-B19A-23E6A6A0858F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1BCA9BA6-CF6C-438F-9531-AF69AC7634D3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B7416053-B25B-4792-9BBF-6A503ED9CB9B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492AF7B1-4937-4BCF-9B98-ABE7FDDA2798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D83C7B46-E0FB-4092-845A-40C0240D9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682D2F4-A45F-4C72-AB8F-B0DCF4A2075C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2A22D8-0BDD-4041-B1DE-E5FF121A87A4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7BC5347-9C97-4982-AC46-7906FED50793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1A201914-ADDA-4204-8EAA-A83491D73E6E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E889DA3B-6148-4685-B6B7-BE47077430EF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CC11EBEC-F784-4B35-8102-4BFA0EC627DE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89543594-1300-481B-BA09-49EFC13C1C63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BF976966-8365-449E-AEA5-E0DDA067B2A3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F3C4AC79-DF87-4C6A-AB1B-E8BABC0ED6FD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AD1FB441-CCF7-49AD-AC2A-E94E12321529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C7EF412A-5CE7-454B-8489-D1681191891C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6E2A5B43-3097-4A7D-BE8F-A4DA6551823B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5A433C0-06CA-4029-811F-3573B04AD948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918FDBC9-8026-46D7-AA32-DEED87290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C58E0D0A-B570-476E-8ECE-144B328E311A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6C4AB799-4CF6-4AA4-9145-301FB8A75602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447A396-7A94-487A-BDF1-A47ECC622C17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6A6FE944-D579-43BF-BD47-C04429828810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949BABF2-F8F8-4178-AED4-9D52DED299F8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46A3D5DF-9890-4408-9ECC-12288028E2C2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982C73E6-9602-4DC3-9987-83950A0CBE6C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C349A815-A3AC-4053-93EA-2214C80F6AA4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C292E867-8304-410D-BF9D-D7468B43EAE7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2F13A4E-C42D-4C48-AD7D-111E67A06AE7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BD88F930-5853-424C-B81E-77518484C5C0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A89CABAD-C8C5-4D64-B6F1-5E3C35A1775D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073ABAE2-7B1E-47B7-A1FD-C97315874F3E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AD83C829-A1B7-4380-83EB-8D1CE9E8999A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F6BFD475-66D8-4300-9834-57BBC82F2677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AE0C4142-9B91-41C4-BDDD-AD0EAF7ACC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0E5E53-1594-4B91-8A84-2E23F0B32CE6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71B1CF5-D692-4E26-B5CB-DD19CF9EB209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4A6F96D-A668-49B3-B27A-B27FF61C3329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4058CE66-5486-4C5B-9BF6-5F6A2E395E9C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7D3EB2E0-6852-46C3-8FE5-FAE5561E8E69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2BB92533-7DF3-49BF-811F-A2912F3BE85C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CB857B1C-DE91-4AD8-8635-BD34CB5AB0C3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6C89691D-CC7D-411F-9F10-419D5E723B87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AEFD14E9-F118-47E4-9300-248E8E613511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F46A7342-2AB0-4A13-AB1A-610B97670A93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516D589B-0A6F-4A47-9DDD-6B61B9327759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FE4255DF-D4DF-4C2F-A069-20B3ABC356D4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000C6B6-F723-4483-B21E-67E1C21C23D2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6092CE4F-60D7-4EA0-A680-C8992B426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EEEDAB56-7C83-481E-82E8-836CC7B2D327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2E2FBC0-AC06-4267-A9FA-3FFADE8E57E2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AAD8BE5B-BB02-49D0-B3DF-5633CE7782C4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FF3AD3F2-C218-4F64-BB0E-5D16FBD90C11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072855C-9CFB-448A-B2F6-1445AC9123DB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B5C846C-F0E4-4018-A938-00A93C91C2A6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DF0E4009-81AA-45FC-9CC2-4C1A771E18FD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1768BA63-EDC9-4A84-AD20-4602D38BFE1D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E4103FD3-F298-4EA4-A8BE-85ABDF7F9B6C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52EEE5FF-C8D6-40DF-86E3-A3507C3B2B68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31FAAB7-2EEB-4A2F-B1B5-302FD89996F3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FCB8D29-D1AC-42B4-BFFC-A8C322149A2F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DA75D7D5-81F4-43AF-BFB5-8F2A5179E688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E094EBC5-1165-4ED7-AF76-F22833AD49DA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72331123-E88C-40E5-9FED-DB335D96BB37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59C5B385-4591-4898-A265-C40CBCBB8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78BCA3D-25CD-44F3-82D6-D5D81ADD335C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A60BEE0-F243-46FB-90F5-C9233684EECB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C5CA9AB-9377-4093-9AA7-AEC9812BB884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B9B1BEE4-A4A9-4AEC-952C-6EB9C64BA218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9F6A0320-C64C-4533-971D-B557738A3CEC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688C8418-E25C-4584-AAAA-AF85FCF68517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DFF9FE95-F189-4C7C-8272-E5B2C1B90F5D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9E804440-4373-46B7-8601-9D6DA805D033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A0798E01-75D3-4ABE-9BED-41A0666E6D8C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C2098039-7A02-49BA-A035-EF1BF0359CEB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791F2040-0DC8-4C97-AAE7-C466D1F2516A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B0F9FC04-645B-466B-A9F0-5A5787813679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652AC4-722F-4691-9B96-FAC5D56FC530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0735392C-76F1-4B5D-AC7C-C5BC046A9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F4EBE943-AD65-4575-B496-E4F4C0AACA57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C7AD2D93-3820-4D07-AF1D-D616D95172FA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919511F3-2D98-49F1-B66D-ECFDAF40D39E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B9FBB412-AED7-42A5-85D3-BA90BF8961C9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C4823265-EE77-4F79-893A-C1FFCCE9E496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8CDBD4ED-6AB9-4D37-9FE0-415FAA18A501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3F044FAD-961D-4CF9-988F-0B650CF48E73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73BE8F3A-E476-4078-BD6F-5E122DCB062F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24852A98-3D8F-447F-ABE3-429CCEA2E0E6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C1F8BF08-6579-44CE-8D89-EFF39051787B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FBCE5C2A-3898-4EB1-9175-F863D42F2C49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D1D317B5-7E13-4C43-9646-344084AB6FBA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5D7F59E-625E-4771-ABE7-7E22BEB716A8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4CC87820-BFE4-4A75-A9A3-CAEF30299403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E0760D9C-067D-4819-8871-707BABD968FE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696959A3-8B7E-4E93-9EB4-BE6D8F6BE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90840E5-517B-4F85-8D84-F1E433A0D9B9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FF28EC-5883-4B4F-98F8-F04CAFDB1BF8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3F09443-EF07-4DBC-8041-4972DD24F438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7B5461A3-8860-4438-9C89-C0743AD5952B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5E4608A1-62B2-4AC0-8D6C-154A18B73849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07B62A22-B344-4295-B715-9BF8AB78C394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05EC96A6-5C57-4B45-8870-816007F87725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2F02753D-2AB0-4BF5-9C75-97B959F491B0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2A92CDEC-0782-466A-B414-7EE84BB6A9BC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C7C17A7C-EF7E-4416-B1FC-C539B04DCD97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4C423418-6829-441C-8D68-69CA2F5B73AC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59BF7561-58DA-4A3E-A809-16970635C97A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65B465-871E-4223-ADB2-1E2E062A6BBC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384124EC-24F9-4841-ABC2-91659957A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4CE67885-2C4C-4AD8-AABB-72B62A623A12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212EF77E-F285-4D3C-8D42-89A7E92718B0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80D68CE5-1BCB-4BC7-9BCA-FF3BBDFD995E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2AB3A8F2-4E0D-4844-AEE3-477ECC556365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97D7E64-9C2E-44B2-8E16-587B247D168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82A08C9-B710-4CC1-A527-6C7022E93409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5ECF161-0A1F-4C43-BF45-534217C1B92D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A03F6E40-6B4B-414F-99AE-3E8F78321B03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A44DCDC8-56A5-45E5-B147-1757DAAFDCD0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DFB2843F-FF6D-455B-ACFB-1F00C7C16556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4F965010-CD2A-43F6-AF88-48496FA69321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E0C4FC80-B96C-4343-9665-5DE5174E977E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0304CE7D-4E9D-4DDB-B540-CFA872DEB405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122415B-553F-434E-8B5B-B329EE463F19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E39B9A61-7C3C-4491-A7BB-0CF67E13F6E3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6D5604E2-F5C0-4331-803F-5994FE166A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F5E7CD7-4F66-40D5-8C39-84AA98CC0681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4D7793-5EAB-41E4-AE79-1028FE59A7A7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7A9C1D4-81EF-473B-A4BA-70C93B59705E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3E3AD039-7DD3-45F1-BC49-AC2966F5415A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E6B9E1EA-00D8-4E3B-96A9-CEC938B795A7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CF4F6575-2555-4160-9469-CE06148D4E11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F0E44AB1-E552-43EF-A0AE-4194602233E8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52902CA8-1153-48D2-9C7D-54A5B396EB50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BD3DEA6D-32C4-4641-B463-9D2D67E72415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BAB82016-E088-4E7F-B933-B51AC06C1F02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F2B92AAA-B7CC-4774-8A5A-0894D849D7B1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0FCF74D6-F54E-4D3A-9602-52F0104B5EEA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1D2C66F-FCD6-4826-A587-0F186F52B5B7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24</xdr:row>
      <xdr:rowOff>60960</xdr:rowOff>
    </xdr:from>
    <xdr:to>
      <xdr:col>1</xdr:col>
      <xdr:colOff>491009</xdr:colOff>
      <xdr:row>29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6794E82-1FF5-B951-308C-85D6A3B2B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925" b="95717" l="8871" r="89113">
                      <a14:foregroundMark x1="47984" y1="13062" x2="47984" y2="13062"/>
                      <a14:foregroundMark x1="61290" y1="9636" x2="61290" y2="9636"/>
                      <a14:foregroundMark x1="62097" y1="5353" x2="62097" y2="5353"/>
                      <a14:foregroundMark x1="81855" y1="8779" x2="81855" y2="8779"/>
                      <a14:foregroundMark x1="33871" y1="19272" x2="33871" y2="19272"/>
                      <a14:foregroundMark x1="25000" y1="27195" x2="25000" y2="27195"/>
                      <a14:foregroundMark x1="74597" y1="92719" x2="74597" y2="92719"/>
                      <a14:foregroundMark x1="74597" y1="95717" x2="74597" y2="95717"/>
                      <a14:foregroundMark x1="89113" y1="85011" x2="89113" y2="8501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895600" y="563880"/>
          <a:ext cx="643409" cy="1211580"/>
        </a:xfrm>
        <a:prstGeom prst="rect">
          <a:avLst/>
        </a:prstGeom>
      </xdr:spPr>
    </xdr:pic>
    <xdr:clientData/>
  </xdr:twoCellAnchor>
  <xdr:twoCellAnchor>
    <xdr:from>
      <xdr:col>2</xdr:col>
      <xdr:colOff>15240</xdr:colOff>
      <xdr:row>17</xdr:row>
      <xdr:rowOff>38100</xdr:rowOff>
    </xdr:from>
    <xdr:to>
      <xdr:col>8</xdr:col>
      <xdr:colOff>586740</xdr:colOff>
      <xdr:row>23</xdr:row>
      <xdr:rowOff>22859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B699D1-264C-433E-86D6-FEEC48C91E1A}"/>
            </a:ext>
          </a:extLst>
        </xdr:cNvPr>
        <xdr:cNvSpPr/>
      </xdr:nvSpPr>
      <xdr:spPr>
        <a:xfrm>
          <a:off x="1234440" y="373380"/>
          <a:ext cx="4229100" cy="990599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chemeClr val="bg1"/>
              </a:solidFill>
            </a:rPr>
            <a:t>En</a:t>
          </a:r>
          <a:r>
            <a:rPr lang="nl-NL" sz="1600" baseline="0">
              <a:solidFill>
                <a:schemeClr val="bg1"/>
              </a:solidFill>
            </a:rPr>
            <a:t> als je geen ABCDE of 12345 scores hebt?</a:t>
          </a:r>
        </a:p>
        <a:p>
          <a:pPr algn="ctr"/>
          <a:r>
            <a:rPr lang="nl-NL" sz="1600" baseline="0">
              <a:solidFill>
                <a:schemeClr val="bg1"/>
              </a:solidFill>
            </a:rPr>
            <a:t>Bijvoorbeeld bij de IEP</a:t>
          </a:r>
        </a:p>
        <a:p>
          <a:pPr algn="ctr"/>
          <a:r>
            <a:rPr lang="nl-NL" sz="1600" baseline="0">
              <a:solidFill>
                <a:schemeClr val="bg1"/>
              </a:solidFill>
            </a:rPr>
            <a:t> Noteer dan het </a:t>
          </a:r>
          <a:r>
            <a:rPr lang="nl-NL" sz="1600" b="1" u="none" baseline="0">
              <a:solidFill>
                <a:schemeClr val="bg1"/>
              </a:solidFill>
            </a:rPr>
            <a:t>LEERRENDEMENT </a:t>
          </a:r>
        </a:p>
        <a:p>
          <a:pPr algn="ctr"/>
          <a:endParaRPr lang="nl-NL" sz="1600" b="1" u="sng">
            <a:solidFill>
              <a:schemeClr val="bg1"/>
            </a:solidFill>
          </a:endParaRPr>
        </a:p>
      </xdr:txBody>
    </xdr:sp>
    <xdr:clientData/>
  </xdr:twoCellAnchor>
  <xdr:twoCellAnchor>
    <xdr:from>
      <xdr:col>10</xdr:col>
      <xdr:colOff>22859</xdr:colOff>
      <xdr:row>17</xdr:row>
      <xdr:rowOff>15239</xdr:rowOff>
    </xdr:from>
    <xdr:to>
      <xdr:col>16</xdr:col>
      <xdr:colOff>575732</xdr:colOff>
      <xdr:row>22</xdr:row>
      <xdr:rowOff>160020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50DB63-C52B-4F05-B2E9-5842CF3625F8}"/>
            </a:ext>
          </a:extLst>
        </xdr:cNvPr>
        <xdr:cNvSpPr/>
      </xdr:nvSpPr>
      <xdr:spPr>
        <a:xfrm>
          <a:off x="6118859" y="353906"/>
          <a:ext cx="4210473" cy="991447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chemeClr val="bg1"/>
              </a:solidFill>
            </a:rPr>
            <a:t>Uitleg</a:t>
          </a:r>
          <a:r>
            <a:rPr lang="nl-NL" sz="1600" baseline="0">
              <a:solidFill>
                <a:schemeClr val="bg1"/>
              </a:solidFill>
            </a:rPr>
            <a:t> over de </a:t>
          </a:r>
          <a:r>
            <a:rPr lang="nl-NL" sz="1600" b="1">
              <a:solidFill>
                <a:schemeClr val="bg1"/>
              </a:solidFill>
            </a:rPr>
            <a:t>SIGNAALSCORE</a:t>
          </a:r>
        </a:p>
      </xdr:txBody>
    </xdr:sp>
    <xdr:clientData/>
  </xdr:twoCellAnchor>
  <xdr:twoCellAnchor>
    <xdr:from>
      <xdr:col>2</xdr:col>
      <xdr:colOff>22860</xdr:colOff>
      <xdr:row>33</xdr:row>
      <xdr:rowOff>30480</xdr:rowOff>
    </xdr:from>
    <xdr:to>
      <xdr:col>8</xdr:col>
      <xdr:colOff>594360</xdr:colOff>
      <xdr:row>36</xdr:row>
      <xdr:rowOff>15240</xdr:rowOff>
    </xdr:to>
    <xdr:sp macro="" textlink="">
      <xdr:nvSpPr>
        <xdr:cNvPr id="3" name="Rechthoek: afgeronde hoeken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2414AB-85D2-43FB-B7D1-496D36B0AB62}"/>
            </a:ext>
          </a:extLst>
        </xdr:cNvPr>
        <xdr:cNvSpPr/>
      </xdr:nvSpPr>
      <xdr:spPr>
        <a:xfrm>
          <a:off x="1242060" y="3421380"/>
          <a:ext cx="4229100" cy="48768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</a:p>
      </xdr:txBody>
    </xdr:sp>
    <xdr:clientData fPrintsWithSheet="0"/>
  </xdr:twoCellAnchor>
  <xdr:twoCellAnchor>
    <xdr:from>
      <xdr:col>18</xdr:col>
      <xdr:colOff>26245</xdr:colOff>
      <xdr:row>17</xdr:row>
      <xdr:rowOff>24554</xdr:rowOff>
    </xdr:from>
    <xdr:to>
      <xdr:col>24</xdr:col>
      <xdr:colOff>584200</xdr:colOff>
      <xdr:row>22</xdr:row>
      <xdr:rowOff>161714</xdr:rowOff>
    </xdr:to>
    <xdr:sp macro="" textlink="">
      <xdr:nvSpPr>
        <xdr:cNvPr id="7" name="Rechthoek: afgeronde hoeken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304652-3434-45C4-87FD-37A8346FA332}"/>
            </a:ext>
          </a:extLst>
        </xdr:cNvPr>
        <xdr:cNvSpPr/>
      </xdr:nvSpPr>
      <xdr:spPr>
        <a:xfrm>
          <a:off x="10999045" y="363221"/>
          <a:ext cx="4215555" cy="983826"/>
        </a:xfrm>
        <a:prstGeom prst="roundRect">
          <a:avLst/>
        </a:prstGeom>
        <a:solidFill>
          <a:srgbClr val="CC00FF"/>
        </a:solidFill>
        <a:ln w="1270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>
              <a:solidFill>
                <a:schemeClr val="bg1"/>
              </a:solidFill>
            </a:rPr>
            <a:t>Uitleg</a:t>
          </a:r>
          <a:r>
            <a:rPr lang="nl-NL" sz="1600" baseline="0">
              <a:solidFill>
                <a:schemeClr val="bg1"/>
              </a:solidFill>
            </a:rPr>
            <a:t> van de </a:t>
          </a:r>
          <a:r>
            <a:rPr lang="nl-NL" sz="1600" b="1">
              <a:solidFill>
                <a:schemeClr val="bg1"/>
              </a:solidFill>
            </a:rPr>
            <a:t>INDICATOREN</a:t>
          </a:r>
        </a:p>
      </xdr:txBody>
    </xdr:sp>
    <xdr:clientData/>
  </xdr:twoCellAnchor>
  <xdr:oneCellAnchor>
    <xdr:from>
      <xdr:col>8</xdr:col>
      <xdr:colOff>457200</xdr:colOff>
      <xdr:row>24</xdr:row>
      <xdr:rowOff>60960</xdr:rowOff>
    </xdr:from>
    <xdr:ext cx="643409" cy="1211580"/>
    <xdr:pic>
      <xdr:nvPicPr>
        <xdr:cNvPr id="8" name="Afbeelding 7">
          <a:extLst>
            <a:ext uri="{FF2B5EF4-FFF2-40B4-BE49-F238E27FC236}">
              <a16:creationId xmlns:a16="http://schemas.microsoft.com/office/drawing/2014/main" id="{82DE7681-B7A7-4F25-8D17-BE232AA89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925" b="95717" l="8871" r="89113">
                      <a14:foregroundMark x1="47984" y1="13062" x2="47984" y2="13062"/>
                      <a14:foregroundMark x1="61290" y1="9636" x2="61290" y2="9636"/>
                      <a14:foregroundMark x1="62097" y1="5353" x2="62097" y2="5353"/>
                      <a14:foregroundMark x1="81855" y1="8779" x2="81855" y2="8779"/>
                      <a14:foregroundMark x1="33871" y1="19272" x2="33871" y2="19272"/>
                      <a14:foregroundMark x1="25000" y1="27195" x2="25000" y2="27195"/>
                      <a14:foregroundMark x1="74597" y1="92719" x2="74597" y2="92719"/>
                      <a14:foregroundMark x1="74597" y1="95717" x2="74597" y2="95717"/>
                      <a14:foregroundMark x1="89113" y1="85011" x2="89113" y2="8501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7200" y="563880"/>
          <a:ext cx="643409" cy="1211580"/>
        </a:xfrm>
        <a:prstGeom prst="rect">
          <a:avLst/>
        </a:prstGeom>
      </xdr:spPr>
    </xdr:pic>
    <xdr:clientData/>
  </xdr:oneCellAnchor>
  <xdr:twoCellAnchor>
    <xdr:from>
      <xdr:col>10</xdr:col>
      <xdr:colOff>22013</xdr:colOff>
      <xdr:row>33</xdr:row>
      <xdr:rowOff>31326</xdr:rowOff>
    </xdr:from>
    <xdr:to>
      <xdr:col>16</xdr:col>
      <xdr:colOff>602435</xdr:colOff>
      <xdr:row>36</xdr:row>
      <xdr:rowOff>38946</xdr:rowOff>
    </xdr:to>
    <xdr:sp macro="" textlink="">
      <xdr:nvSpPr>
        <xdr:cNvPr id="10" name="Rechthoek: afgeronde hoeken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CCA526-2A43-44CF-9FA3-1A5792D7179E}"/>
            </a:ext>
          </a:extLst>
        </xdr:cNvPr>
        <xdr:cNvSpPr/>
      </xdr:nvSpPr>
      <xdr:spPr>
        <a:xfrm>
          <a:off x="6118013" y="3417993"/>
          <a:ext cx="4238022" cy="51562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Leerlingenoverzicht</a:t>
          </a:r>
        </a:p>
      </xdr:txBody>
    </xdr:sp>
    <xdr:clientData fPrintsWithSheet="0"/>
  </xdr:twoCellAnchor>
  <xdr:twoCellAnchor>
    <xdr:from>
      <xdr:col>18</xdr:col>
      <xdr:colOff>25399</xdr:colOff>
      <xdr:row>33</xdr:row>
      <xdr:rowOff>33866</xdr:rowOff>
    </xdr:from>
    <xdr:to>
      <xdr:col>24</xdr:col>
      <xdr:colOff>592666</xdr:colOff>
      <xdr:row>36</xdr:row>
      <xdr:rowOff>41486</xdr:rowOff>
    </xdr:to>
    <xdr:sp macro="" textlink="">
      <xdr:nvSpPr>
        <xdr:cNvPr id="13" name="Rechthoek: afgeronde hoeken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2366358-322B-4771-9B6F-4DFA5C149F93}"/>
            </a:ext>
          </a:extLst>
        </xdr:cNvPr>
        <xdr:cNvSpPr/>
      </xdr:nvSpPr>
      <xdr:spPr>
        <a:xfrm>
          <a:off x="10998199" y="3420533"/>
          <a:ext cx="4224867" cy="51562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Doorgaande</a:t>
          </a:r>
          <a:r>
            <a:rPr lang="nl-NL" sz="1800" baseline="0">
              <a:solidFill>
                <a:schemeClr val="tx1"/>
              </a:solidFill>
            </a:rPr>
            <a:t> lijn</a:t>
          </a:r>
          <a:endParaRPr lang="nl-NL" sz="1800">
            <a:solidFill>
              <a:schemeClr val="tx1"/>
            </a:solidFill>
          </a:endParaRPr>
        </a:p>
      </xdr:txBody>
    </xdr:sp>
    <xdr:clientData fPrintsWithSheet="0"/>
  </xdr:twoCellAnchor>
  <xdr:oneCellAnchor>
    <xdr:from>
      <xdr:col>16</xdr:col>
      <xdr:colOff>457200</xdr:colOff>
      <xdr:row>24</xdr:row>
      <xdr:rowOff>60960</xdr:rowOff>
    </xdr:from>
    <xdr:ext cx="643409" cy="1211580"/>
    <xdr:pic>
      <xdr:nvPicPr>
        <xdr:cNvPr id="14" name="Afbeelding 13">
          <a:extLst>
            <a:ext uri="{FF2B5EF4-FFF2-40B4-BE49-F238E27FC236}">
              <a16:creationId xmlns:a16="http://schemas.microsoft.com/office/drawing/2014/main" id="{C0A61216-84E0-4A7F-B7DD-0A94DA3A4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4925" b="95717" l="8871" r="89113">
                      <a14:foregroundMark x1="47984" y1="13062" x2="47984" y2="13062"/>
                      <a14:foregroundMark x1="61290" y1="9636" x2="61290" y2="9636"/>
                      <a14:foregroundMark x1="62097" y1="5353" x2="62097" y2="5353"/>
                      <a14:foregroundMark x1="81855" y1="8779" x2="81855" y2="8779"/>
                      <a14:foregroundMark x1="33871" y1="19272" x2="33871" y2="19272"/>
                      <a14:foregroundMark x1="25000" y1="27195" x2="25000" y2="27195"/>
                      <a14:foregroundMark x1="74597" y1="92719" x2="74597" y2="92719"/>
                      <a14:foregroundMark x1="74597" y1="95717" x2="74597" y2="95717"/>
                      <a14:foregroundMark x1="89113" y1="85011" x2="89113" y2="85011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820400" y="1584960"/>
          <a:ext cx="643409" cy="1211580"/>
        </a:xfrm>
        <a:prstGeom prst="rect">
          <a:avLst/>
        </a:prstGeom>
      </xdr:spPr>
    </xdr:pic>
    <xdr:clientData/>
  </xdr:oneCellAnchor>
  <xdr:twoCellAnchor editAs="oneCell">
    <xdr:from>
      <xdr:col>7</xdr:col>
      <xdr:colOff>33866</xdr:colOff>
      <xdr:row>8</xdr:row>
      <xdr:rowOff>93132</xdr:rowOff>
    </xdr:from>
    <xdr:to>
      <xdr:col>19</xdr:col>
      <xdr:colOff>125948</xdr:colOff>
      <xdr:row>15</xdr:row>
      <xdr:rowOff>28035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F1F40CFC-AD94-7CF3-2E80-85D9D1D3E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301066" y="770465"/>
          <a:ext cx="7407282" cy="1120237"/>
        </a:xfrm>
        <a:prstGeom prst="rect">
          <a:avLst/>
        </a:prstGeom>
      </xdr:spPr>
    </xdr:pic>
    <xdr:clientData/>
  </xdr:twoCellAnchor>
  <xdr:twoCellAnchor editAs="oneCell">
    <xdr:from>
      <xdr:col>2</xdr:col>
      <xdr:colOff>423333</xdr:colOff>
      <xdr:row>4</xdr:row>
      <xdr:rowOff>118533</xdr:rowOff>
    </xdr:from>
    <xdr:to>
      <xdr:col>6</xdr:col>
      <xdr:colOff>279400</xdr:colOff>
      <xdr:row>16</xdr:row>
      <xdr:rowOff>89330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BF2771D9-9A65-99EF-645E-600744543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42533" y="118533"/>
          <a:ext cx="2294467" cy="2002797"/>
        </a:xfrm>
        <a:prstGeom prst="rect">
          <a:avLst/>
        </a:prstGeom>
      </xdr:spPr>
    </xdr:pic>
    <xdr:clientData/>
  </xdr:twoCellAnchor>
  <xdr:twoCellAnchor editAs="oneCell">
    <xdr:from>
      <xdr:col>19</xdr:col>
      <xdr:colOff>262467</xdr:colOff>
      <xdr:row>6</xdr:row>
      <xdr:rowOff>59266</xdr:rowOff>
    </xdr:from>
    <xdr:to>
      <xdr:col>23</xdr:col>
      <xdr:colOff>514160</xdr:colOff>
      <xdr:row>15</xdr:row>
      <xdr:rowOff>82260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0BF7E4A2-409A-43CA-8586-B9C3FC449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844867" y="397933"/>
          <a:ext cx="2690093" cy="1546994"/>
        </a:xfrm>
        <a:prstGeom prst="rect">
          <a:avLst/>
        </a:prstGeom>
      </xdr:spPr>
    </xdr:pic>
    <xdr:clientData/>
  </xdr:twoCellAnchor>
  <xdr:twoCellAnchor>
    <xdr:from>
      <xdr:col>0</xdr:col>
      <xdr:colOff>355600</xdr:colOff>
      <xdr:row>2</xdr:row>
      <xdr:rowOff>42333</xdr:rowOff>
    </xdr:from>
    <xdr:to>
      <xdr:col>25</xdr:col>
      <xdr:colOff>389467</xdr:colOff>
      <xdr:row>39</xdr:row>
      <xdr:rowOff>169332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99672D48-9013-5389-892C-491A202FC5C8}"/>
            </a:ext>
          </a:extLst>
        </xdr:cNvPr>
        <xdr:cNvSpPr/>
      </xdr:nvSpPr>
      <xdr:spPr>
        <a:xfrm>
          <a:off x="355600" y="381000"/>
          <a:ext cx="15273867" cy="6730999"/>
        </a:xfrm>
        <a:prstGeom prst="roundRect">
          <a:avLst>
            <a:gd name="adj" fmla="val 7600"/>
          </a:avLst>
        </a:prstGeom>
        <a:noFill/>
        <a:ln w="269875">
          <a:solidFill>
            <a:srgbClr val="CC00FF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313266</xdr:colOff>
      <xdr:row>5</xdr:row>
      <xdr:rowOff>8465</xdr:rowOff>
    </xdr:from>
    <xdr:to>
      <xdr:col>16</xdr:col>
      <xdr:colOff>16932</xdr:colOff>
      <xdr:row>7</xdr:row>
      <xdr:rowOff>169331</xdr:rowOff>
    </xdr:to>
    <xdr:sp macro="" textlink="">
      <xdr:nvSpPr>
        <xdr:cNvPr id="15" name="Rechthoek: afgeronde hoeken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CD2DC7F-646A-FEBA-7A6F-D8ED9296847B}"/>
            </a:ext>
          </a:extLst>
        </xdr:cNvPr>
        <xdr:cNvSpPr/>
      </xdr:nvSpPr>
      <xdr:spPr>
        <a:xfrm>
          <a:off x="6409266" y="1117598"/>
          <a:ext cx="3361266" cy="499533"/>
        </a:xfrm>
        <a:prstGeom prst="roundRect">
          <a:avLst/>
        </a:prstGeom>
        <a:solidFill>
          <a:srgbClr val="CC00FF">
            <a:alpha val="25000"/>
          </a:srgb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E113C5D6-798D-4EEA-9C9D-5EF07D99D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F8434894-7A67-4CD6-982D-655E9FC9D4C9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EAE68B4A-D68F-4B32-BB7E-C1EC25456D77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1FA04605-057E-4501-9CFF-809BB9CD4FFA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F8F67C32-DF55-4446-8CCA-33FDC4702767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1C24CB32-EC88-4D84-8A76-D81A484CA92C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BD1629B-F4BC-45ED-8BDC-5051B1D1BF96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CA381392-248F-4AFC-B423-6243D8479AD8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C58C0434-418B-4C43-9E68-40F45E3C7E4F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91FB6AD2-9C28-4562-A21C-3B0C396B8F6E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F377B011-0E3B-4505-9A55-C7F8DDBB12A7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4F3E8C29-C486-4999-BB8B-6D7215501B9B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D05C8198-96AE-4F05-9B7F-FCF150313F48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6C0CD021-70AF-4CA1-B5D5-4DF62BCF77E7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55F56BF8-3B16-46B7-9BF4-A11BFB0D0FE6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46723242-1804-4944-8972-5CDCDEC15129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146510FB-3B32-4288-9EE3-7850B502AB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2B65BD-A6C8-45F2-9FB9-52E5927DBA62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0C6E666-DAC9-4787-89D3-E76E7649E007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9B6773-3956-4764-AAC6-CD1E4AF19063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B7C64AB9-302A-4697-ADFE-79F9D0E36520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36A204FF-7749-41DD-9BB3-91C9CB7E8D32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2FF8C8D7-27B1-45DC-BABB-3515FEAC91A9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F84701F2-6E2C-4253-AF7E-65E21CD93F37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D1DA3E6E-6DC9-43EC-A11D-74D8035C6A08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9157B815-459E-4E80-BE17-753BABF275C0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A7563A16-7C57-4B1A-B3F7-E249EAAEE68F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625560C3-F081-4F11-8E50-06C9D2621E25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3601BF61-5583-4705-BD2F-3F0DA395C919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62FAD67-C1FC-446C-A751-09254C7DF678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D6A54782-9A3D-4957-B04E-154B95AA28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DE7B1E70-FE30-4533-B953-2639E249B70C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0657C3E-23BB-4313-98B6-C4929539DF88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C79D1E5A-A168-47F3-8333-4FB11D09504D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4023AA4F-C06D-468C-BC92-1082F0F485B4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C19A3112-C975-44AC-9406-016790A19B2C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810A11C0-EA59-4B88-A72A-01E85C05F2CA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BA9B99E0-E215-44A4-AEAD-BA6DEDB4F10E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8B81725-113D-40C4-A0E2-39F96356B6E6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AA6EFA41-19E9-47E2-A29B-174D34090D88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BF92B65-879B-4C8D-8EC1-716E8D07A094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CA0FFE7B-2AFB-4CDA-A1BE-5C974C045A30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4E33319E-A95D-4F53-B5A6-075E42353C55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52E0770-5FC6-4A5D-B59D-13B0FC253199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79401B42-B212-46E9-8BAF-1E76C7382AC0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0BAA348D-67DC-4FE8-B9B2-C46CAB4FF25A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4895AC1B-9DC4-42C9-A269-129C1DFEA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B1C2FA8-EC3E-4179-AC0D-C4CC853EDFFD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89641C7-95E2-4EB9-8D80-6EBD5EF3301A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773FCCE-F430-4A1D-8549-74B99123F321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F6EB4102-19EA-4020-AD07-47331C05D62F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E06D3CC8-D8E2-4959-B45E-3CF4EC93FA03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4B6A73E4-B953-41A6-88E6-401D3BBF761F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F1EE69FF-7DBC-4060-8D1B-F27A4F4B1221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2771A9CA-5E57-4E89-A225-C72980F80683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E130F41C-C701-4041-9721-FFA1967906B8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427277F8-0D02-4532-BCED-0AB5B02E783F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7AF5486B-0ECB-4788-8720-085D721C7D7B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D0C8CDB7-EF7C-4B52-9723-8466164CC867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F047A6D-4FEA-4223-9F20-C283F25A7D01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F65138C2-8170-4384-8987-F11FAB13D0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4ADDB038-D45D-40B4-A41E-EBB712474EC9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76D40B54-54AB-4A2C-B3B5-52157C5A7B4C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28B195F7-39F0-47B1-85EB-4067DE7801FA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0AB88CF4-A8B2-4AB4-961F-4DE6FBB607E9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713C3710-EC36-4F25-838C-73F7D254F4F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351F723-115D-492C-B361-D726D95413E7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731EC645-5E4E-45F4-86E0-362B7A8D50BD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BF809AE7-3DB8-4362-A334-8915E07E8AF9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C97ED923-8CC5-4B11-AFC7-61FFEBE83D8B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DEA548AA-05D2-4C30-B8E3-B0A1C1DF43BF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779D7B2C-9529-4110-9EB8-B46E76279CDD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64167349-DBEB-4D66-9381-03FF00CE56A2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5736E5AC-51EB-4FFB-B0BF-9385226E578F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AD81E340-371E-4B1A-BBFC-63850D928A9B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8C17888E-4EDB-4C46-A790-20E36AD4585C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74ABCFD1-9FA6-4CA5-A004-CBE6F37E4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DCDBCDD-B6B1-4026-ADBE-467E22798966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F2DF5E9-EA3B-4868-AC2C-9709F88D85CA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CB39BE-5A70-4466-A448-2EB45524F35D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D6000B56-1717-412D-B901-C45E67DCD842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B0A9AA02-56CA-47A6-A3DE-88BC2E9F10D8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0AEE2623-51E4-438B-BD57-FF6B7BF94A02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9E1CD5A4-9130-4E51-A0E6-1635F96DE47C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C05E86AA-76E4-4958-ABAB-7A17E7B276BC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21534490-8290-416D-BC77-70296F7F3FD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380336BA-5EAB-4A72-9513-7DA0617E2A1C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68A8654E-9583-492C-B164-8FA48742D3AA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E03268A4-ED42-4554-ACF7-F028A966FB41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62DA01-939F-4852-920C-321C8D40C6BF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83718727-3194-445E-BA58-0B8368C62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2C361C3E-62DC-4AF7-B8AF-3932BA0EAD8B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FF762E5-E2CD-4AF9-B1B8-1E990B2F20BB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E268280F-DF4E-4501-B157-5E52861702F7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876C66B1-0E23-4701-A36E-6CF8271626DB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953A12CF-0AFE-4416-984D-1A54E62C0FE3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62037A23-2C29-48B6-BB56-2FBD83A35EEA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990B5969-9F46-401F-AAA0-D2C1D49B0B96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2F757434-9339-4822-9C5F-277EF6903574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7C461EB1-64EB-457A-8718-E1BD2123266A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A74B5647-F713-4C20-985A-D0A9AF2EE9B7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6B4D9C9A-D38A-45C2-931A-6C17244A9466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D8718733-B3EA-4052-B19A-F8CA7CAEF31B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873051C3-5195-4835-98D1-4E185BCFEC47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1B3E05E-B660-4334-B894-1D8EEBF24E6D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C1D6201-66C6-49FC-BD2D-6ECB3B6F5879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BA6F323F-C74F-43D5-A58C-601E910F80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04D019-B3C1-4280-A3BF-B60BEF5030AC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C7B855-D9A3-42C0-80EA-56457490FC84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E20C755-91B3-4E5B-8341-27C830E11EA6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9F6734D0-3A2B-4C8C-9206-CA47EC18806A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7091F1D1-6AC2-43C0-8FC8-A90506E98B58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5DCD7C2D-2052-47A4-8898-923B9E5D638B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BED404CD-DACB-478D-A721-ACBB5CD266F7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8F95235D-69C6-4E24-8CB0-0EB0532508D2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7DEE1711-904C-479F-937E-F9E7A24254E8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B1D0A026-C582-4C2C-9C26-6BC06152AA4B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4428FD5E-DBB3-455E-A663-7C1E11F4E064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7C971FBD-161D-4595-BF91-186B1860E801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93B99101-419A-4CB5-8878-0651EB4045B2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73BC3AD2-662F-4175-8F67-15192E559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75A15824-0F9A-43EA-ADED-89A842F66492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0700F6B-E269-4F35-A42F-741A92B9F03F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5DA024F1-64C4-47F2-AA22-A0CCF0C14D5A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10E11676-01F6-4AD5-BF73-EFDFCEA46542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0C7CDCD-4C75-465F-9B9D-1714445FA66E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DC11DF4C-CD5B-425F-90A7-1EF70E4E9947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56D18E46-E9A8-4B59-8025-AC5D5668D999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897486BA-4893-49CD-8712-FB128080B5AF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DFD6F857-B675-4DAD-BA38-344C8B612572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DE5B91D7-5623-4EEF-ABDA-D9DFD51DF0B0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A705D766-8297-420B-AF6C-2FAB56DF5A9C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DA0F0CF4-A2EB-4495-9194-9E78D810ED13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A9CD66B6-954C-4D9E-8CA1-90654A8CF516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11BE5451-2C5F-4725-862B-EF1E51854EB6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61DE9CEE-B2B2-43D2-959D-4BEC096E7C54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647C180A-0B78-4B75-92FF-8D46972588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398905C-1373-4987-B12A-4716ACE691F6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9067977-B4B5-446E-93DB-92310E98ADC0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241EC78-C990-4C6C-9567-84B3CF10D105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58514F7C-7D09-4B78-B7E9-79BAFC25EA64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95BAD539-D483-4B6F-99EE-1572C260B67E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6D7E0224-80EF-40E1-8E05-D46BB6CC052D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01327957-BD3B-4A83-B3DA-EAC1C4274D7D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90FD460D-9FC7-4142-A3F0-B5A025B7283D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3BB37204-2D7F-4CD3-863C-91B7664BA9AA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F7A1BD42-594A-44EB-9178-9FCDF0E967D8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2C1847FB-9C38-4E5A-846F-069354B9A674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9973F20B-A8AC-44DB-B4FE-A2C7EC8092AF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489E1AA-7CD5-4538-9A66-5EFDD34A28B6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008248E2-A024-42C0-AE72-838A52EFD6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E89FDD6B-72D6-4EC1-AD49-A43FD87B1ECC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FF95255F-CD25-4133-AD4D-3B98584F7E91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4264E7C5-2A2A-44E6-BFFA-B539BA0538F1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6BFB0260-0D0A-4060-935B-35426E6ECDF0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6661F4A2-9DFC-4346-A4F7-5F4C553C1361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2D063FB5-C430-43BB-A43B-0D2E55D51CF8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5ABEC2F6-2E17-4E7B-8DA5-6B2E64C28592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49774D9E-E644-4251-B2DF-EC9BEFA6208D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5F2F8AED-8BDD-49C8-BE47-1B3D9A7CDFBB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E1C41677-2564-4850-B79C-73D3A62EBFFD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34C19B9E-A4EC-47F8-90E1-4AA43AEA705E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9FAE30ED-C071-48C6-8B28-4522943E4ECF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20CD072D-584C-4EE5-9AA8-32738F6AC89A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21C4CDF4-A589-4D45-A6D0-0655CFC65CD1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3CDB565F-FC8E-41AF-A3F2-185AE1C34D67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54166B85-582B-4A51-8F1D-3EBFE3175B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34C87E3-3E04-47DC-B725-F3CD5E1BFA1F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C09F780-FC1C-4442-9C04-C8104BA8ACE1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F8B6639-566A-435D-930A-5A64DBE3316A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E73BE2FB-05A9-461F-ACBD-97248575C474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42D97380-52C2-4507-9E6F-7DD4D14FC50E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925F8C96-5B2C-4424-A4CD-FE1B413F64EC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07B4F788-126F-4143-B93E-908E7C84B1AF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F1313560-67D5-4314-9FA4-27C58709A5BF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28747BE5-1396-42C9-84A0-B25075271DF7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DAC6C95D-A3E0-40AE-B2A3-86E8D483C184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F9C69B54-46B4-494D-81B8-4FCFE99AA067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136C1BFD-886A-47E1-91C6-65585B66B7CF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1E19B31-0995-4C99-A079-D5AE5F15B2DF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F745829F-8D5B-4D71-A6DE-1544B96BF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94622EA-1402-4E88-82EE-30E0BE83899C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1F16C35-3DAF-4A5E-B42B-B647E7CEFF1B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80DFB496-04B6-48D8-B38E-707B9E34151E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CBAA8037-B81B-4B75-96A5-A409DE0C42B9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886C784E-2261-4DC9-8DA3-D3873678045E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42C7908-F75B-42F4-A13B-2F01EA59124B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8BD1BDF1-5B1A-4B2B-B562-51B001C94296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D980B59C-23C3-4D8C-AD23-E599CC94015A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996049AB-732B-4F2B-9AB6-A8CA358C2CE2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5F1900D5-319D-4896-8C7C-AE89AAA2F209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063E177F-7170-4F1C-B4B6-FCEA91E66818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5C8FD27C-9AEB-4BCC-BCF5-61031E000D59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8DAD99E1-42B3-48CF-ACDA-404261D82CF5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8DC8D56F-238D-4E7E-B5D4-0A502C7F8566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8826D5D3-D42D-4449-B1C2-CF38042187A5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E4079F12-164C-4ABC-899B-6C7099D8E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4F2ED8-C00D-4E34-A04B-8A1FCEFAB962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921700-F5F0-47F5-8EB4-4055C6FB2E04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34A55EF-E3B7-42D3-A91B-6F06A65A6360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494B7C8F-F0ED-4A2A-A5D9-9F0AD3842616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A33C57EA-61D2-430A-BC46-73712CF98971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EB8E0659-8314-40FF-B8A7-6C03479ED516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6B7B0571-CB6B-43A4-BA7B-BA69AF68D198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0FD4A33C-BB69-434D-B120-CEBCFE772199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FB4D0A9E-3E38-4AD0-A8FF-615CEDAA5DEC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A9D8B947-5B05-4DF7-9569-AD921C2353BC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570E6C39-7BEE-4B4E-BD3D-5C3EC2F7B3C5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EE7C154B-2E68-4968-8728-A407455CF94D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B4ABBF-ACEB-4EC1-A539-A7899F2A699F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8C47B686-6180-474E-A8EB-35F2A8477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728AC2C4-6F45-4C70-A740-3FD6F12F0E52}"/>
            </a:ext>
          </a:extLst>
        </xdr:cNvPr>
        <xdr:cNvSpPr>
          <a:spLocks noChangeArrowheads="1"/>
        </xdr:cNvSpPr>
      </xdr:nvSpPr>
      <xdr:spPr bwMode="auto">
        <a:xfrm>
          <a:off x="3513504" y="440118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DE6ADEF-919A-461E-BC40-077896AAD59C}"/>
            </a:ext>
          </a:extLst>
        </xdr:cNvPr>
        <xdr:cNvSpPr txBox="1">
          <a:spLocks noChangeArrowheads="1"/>
        </xdr:cNvSpPr>
      </xdr:nvSpPr>
      <xdr:spPr bwMode="auto">
        <a:xfrm>
          <a:off x="3527425" y="473392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27D6440C-C3DF-4751-B246-1A1985703B1D}"/>
            </a:ext>
          </a:extLst>
        </xdr:cNvPr>
        <xdr:cNvSpPr>
          <a:spLocks noChangeArrowheads="1"/>
        </xdr:cNvSpPr>
      </xdr:nvSpPr>
      <xdr:spPr bwMode="auto">
        <a:xfrm>
          <a:off x="3528158" y="546163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2CA0037D-C6F4-43BC-A4D7-074A2277540B}"/>
            </a:ext>
          </a:extLst>
        </xdr:cNvPr>
        <xdr:cNvSpPr txBox="1">
          <a:spLocks noChangeArrowheads="1"/>
        </xdr:cNvSpPr>
      </xdr:nvSpPr>
      <xdr:spPr bwMode="auto">
        <a:xfrm>
          <a:off x="3543300" y="584073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F00A1008-98BF-4175-84FF-6528C9769A48}"/>
            </a:ext>
          </a:extLst>
        </xdr:cNvPr>
        <xdr:cNvSpPr>
          <a:spLocks noChangeArrowheads="1"/>
        </xdr:cNvSpPr>
      </xdr:nvSpPr>
      <xdr:spPr bwMode="auto">
        <a:xfrm>
          <a:off x="3526204" y="661416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467FF430-71D3-41DB-8C27-A1FA06896753}"/>
            </a:ext>
          </a:extLst>
        </xdr:cNvPr>
        <xdr:cNvSpPr txBox="1">
          <a:spLocks noChangeArrowheads="1"/>
        </xdr:cNvSpPr>
      </xdr:nvSpPr>
      <xdr:spPr bwMode="auto">
        <a:xfrm>
          <a:off x="3543300" y="698690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C67FD718-70FA-45F6-99C2-8CAFC9324B68}"/>
            </a:ext>
          </a:extLst>
        </xdr:cNvPr>
        <xdr:cNvSpPr>
          <a:spLocks noChangeArrowheads="1"/>
        </xdr:cNvSpPr>
      </xdr:nvSpPr>
      <xdr:spPr bwMode="auto">
        <a:xfrm>
          <a:off x="3511550" y="774001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E9C8B9BE-517B-43DC-8AA4-947F392E9F84}"/>
            </a:ext>
          </a:extLst>
        </xdr:cNvPr>
        <xdr:cNvSpPr txBox="1">
          <a:spLocks noChangeArrowheads="1"/>
        </xdr:cNvSpPr>
      </xdr:nvSpPr>
      <xdr:spPr bwMode="auto">
        <a:xfrm>
          <a:off x="3543300" y="813816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982332A4-2E1B-44A2-8567-70FFF9F2E439}"/>
            </a:ext>
          </a:extLst>
        </xdr:cNvPr>
        <xdr:cNvSpPr>
          <a:spLocks noChangeArrowheads="1"/>
        </xdr:cNvSpPr>
      </xdr:nvSpPr>
      <xdr:spPr bwMode="auto">
        <a:xfrm>
          <a:off x="3517900" y="890524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6E6D8EA2-099E-41D9-AB0E-4D469859B420}"/>
            </a:ext>
          </a:extLst>
        </xdr:cNvPr>
        <xdr:cNvSpPr txBox="1">
          <a:spLocks noChangeArrowheads="1"/>
        </xdr:cNvSpPr>
      </xdr:nvSpPr>
      <xdr:spPr bwMode="auto">
        <a:xfrm>
          <a:off x="3543300" y="921448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15876C43-DE1D-4BE2-9164-9FCBE18A09C8}"/>
            </a:ext>
          </a:extLst>
        </xdr:cNvPr>
        <xdr:cNvSpPr>
          <a:spLocks noChangeArrowheads="1"/>
        </xdr:cNvSpPr>
      </xdr:nvSpPr>
      <xdr:spPr bwMode="auto">
        <a:xfrm>
          <a:off x="3513504" y="331660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08729377-77CC-4BCD-AFC3-30F78E25A32A}"/>
            </a:ext>
          </a:extLst>
        </xdr:cNvPr>
        <xdr:cNvSpPr txBox="1">
          <a:spLocks noChangeArrowheads="1"/>
        </xdr:cNvSpPr>
      </xdr:nvSpPr>
      <xdr:spPr bwMode="auto">
        <a:xfrm>
          <a:off x="3536950" y="364807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C50C8B8E-6FA1-482E-8AE4-D3AFD7F4A4B0}"/>
            </a:ext>
          </a:extLst>
        </xdr:cNvPr>
        <xdr:cNvSpPr/>
      </xdr:nvSpPr>
      <xdr:spPr bwMode="auto">
        <a:xfrm>
          <a:off x="5759548" y="323029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FF92918D-B819-40A7-BB70-0CA77A0EAECA}"/>
            </a:ext>
          </a:extLst>
        </xdr:cNvPr>
        <xdr:cNvSpPr/>
      </xdr:nvSpPr>
      <xdr:spPr bwMode="auto">
        <a:xfrm>
          <a:off x="5757594" y="564583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5B06F4A0-E22A-4C88-ADE4-9CE9E2222FDE}"/>
            </a:ext>
          </a:extLst>
        </xdr:cNvPr>
        <xdr:cNvSpPr/>
      </xdr:nvSpPr>
      <xdr:spPr bwMode="auto">
        <a:xfrm>
          <a:off x="5742940" y="858520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F4380478-3A8D-4AC3-800B-DF1BDAA0BF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7B9719-1626-4171-9703-61F51AE0CA7C}"/>
            </a:ext>
          </a:extLst>
        </xdr:cNvPr>
        <xdr:cNvSpPr/>
      </xdr:nvSpPr>
      <xdr:spPr>
        <a:xfrm>
          <a:off x="441960" y="1285676"/>
          <a:ext cx="2811517" cy="875112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DBAA6BF-BD3C-41AB-ACDB-02A6D6416129}"/>
            </a:ext>
          </a:extLst>
        </xdr:cNvPr>
        <xdr:cNvSpPr/>
      </xdr:nvSpPr>
      <xdr:spPr>
        <a:xfrm>
          <a:off x="418037" y="2283860"/>
          <a:ext cx="136399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898053F-F73B-4774-9C13-2768B206B123}"/>
            </a:ext>
          </a:extLst>
        </xdr:cNvPr>
        <xdr:cNvSpPr/>
      </xdr:nvSpPr>
      <xdr:spPr>
        <a:xfrm>
          <a:off x="1900271" y="2270721"/>
          <a:ext cx="1362672" cy="86302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C7C8F448-93D0-406F-9ABF-21C4C5969D19}"/>
            </a:ext>
          </a:extLst>
        </xdr:cNvPr>
        <xdr:cNvSpPr txBox="1"/>
      </xdr:nvSpPr>
      <xdr:spPr>
        <a:xfrm>
          <a:off x="3566160" y="25918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2438A4A8-817A-467F-B6FB-7839947D9CC6}"/>
            </a:ext>
          </a:extLst>
        </xdr:cNvPr>
        <xdr:cNvSpPr/>
      </xdr:nvSpPr>
      <xdr:spPr>
        <a:xfrm>
          <a:off x="3352800" y="15900400"/>
          <a:ext cx="6880860" cy="1909826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867F89AB-E6BF-40B6-9588-9D0E39524826}"/>
            </a:ext>
          </a:extLst>
        </xdr:cNvPr>
        <xdr:cNvSpPr/>
      </xdr:nvSpPr>
      <xdr:spPr>
        <a:xfrm>
          <a:off x="10462260" y="15849600"/>
          <a:ext cx="6954520" cy="1914144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3744D36D-2AAF-4E5F-A459-331052EFCF8C}"/>
            </a:ext>
          </a:extLst>
        </xdr:cNvPr>
        <xdr:cNvSpPr/>
      </xdr:nvSpPr>
      <xdr:spPr>
        <a:xfrm>
          <a:off x="17701260" y="15849600"/>
          <a:ext cx="7018020" cy="1915414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6" name="Tekstvak 25">
          <a:extLst>
            <a:ext uri="{FF2B5EF4-FFF2-40B4-BE49-F238E27FC236}">
              <a16:creationId xmlns:a16="http://schemas.microsoft.com/office/drawing/2014/main" id="{2A518BAD-7616-4A13-90C4-3D78EEC26891}"/>
            </a:ext>
          </a:extLst>
        </xdr:cNvPr>
        <xdr:cNvSpPr txBox="1"/>
      </xdr:nvSpPr>
      <xdr:spPr>
        <a:xfrm>
          <a:off x="10551160" y="25920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91B518C3-D4A7-444B-A1DF-1BCEB627C403}"/>
            </a:ext>
          </a:extLst>
        </xdr:cNvPr>
        <xdr:cNvSpPr txBox="1"/>
      </xdr:nvSpPr>
      <xdr:spPr>
        <a:xfrm>
          <a:off x="17835880" y="25933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67F826AD-1A87-4F62-B7DE-1B47E92A2B1D}"/>
            </a:ext>
          </a:extLst>
        </xdr:cNvPr>
        <xdr:cNvSpPr txBox="1"/>
      </xdr:nvSpPr>
      <xdr:spPr>
        <a:xfrm>
          <a:off x="5491130" y="22255918"/>
          <a:ext cx="323613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29" name="Tekstvak 28">
          <a:extLst>
            <a:ext uri="{FF2B5EF4-FFF2-40B4-BE49-F238E27FC236}">
              <a16:creationId xmlns:a16="http://schemas.microsoft.com/office/drawing/2014/main" id="{A9C5933B-1B42-4ED1-BADB-E5999D6CB8AF}"/>
            </a:ext>
          </a:extLst>
        </xdr:cNvPr>
        <xdr:cNvSpPr txBox="1"/>
      </xdr:nvSpPr>
      <xdr:spPr>
        <a:xfrm>
          <a:off x="12702540" y="23676654"/>
          <a:ext cx="3225625" cy="1323778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0" name="Tekstvak 29">
          <a:extLst>
            <a:ext uri="{FF2B5EF4-FFF2-40B4-BE49-F238E27FC236}">
              <a16:creationId xmlns:a16="http://schemas.microsoft.com/office/drawing/2014/main" id="{232709C9-B573-492F-8562-21C907317931}"/>
            </a:ext>
          </a:extLst>
        </xdr:cNvPr>
        <xdr:cNvSpPr txBox="1"/>
      </xdr:nvSpPr>
      <xdr:spPr>
        <a:xfrm>
          <a:off x="19911060" y="20887734"/>
          <a:ext cx="3225624" cy="132377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1" name="Rechthoek: afgeronde hoeken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7905D6C-1F84-4C7D-8AFE-8DDF00B0D80B}"/>
            </a:ext>
          </a:extLst>
        </xdr:cNvPr>
        <xdr:cNvSpPr/>
      </xdr:nvSpPr>
      <xdr:spPr>
        <a:xfrm>
          <a:off x="46823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718038</xdr:colOff>
      <xdr:row>5</xdr:row>
      <xdr:rowOff>87923</xdr:rowOff>
    </xdr:from>
    <xdr:to>
      <xdr:col>5</xdr:col>
      <xdr:colOff>387020</xdr:colOff>
      <xdr:row>41</xdr:row>
      <xdr:rowOff>102578</xdr:rowOff>
    </xdr:to>
    <xdr:graphicFrame macro="">
      <xdr:nvGraphicFramePr>
        <xdr:cNvPr id="2" name="Grafiek 9">
          <a:extLst>
            <a:ext uri="{FF2B5EF4-FFF2-40B4-BE49-F238E27FC236}">
              <a16:creationId xmlns:a16="http://schemas.microsoft.com/office/drawing/2014/main" id="{8B93939A-A997-4C95-AC5B-A924D44E39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236904</xdr:colOff>
      <xdr:row>10</xdr:row>
      <xdr:rowOff>187325</xdr:rowOff>
    </xdr:from>
    <xdr:to>
      <xdr:col>4</xdr:col>
      <xdr:colOff>910004</xdr:colOff>
      <xdr:row>15</xdr:row>
      <xdr:rowOff>57150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F571F325-CBE2-477F-B8A4-059B8FDB9E56}"/>
            </a:ext>
          </a:extLst>
        </xdr:cNvPr>
        <xdr:cNvSpPr>
          <a:spLocks noChangeArrowheads="1"/>
        </xdr:cNvSpPr>
      </xdr:nvSpPr>
      <xdr:spPr bwMode="auto">
        <a:xfrm>
          <a:off x="3513504" y="4187825"/>
          <a:ext cx="1587500" cy="1050925"/>
        </a:xfrm>
        <a:prstGeom prst="rightArrow">
          <a:avLst>
            <a:gd name="adj1" fmla="val 50000"/>
            <a:gd name="adj2" fmla="val 40196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250825</xdr:colOff>
      <xdr:row>12</xdr:row>
      <xdr:rowOff>47625</xdr:rowOff>
    </xdr:from>
    <xdr:to>
      <xdr:col>4</xdr:col>
      <xdr:colOff>742950</xdr:colOff>
      <xdr:row>13</xdr:row>
      <xdr:rowOff>200025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5DA96F83-5906-4AB2-8437-CCE9EF544AE3}"/>
            </a:ext>
          </a:extLst>
        </xdr:cNvPr>
        <xdr:cNvSpPr txBox="1">
          <a:spLocks noChangeArrowheads="1"/>
        </xdr:cNvSpPr>
      </xdr:nvSpPr>
      <xdr:spPr bwMode="auto">
        <a:xfrm>
          <a:off x="3527425" y="4520565"/>
          <a:ext cx="1406525" cy="38862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HAVO / VWO = E8</a:t>
          </a:r>
          <a:endParaRPr lang="nl-NL"/>
        </a:p>
      </xdr:txBody>
    </xdr:sp>
    <xdr:clientData/>
  </xdr:twoCellAnchor>
  <xdr:twoCellAnchor>
    <xdr:from>
      <xdr:col>2</xdr:col>
      <xdr:colOff>251558</xdr:colOff>
      <xdr:row>15</xdr:row>
      <xdr:rowOff>66675</xdr:rowOff>
    </xdr:from>
    <xdr:to>
      <xdr:col>4</xdr:col>
      <xdr:colOff>924658</xdr:colOff>
      <xdr:row>20</xdr:row>
      <xdr:rowOff>28575</xdr:rowOff>
    </xdr:to>
    <xdr:sp macro="" textlink="">
      <xdr:nvSpPr>
        <xdr:cNvPr id="5" name="AutoShape 7">
          <a:extLst>
            <a:ext uri="{FF2B5EF4-FFF2-40B4-BE49-F238E27FC236}">
              <a16:creationId xmlns:a16="http://schemas.microsoft.com/office/drawing/2014/main" id="{0CE049CE-8A01-48EF-8B5A-E087A8F8CCBC}"/>
            </a:ext>
          </a:extLst>
        </xdr:cNvPr>
        <xdr:cNvSpPr>
          <a:spLocks noChangeArrowheads="1"/>
        </xdr:cNvSpPr>
      </xdr:nvSpPr>
      <xdr:spPr bwMode="auto">
        <a:xfrm>
          <a:off x="3528158" y="5248275"/>
          <a:ext cx="1587500" cy="1143000"/>
        </a:xfrm>
        <a:prstGeom prst="rightArrow">
          <a:avLst>
            <a:gd name="adj1" fmla="val 50000"/>
            <a:gd name="adj2" fmla="val 38318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16</xdr:row>
      <xdr:rowOff>209550</xdr:rowOff>
    </xdr:from>
    <xdr:to>
      <xdr:col>4</xdr:col>
      <xdr:colOff>692150</xdr:colOff>
      <xdr:row>18</xdr:row>
      <xdr:rowOff>139621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id="{588D5C82-DEB8-4222-A6AE-B46B157BB7F4}"/>
            </a:ext>
          </a:extLst>
        </xdr:cNvPr>
        <xdr:cNvSpPr txBox="1">
          <a:spLocks noChangeArrowheads="1"/>
        </xdr:cNvSpPr>
      </xdr:nvSpPr>
      <xdr:spPr bwMode="auto">
        <a:xfrm>
          <a:off x="3543300" y="5627370"/>
          <a:ext cx="1339850" cy="402511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TL / HAVO = M8</a:t>
          </a:r>
          <a:endParaRPr lang="nl-NL"/>
        </a:p>
      </xdr:txBody>
    </xdr:sp>
    <xdr:clientData/>
  </xdr:twoCellAnchor>
  <xdr:twoCellAnchor>
    <xdr:from>
      <xdr:col>2</xdr:col>
      <xdr:colOff>249604</xdr:colOff>
      <xdr:row>20</xdr:row>
      <xdr:rowOff>38100</xdr:rowOff>
    </xdr:from>
    <xdr:to>
      <xdr:col>4</xdr:col>
      <xdr:colOff>922704</xdr:colOff>
      <xdr:row>25</xdr:row>
      <xdr:rowOff>28575</xdr:rowOff>
    </xdr:to>
    <xdr:sp macro="" textlink="">
      <xdr:nvSpPr>
        <xdr:cNvPr id="7" name="AutoShape 9">
          <a:extLst>
            <a:ext uri="{FF2B5EF4-FFF2-40B4-BE49-F238E27FC236}">
              <a16:creationId xmlns:a16="http://schemas.microsoft.com/office/drawing/2014/main" id="{28129B94-70BF-468F-9E0E-FB8EB1F8B372}"/>
            </a:ext>
          </a:extLst>
        </xdr:cNvPr>
        <xdr:cNvSpPr>
          <a:spLocks noChangeArrowheads="1"/>
        </xdr:cNvSpPr>
      </xdr:nvSpPr>
      <xdr:spPr bwMode="auto">
        <a:xfrm>
          <a:off x="3526204" y="6400800"/>
          <a:ext cx="1587500" cy="1125855"/>
        </a:xfrm>
        <a:prstGeom prst="rightArrow">
          <a:avLst>
            <a:gd name="adj1" fmla="val 50000"/>
            <a:gd name="adj2" fmla="val 37615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21</xdr:row>
      <xdr:rowOff>174625</xdr:rowOff>
    </xdr:from>
    <xdr:to>
      <xdr:col>4</xdr:col>
      <xdr:colOff>777875</xdr:colOff>
      <xdr:row>23</xdr:row>
      <xdr:rowOff>127000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09B53105-29BA-4C85-AF37-2B64C1D6713C}"/>
            </a:ext>
          </a:extLst>
        </xdr:cNvPr>
        <xdr:cNvSpPr txBox="1">
          <a:spLocks noChangeArrowheads="1"/>
        </xdr:cNvSpPr>
      </xdr:nvSpPr>
      <xdr:spPr bwMode="auto">
        <a:xfrm>
          <a:off x="3543300" y="6773545"/>
          <a:ext cx="142557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KADER / TL = E7</a:t>
          </a:r>
          <a:endParaRPr lang="nl-NL"/>
        </a:p>
      </xdr:txBody>
    </xdr:sp>
    <xdr:clientData/>
  </xdr:twoCellAnchor>
  <xdr:twoCellAnchor>
    <xdr:from>
      <xdr:col>2</xdr:col>
      <xdr:colOff>234950</xdr:colOff>
      <xdr:row>25</xdr:row>
      <xdr:rowOff>28575</xdr:rowOff>
    </xdr:from>
    <xdr:to>
      <xdr:col>4</xdr:col>
      <xdr:colOff>908050</xdr:colOff>
      <xdr:row>30</xdr:row>
      <xdr:rowOff>19050</xdr:rowOff>
    </xdr:to>
    <xdr:sp macro="" textlink="">
      <xdr:nvSpPr>
        <xdr:cNvPr id="9" name="AutoShape 11">
          <a:extLst>
            <a:ext uri="{FF2B5EF4-FFF2-40B4-BE49-F238E27FC236}">
              <a16:creationId xmlns:a16="http://schemas.microsoft.com/office/drawing/2014/main" id="{19CC6F63-F5DE-4A5C-A448-733B52B714E7}"/>
            </a:ext>
          </a:extLst>
        </xdr:cNvPr>
        <xdr:cNvSpPr>
          <a:spLocks noChangeArrowheads="1"/>
        </xdr:cNvSpPr>
      </xdr:nvSpPr>
      <xdr:spPr bwMode="auto">
        <a:xfrm>
          <a:off x="3511550" y="7526655"/>
          <a:ext cx="1587500" cy="1133475"/>
        </a:xfrm>
        <a:prstGeom prst="rightArrow">
          <a:avLst>
            <a:gd name="adj1" fmla="val 50000"/>
            <a:gd name="adj2" fmla="val 35652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26</xdr:row>
      <xdr:rowOff>190500</xdr:rowOff>
    </xdr:from>
    <xdr:to>
      <xdr:col>4</xdr:col>
      <xdr:colOff>1054100</xdr:colOff>
      <xdr:row>28</xdr:row>
      <xdr:rowOff>79375</xdr:rowOff>
    </xdr:to>
    <xdr:sp macro="" textlink="">
      <xdr:nvSpPr>
        <xdr:cNvPr id="10" name="Text Box 12">
          <a:extLst>
            <a:ext uri="{FF2B5EF4-FFF2-40B4-BE49-F238E27FC236}">
              <a16:creationId xmlns:a16="http://schemas.microsoft.com/office/drawing/2014/main" id="{10B38128-BE5B-4511-8F33-4E15BA95043A}"/>
            </a:ext>
          </a:extLst>
        </xdr:cNvPr>
        <xdr:cNvSpPr txBox="1">
          <a:spLocks noChangeArrowheads="1"/>
        </xdr:cNvSpPr>
      </xdr:nvSpPr>
      <xdr:spPr bwMode="auto">
        <a:xfrm>
          <a:off x="3543300" y="7924800"/>
          <a:ext cx="1701800" cy="3613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BASIS / KADER = M7</a:t>
          </a:r>
          <a:endParaRPr lang="nl-NL"/>
        </a:p>
      </xdr:txBody>
    </xdr:sp>
    <xdr:clientData/>
  </xdr:twoCellAnchor>
  <xdr:twoCellAnchor>
    <xdr:from>
      <xdr:col>2</xdr:col>
      <xdr:colOff>241300</xdr:colOff>
      <xdr:row>30</xdr:row>
      <xdr:rowOff>50800</xdr:rowOff>
    </xdr:from>
    <xdr:to>
      <xdr:col>4</xdr:col>
      <xdr:colOff>911959</xdr:colOff>
      <xdr:row>35</xdr:row>
      <xdr:rowOff>41275</xdr:rowOff>
    </xdr:to>
    <xdr:sp macro="" textlink="">
      <xdr:nvSpPr>
        <xdr:cNvPr id="11" name="AutoShape 13">
          <a:extLst>
            <a:ext uri="{FF2B5EF4-FFF2-40B4-BE49-F238E27FC236}">
              <a16:creationId xmlns:a16="http://schemas.microsoft.com/office/drawing/2014/main" id="{B78D5622-27A9-4674-8517-2DC224DD1D5B}"/>
            </a:ext>
          </a:extLst>
        </xdr:cNvPr>
        <xdr:cNvSpPr>
          <a:spLocks noChangeArrowheads="1"/>
        </xdr:cNvSpPr>
      </xdr:nvSpPr>
      <xdr:spPr bwMode="auto">
        <a:xfrm>
          <a:off x="3517900" y="8691880"/>
          <a:ext cx="1585059" cy="1171575"/>
        </a:xfrm>
        <a:prstGeom prst="rightArrow">
          <a:avLst>
            <a:gd name="adj1" fmla="val 50000"/>
            <a:gd name="adj2" fmla="val 34691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266700</xdr:colOff>
      <xdr:row>31</xdr:row>
      <xdr:rowOff>123825</xdr:rowOff>
    </xdr:from>
    <xdr:to>
      <xdr:col>4</xdr:col>
      <xdr:colOff>803275</xdr:colOff>
      <xdr:row>33</xdr:row>
      <xdr:rowOff>209550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69FCC559-F6CE-42AE-83CF-0D9ED8B5B286}"/>
            </a:ext>
          </a:extLst>
        </xdr:cNvPr>
        <xdr:cNvSpPr txBox="1">
          <a:spLocks noChangeArrowheads="1"/>
        </xdr:cNvSpPr>
      </xdr:nvSpPr>
      <xdr:spPr bwMode="auto">
        <a:xfrm>
          <a:off x="3543300" y="9001125"/>
          <a:ext cx="1450975" cy="55816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PRO / </a:t>
          </a:r>
          <a:r>
            <a:rPr lang="nl-NL" sz="1100" b="0" i="0" u="none" strike="noStrike" baseline="0">
              <a:solidFill>
                <a:schemeClr val="tx1"/>
              </a:solidFill>
              <a:latin typeface="Comic Sans MS"/>
            </a:rPr>
            <a:t>BASIS</a:t>
          </a: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 = E6</a:t>
          </a:r>
          <a:endParaRPr lang="nl-NL"/>
        </a:p>
      </xdr:txBody>
    </xdr:sp>
    <xdr:clientData/>
  </xdr:twoCellAnchor>
  <xdr:twoCellAnchor>
    <xdr:from>
      <xdr:col>2</xdr:col>
      <xdr:colOff>236904</xdr:colOff>
      <xdr:row>6</xdr:row>
      <xdr:rowOff>47625</xdr:rowOff>
    </xdr:from>
    <xdr:to>
      <xdr:col>4</xdr:col>
      <xdr:colOff>910004</xdr:colOff>
      <xdr:row>10</xdr:row>
      <xdr:rowOff>190500</xdr:rowOff>
    </xdr:to>
    <xdr:sp macro="" textlink="">
      <xdr:nvSpPr>
        <xdr:cNvPr id="13" name="AutoShape 15">
          <a:extLst>
            <a:ext uri="{FF2B5EF4-FFF2-40B4-BE49-F238E27FC236}">
              <a16:creationId xmlns:a16="http://schemas.microsoft.com/office/drawing/2014/main" id="{EAF39E19-868F-4618-8266-67F07557985A}"/>
            </a:ext>
          </a:extLst>
        </xdr:cNvPr>
        <xdr:cNvSpPr>
          <a:spLocks noChangeArrowheads="1"/>
        </xdr:cNvSpPr>
      </xdr:nvSpPr>
      <xdr:spPr bwMode="auto">
        <a:xfrm>
          <a:off x="3513504" y="3103245"/>
          <a:ext cx="1587500" cy="1087755"/>
        </a:xfrm>
        <a:prstGeom prst="rightArrow">
          <a:avLst>
            <a:gd name="adj1" fmla="val 50000"/>
            <a:gd name="adj2" fmla="val 38679"/>
          </a:avLst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260350</xdr:colOff>
      <xdr:row>7</xdr:row>
      <xdr:rowOff>142875</xdr:rowOff>
    </xdr:from>
    <xdr:to>
      <xdr:col>4</xdr:col>
      <xdr:colOff>752475</xdr:colOff>
      <xdr:row>9</xdr:row>
      <xdr:rowOff>95250</xdr:rowOff>
    </xdr:to>
    <xdr:sp macro="" textlink="">
      <xdr:nvSpPr>
        <xdr:cNvPr id="14" name="Text Box 16">
          <a:extLst>
            <a:ext uri="{FF2B5EF4-FFF2-40B4-BE49-F238E27FC236}">
              <a16:creationId xmlns:a16="http://schemas.microsoft.com/office/drawing/2014/main" id="{7FF1CA9E-69F2-4E98-A022-4A4E07C9BC7B}"/>
            </a:ext>
          </a:extLst>
        </xdr:cNvPr>
        <xdr:cNvSpPr txBox="1">
          <a:spLocks noChangeArrowheads="1"/>
        </xdr:cNvSpPr>
      </xdr:nvSpPr>
      <xdr:spPr bwMode="auto">
        <a:xfrm>
          <a:off x="3536950" y="3434715"/>
          <a:ext cx="1406525" cy="42481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omic Sans MS"/>
            </a:rPr>
            <a:t>VWO / GYM  = E8+</a:t>
          </a:r>
          <a:endParaRPr lang="nl-NL"/>
        </a:p>
      </xdr:txBody>
    </xdr:sp>
    <xdr:clientData/>
  </xdr:twoCellAnchor>
  <xdr:twoCellAnchor>
    <xdr:from>
      <xdr:col>5</xdr:col>
      <xdr:colOff>334108</xdr:colOff>
      <xdr:row>5</xdr:row>
      <xdr:rowOff>205155</xdr:rowOff>
    </xdr:from>
    <xdr:to>
      <xdr:col>6</xdr:col>
      <xdr:colOff>550008</xdr:colOff>
      <xdr:row>17</xdr:row>
      <xdr:rowOff>219808</xdr:rowOff>
    </xdr:to>
    <xdr:sp macro="" textlink="">
      <xdr:nvSpPr>
        <xdr:cNvPr id="15" name="PIJL-OMHOOG 20">
          <a:extLst>
            <a:ext uri="{FF2B5EF4-FFF2-40B4-BE49-F238E27FC236}">
              <a16:creationId xmlns:a16="http://schemas.microsoft.com/office/drawing/2014/main" id="{405B0893-6474-4DFA-A254-7C9F40D5C0D1}"/>
            </a:ext>
          </a:extLst>
        </xdr:cNvPr>
        <xdr:cNvSpPr/>
      </xdr:nvSpPr>
      <xdr:spPr bwMode="auto">
        <a:xfrm>
          <a:off x="5759548" y="3016935"/>
          <a:ext cx="795020" cy="2856913"/>
        </a:xfrm>
        <a:prstGeom prst="upArrow">
          <a:avLst/>
        </a:prstGeom>
        <a:gradFill>
          <a:gsLst>
            <a:gs pos="0">
              <a:srgbClr val="0066FF"/>
            </a:gs>
            <a:gs pos="100000">
              <a:srgbClr val="00206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solidFill>
                <a:schemeClr val="bg1"/>
              </a:solidFill>
              <a:latin typeface="Comic Sans MS" panose="030F0702030302020204" pitchFamily="66" charset="0"/>
            </a:rPr>
            <a:t>2F /</a:t>
          </a:r>
          <a:r>
            <a:rPr lang="nl-NL" sz="1200" baseline="0">
              <a:solidFill>
                <a:schemeClr val="bg1"/>
              </a:solidFill>
              <a:latin typeface="Comic Sans MS" panose="030F0702030302020204" pitchFamily="66" charset="0"/>
            </a:rPr>
            <a:t> 1S</a:t>
          </a:r>
          <a:endParaRPr lang="nl-NL" sz="1200">
            <a:solidFill>
              <a:schemeClr val="bg1"/>
            </a:solidFill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5</xdr:col>
      <xdr:colOff>332154</xdr:colOff>
      <xdr:row>16</xdr:row>
      <xdr:rowOff>14653</xdr:rowOff>
    </xdr:from>
    <xdr:to>
      <xdr:col>6</xdr:col>
      <xdr:colOff>548054</xdr:colOff>
      <xdr:row>30</xdr:row>
      <xdr:rowOff>73269</xdr:rowOff>
    </xdr:to>
    <xdr:sp macro="" textlink="">
      <xdr:nvSpPr>
        <xdr:cNvPr id="16" name="PIJL-OMHOOG 19">
          <a:extLst>
            <a:ext uri="{FF2B5EF4-FFF2-40B4-BE49-F238E27FC236}">
              <a16:creationId xmlns:a16="http://schemas.microsoft.com/office/drawing/2014/main" id="{03A39DC8-09B5-4962-9403-637FC24C02CE}"/>
            </a:ext>
          </a:extLst>
        </xdr:cNvPr>
        <xdr:cNvSpPr/>
      </xdr:nvSpPr>
      <xdr:spPr bwMode="auto">
        <a:xfrm>
          <a:off x="5757594" y="5432473"/>
          <a:ext cx="795020" cy="3281876"/>
        </a:xfrm>
        <a:prstGeom prst="upArrow">
          <a:avLst/>
        </a:prstGeom>
        <a:gradFill>
          <a:gsLst>
            <a:gs pos="83000">
              <a:srgbClr val="CCFFFF"/>
            </a:gs>
            <a:gs pos="53000">
              <a:srgbClr val="CCFFFF"/>
            </a:gs>
            <a:gs pos="0">
              <a:srgbClr val="00FF00"/>
            </a:gs>
            <a:gs pos="100000">
              <a:srgbClr val="0070C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 b="0">
              <a:latin typeface="Comic Sans MS" panose="030F0702030302020204" pitchFamily="66" charset="0"/>
            </a:rPr>
            <a:t>1F</a:t>
          </a:r>
        </a:p>
      </xdr:txBody>
    </xdr:sp>
    <xdr:clientData/>
  </xdr:twoCellAnchor>
  <xdr:twoCellAnchor>
    <xdr:from>
      <xdr:col>5</xdr:col>
      <xdr:colOff>317500</xdr:colOff>
      <xdr:row>28</xdr:row>
      <xdr:rowOff>165100</xdr:rowOff>
    </xdr:from>
    <xdr:to>
      <xdr:col>6</xdr:col>
      <xdr:colOff>533400</xdr:colOff>
      <xdr:row>40</xdr:row>
      <xdr:rowOff>249114</xdr:rowOff>
    </xdr:to>
    <xdr:sp macro="" textlink="">
      <xdr:nvSpPr>
        <xdr:cNvPr id="17" name="PIJL-OMHOOG 21">
          <a:extLst>
            <a:ext uri="{FF2B5EF4-FFF2-40B4-BE49-F238E27FC236}">
              <a16:creationId xmlns:a16="http://schemas.microsoft.com/office/drawing/2014/main" id="{D6655F7A-9392-4CAB-82CC-CAAF3D9A2FB7}"/>
            </a:ext>
          </a:extLst>
        </xdr:cNvPr>
        <xdr:cNvSpPr/>
      </xdr:nvSpPr>
      <xdr:spPr bwMode="auto">
        <a:xfrm>
          <a:off x="5742940" y="8371840"/>
          <a:ext cx="795020" cy="2865314"/>
        </a:xfrm>
        <a:prstGeom prst="upArrow">
          <a:avLst/>
        </a:prstGeom>
        <a:gradFill>
          <a:gsLst>
            <a:gs pos="35000">
              <a:srgbClr val="FFFF99"/>
            </a:gs>
            <a:gs pos="0">
              <a:srgbClr val="FFFFCC"/>
            </a:gs>
            <a:gs pos="82000">
              <a:srgbClr val="FFFF99"/>
            </a:gs>
            <a:gs pos="100000">
              <a:srgbClr val="00FF00"/>
            </a:gs>
          </a:gsLst>
        </a:gradFill>
        <a:ln>
          <a:solidFill>
            <a:schemeClr val="tx1"/>
          </a:solidFill>
          <a:headEnd type="none" w="med" len="med"/>
          <a:tailEnd type="none" w="med" len="med"/>
        </a:ln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vert="vert270" wrap="square" lIns="18288" tIns="0" rIns="0" bIns="0" rtlCol="0" anchor="ctr" upright="1"/>
        <a:lstStyle/>
        <a:p>
          <a:pPr algn="ctr"/>
          <a:r>
            <a:rPr lang="nl-NL" sz="1200">
              <a:latin typeface="Comic Sans MS" panose="030F0702030302020204" pitchFamily="66" charset="0"/>
            </a:rPr>
            <a:t>naar 1F - 2F - 1S</a:t>
          </a:r>
        </a:p>
      </xdr:txBody>
    </xdr:sp>
    <xdr:clientData/>
  </xdr:twoCellAnchor>
  <xdr:twoCellAnchor>
    <xdr:from>
      <xdr:col>7</xdr:col>
      <xdr:colOff>39517</xdr:colOff>
      <xdr:row>4</xdr:row>
      <xdr:rowOff>102275</xdr:rowOff>
    </xdr:from>
    <xdr:to>
      <xdr:col>35</xdr:col>
      <xdr:colOff>25841</xdr:colOff>
      <xdr:row>41</xdr:row>
      <xdr:rowOff>69795</xdr:rowOff>
    </xdr:to>
    <xdr:graphicFrame macro="">
      <xdr:nvGraphicFramePr>
        <xdr:cNvPr id="18" name="Grafiek 17">
          <a:extLst>
            <a:ext uri="{FF2B5EF4-FFF2-40B4-BE49-F238E27FC236}">
              <a16:creationId xmlns:a16="http://schemas.microsoft.com/office/drawing/2014/main" id="{1D994F34-5CCE-4770-993C-5126F3459D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</xdr:row>
      <xdr:rowOff>13136</xdr:rowOff>
    </xdr:from>
    <xdr:to>
      <xdr:col>1</xdr:col>
      <xdr:colOff>2811517</xdr:colOff>
      <xdr:row>2</xdr:row>
      <xdr:rowOff>652028</xdr:rowOff>
    </xdr:to>
    <xdr:sp macro="" textlink="">
      <xdr:nvSpPr>
        <xdr:cNvPr id="19" name="Rechthoek: afgeronde hoeken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EEDCB8-775A-4ECC-A961-4352BB805FBE}"/>
            </a:ext>
          </a:extLst>
        </xdr:cNvPr>
        <xdr:cNvSpPr/>
      </xdr:nvSpPr>
      <xdr:spPr>
        <a:xfrm>
          <a:off x="446690" y="1287515"/>
          <a:ext cx="2811517" cy="8753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0</xdr:col>
      <xdr:colOff>418037</xdr:colOff>
      <xdr:row>3</xdr:row>
      <xdr:rowOff>74060</xdr:rowOff>
    </xdr:from>
    <xdr:to>
      <xdr:col>1</xdr:col>
      <xdr:colOff>1340069</xdr:colOff>
      <xdr:row>5</xdr:row>
      <xdr:rowOff>121745</xdr:rowOff>
    </xdr:to>
    <xdr:sp macro="" textlink="">
      <xdr:nvSpPr>
        <xdr:cNvPr id="20" name="Rechthoek: afgeronde hoeken 1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83302EC-1E8C-4007-861D-B199F579C63B}"/>
            </a:ext>
          </a:extLst>
        </xdr:cNvPr>
        <xdr:cNvSpPr/>
      </xdr:nvSpPr>
      <xdr:spPr>
        <a:xfrm>
          <a:off x="418037" y="2281232"/>
          <a:ext cx="1368722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1</xdr:col>
      <xdr:colOff>1458311</xdr:colOff>
      <xdr:row>3</xdr:row>
      <xdr:rowOff>60921</xdr:rowOff>
    </xdr:from>
    <xdr:to>
      <xdr:col>1</xdr:col>
      <xdr:colOff>2820983</xdr:colOff>
      <xdr:row>5</xdr:row>
      <xdr:rowOff>108606</xdr:rowOff>
    </xdr:to>
    <xdr:sp macro="" textlink="">
      <xdr:nvSpPr>
        <xdr:cNvPr id="21" name="Rechthoek: afgeronde hoeken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643982-BCA0-4E9D-B636-953C5CFE85CC}"/>
            </a:ext>
          </a:extLst>
        </xdr:cNvPr>
        <xdr:cNvSpPr/>
      </xdr:nvSpPr>
      <xdr:spPr>
        <a:xfrm>
          <a:off x="1905001" y="2268093"/>
          <a:ext cx="1362672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3</xdr:col>
      <xdr:colOff>15240</xdr:colOff>
      <xdr:row>65</xdr:row>
      <xdr:rowOff>124460</xdr:rowOff>
    </xdr:from>
    <xdr:to>
      <xdr:col>12</xdr:col>
      <xdr:colOff>27940</xdr:colOff>
      <xdr:row>92</xdr:row>
      <xdr:rowOff>137160</xdr:rowOff>
    </xdr:to>
    <xdr:sp macro="" textlink="" fLocksText="0">
      <xdr:nvSpPr>
        <xdr:cNvPr id="23" name="Tekstvak 22">
          <a:extLst>
            <a:ext uri="{FF2B5EF4-FFF2-40B4-BE49-F238E27FC236}">
              <a16:creationId xmlns:a16="http://schemas.microsoft.com/office/drawing/2014/main" id="{126A6C89-33E7-4403-80C2-01FEECD84134}"/>
            </a:ext>
          </a:extLst>
        </xdr:cNvPr>
        <xdr:cNvSpPr txBox="1"/>
      </xdr:nvSpPr>
      <xdr:spPr>
        <a:xfrm>
          <a:off x="3566160" y="25537160"/>
          <a:ext cx="654304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2200">
              <a:latin typeface="Comic Sans MS" panose="030F0702030302020204" pitchFamily="66" charset="0"/>
            </a:rPr>
            <a:t>In</a:t>
          </a:r>
          <a:r>
            <a:rPr lang="nl-NL" sz="2200" baseline="0">
              <a:latin typeface="Comic Sans MS" panose="030F0702030302020204" pitchFamily="66" charset="0"/>
            </a:rPr>
            <a:t> dit vak de mogekheid om een toelichting te schrijven.</a:t>
          </a:r>
          <a:endParaRPr lang="nl-NL" sz="2200">
            <a:latin typeface="Comic Sans MS" panose="030F0702030302020204" pitchFamily="66" charset="0"/>
          </a:endParaRPr>
        </a:p>
      </xdr:txBody>
    </xdr:sp>
    <xdr:clientData/>
  </xdr:twoCellAnchor>
  <xdr:twoCellAnchor>
    <xdr:from>
      <xdr:col>2</xdr:col>
      <xdr:colOff>76200</xdr:colOff>
      <xdr:row>46</xdr:row>
      <xdr:rowOff>1346200</xdr:rowOff>
    </xdr:from>
    <xdr:to>
      <xdr:col>12</xdr:col>
      <xdr:colOff>152400</xdr:colOff>
      <xdr:row>93</xdr:row>
      <xdr:rowOff>45720</xdr:rowOff>
    </xdr:to>
    <xdr:sp macro="" textlink="">
      <xdr:nvSpPr>
        <xdr:cNvPr id="24" name="Rechthoek: afgeronde hoeken 23">
          <a:extLst>
            <a:ext uri="{FF2B5EF4-FFF2-40B4-BE49-F238E27FC236}">
              <a16:creationId xmlns:a16="http://schemas.microsoft.com/office/drawing/2014/main" id="{B43645F0-4ADD-4565-B0CB-09070DB1A6C6}"/>
            </a:ext>
          </a:extLst>
        </xdr:cNvPr>
        <xdr:cNvSpPr/>
      </xdr:nvSpPr>
      <xdr:spPr>
        <a:xfrm>
          <a:off x="3352800" y="15687040"/>
          <a:ext cx="6880860" cy="18930620"/>
        </a:xfrm>
        <a:prstGeom prst="roundRect">
          <a:avLst>
            <a:gd name="adj" fmla="val 2178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381000</xdr:colOff>
      <xdr:row>46</xdr:row>
      <xdr:rowOff>1295400</xdr:rowOff>
    </xdr:from>
    <xdr:to>
      <xdr:col>23</xdr:col>
      <xdr:colOff>127000</xdr:colOff>
      <xdr:row>93</xdr:row>
      <xdr:rowOff>38100</xdr:rowOff>
    </xdr:to>
    <xdr:sp macro="" textlink="">
      <xdr:nvSpPr>
        <xdr:cNvPr id="25" name="Rechthoek: afgeronde hoeken 24">
          <a:extLst>
            <a:ext uri="{FF2B5EF4-FFF2-40B4-BE49-F238E27FC236}">
              <a16:creationId xmlns:a16="http://schemas.microsoft.com/office/drawing/2014/main" id="{0C0FD3E5-DFDE-4683-864D-3EFC54ACF4FF}"/>
            </a:ext>
          </a:extLst>
        </xdr:cNvPr>
        <xdr:cNvSpPr/>
      </xdr:nvSpPr>
      <xdr:spPr>
        <a:xfrm>
          <a:off x="10462260" y="15636240"/>
          <a:ext cx="6954520" cy="18973800"/>
        </a:xfrm>
        <a:prstGeom prst="roundRect">
          <a:avLst>
            <a:gd name="adj" fmla="val 3800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23</xdr:col>
      <xdr:colOff>411480</xdr:colOff>
      <xdr:row>46</xdr:row>
      <xdr:rowOff>1295400</xdr:rowOff>
    </xdr:from>
    <xdr:to>
      <xdr:col>34</xdr:col>
      <xdr:colOff>304800</xdr:colOff>
      <xdr:row>93</xdr:row>
      <xdr:rowOff>50800</xdr:rowOff>
    </xdr:to>
    <xdr:sp macro="" textlink="">
      <xdr:nvSpPr>
        <xdr:cNvPr id="26" name="Rechthoek: afgeronde hoeken 25">
          <a:extLst>
            <a:ext uri="{FF2B5EF4-FFF2-40B4-BE49-F238E27FC236}">
              <a16:creationId xmlns:a16="http://schemas.microsoft.com/office/drawing/2014/main" id="{B8BE0B80-0C91-4A6F-B0B7-113FB0154CFC}"/>
            </a:ext>
          </a:extLst>
        </xdr:cNvPr>
        <xdr:cNvSpPr/>
      </xdr:nvSpPr>
      <xdr:spPr>
        <a:xfrm>
          <a:off x="17701260" y="15636240"/>
          <a:ext cx="7018020" cy="18986500"/>
        </a:xfrm>
        <a:prstGeom prst="roundRect">
          <a:avLst>
            <a:gd name="adj" fmla="val 2516"/>
          </a:avLst>
        </a:prstGeom>
        <a:noFill/>
        <a:ln w="381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469900</xdr:colOff>
      <xdr:row>65</xdr:row>
      <xdr:rowOff>127000</xdr:rowOff>
    </xdr:from>
    <xdr:to>
      <xdr:col>23</xdr:col>
      <xdr:colOff>63500</xdr:colOff>
      <xdr:row>92</xdr:row>
      <xdr:rowOff>139700</xdr:rowOff>
    </xdr:to>
    <xdr:sp macro="" textlink="" fLocksText="0">
      <xdr:nvSpPr>
        <xdr:cNvPr id="27" name="Tekstvak 26">
          <a:extLst>
            <a:ext uri="{FF2B5EF4-FFF2-40B4-BE49-F238E27FC236}">
              <a16:creationId xmlns:a16="http://schemas.microsoft.com/office/drawing/2014/main" id="{93329832-54B7-4547-BE1B-64957BA5600E}"/>
            </a:ext>
          </a:extLst>
        </xdr:cNvPr>
        <xdr:cNvSpPr txBox="1"/>
      </xdr:nvSpPr>
      <xdr:spPr>
        <a:xfrm>
          <a:off x="10551160" y="25539700"/>
          <a:ext cx="680212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2200">
              <a:latin typeface="Comic Sans MS" panose="030F0702030302020204" pitchFamily="66" charset="0"/>
            </a:rPr>
            <a:t>In dit vak de mogekheid om een toelichting te schrijven</a:t>
          </a:r>
        </a:p>
      </xdr:txBody>
    </xdr:sp>
    <xdr:clientData/>
  </xdr:twoCellAnchor>
  <xdr:twoCellAnchor>
    <xdr:from>
      <xdr:col>23</xdr:col>
      <xdr:colOff>546100</xdr:colOff>
      <xdr:row>65</xdr:row>
      <xdr:rowOff>139700</xdr:rowOff>
    </xdr:from>
    <xdr:to>
      <xdr:col>34</xdr:col>
      <xdr:colOff>127000</xdr:colOff>
      <xdr:row>92</xdr:row>
      <xdr:rowOff>152400</xdr:rowOff>
    </xdr:to>
    <xdr:sp macro="" textlink="" fLocksText="0">
      <xdr:nvSpPr>
        <xdr:cNvPr id="28" name="Tekstvak 27">
          <a:extLst>
            <a:ext uri="{FF2B5EF4-FFF2-40B4-BE49-F238E27FC236}">
              <a16:creationId xmlns:a16="http://schemas.microsoft.com/office/drawing/2014/main" id="{A6930912-CA8B-4154-9781-8CFECE826569}"/>
            </a:ext>
          </a:extLst>
        </xdr:cNvPr>
        <xdr:cNvSpPr txBox="1"/>
      </xdr:nvSpPr>
      <xdr:spPr>
        <a:xfrm>
          <a:off x="17835880" y="25552400"/>
          <a:ext cx="6743700" cy="8928100"/>
        </a:xfrm>
        <a:prstGeom prst="rect">
          <a:avLst/>
        </a:prstGeom>
        <a:solidFill>
          <a:schemeClr val="bg1">
            <a:lumMod val="95000"/>
          </a:schemeClr>
        </a:solidFill>
        <a:ln w="1905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nl-NL" sz="2200">
              <a:latin typeface="Comic Sans MS" panose="030F0702030302020204" pitchFamily="66" charset="0"/>
            </a:rPr>
            <a:t>In dit vak de mogekheid om een toelichting te schrijven</a:t>
          </a:r>
        </a:p>
      </xdr:txBody>
    </xdr:sp>
    <xdr:clientData/>
  </xdr:twoCellAnchor>
  <xdr:twoCellAnchor>
    <xdr:from>
      <xdr:col>5</xdr:col>
      <xdr:colOff>65690</xdr:colOff>
      <xdr:row>57</xdr:row>
      <xdr:rowOff>13138</xdr:rowOff>
    </xdr:from>
    <xdr:to>
      <xdr:col>9</xdr:col>
      <xdr:colOff>604345</xdr:colOff>
      <xdr:row>59</xdr:row>
      <xdr:rowOff>407276</xdr:rowOff>
    </xdr:to>
    <xdr:sp macro="" textlink="" fLocksText="0">
      <xdr:nvSpPr>
        <xdr:cNvPr id="22" name="Tekstvak 21">
          <a:extLst>
            <a:ext uri="{FF2B5EF4-FFF2-40B4-BE49-F238E27FC236}">
              <a16:creationId xmlns:a16="http://schemas.microsoft.com/office/drawing/2014/main" id="{A346FAD2-BC3E-D6CF-74E2-3EAC91594AC8}"/>
            </a:ext>
          </a:extLst>
        </xdr:cNvPr>
        <xdr:cNvSpPr txBox="1"/>
      </xdr:nvSpPr>
      <xdr:spPr>
        <a:xfrm>
          <a:off x="5504793" y="22255655"/>
          <a:ext cx="3231931" cy="131379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latin typeface="Comic Sans MS" panose="030F0702030302020204" pitchFamily="66" charset="0"/>
            </a:rPr>
            <a:t>bla bla bla</a:t>
          </a:r>
        </a:p>
      </xdr:txBody>
    </xdr:sp>
    <xdr:clientData/>
  </xdr:twoCellAnchor>
  <xdr:twoCellAnchor>
    <xdr:from>
      <xdr:col>16</xdr:col>
      <xdr:colOff>0</xdr:colOff>
      <xdr:row>60</xdr:row>
      <xdr:rowOff>39414</xdr:rowOff>
    </xdr:from>
    <xdr:to>
      <xdr:col>20</xdr:col>
      <xdr:colOff>604345</xdr:colOff>
      <xdr:row>62</xdr:row>
      <xdr:rowOff>433552</xdr:rowOff>
    </xdr:to>
    <xdr:sp macro="" textlink="" fLocksText="0">
      <xdr:nvSpPr>
        <xdr:cNvPr id="31" name="Tekstvak 30">
          <a:extLst>
            <a:ext uri="{FF2B5EF4-FFF2-40B4-BE49-F238E27FC236}">
              <a16:creationId xmlns:a16="http://schemas.microsoft.com/office/drawing/2014/main" id="{572149F6-CE7B-4DE8-B3F3-68EA3690C106}"/>
            </a:ext>
          </a:extLst>
        </xdr:cNvPr>
        <xdr:cNvSpPr txBox="1"/>
      </xdr:nvSpPr>
      <xdr:spPr>
        <a:xfrm>
          <a:off x="12717517" y="23661414"/>
          <a:ext cx="3231931" cy="131379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latin typeface="Comic Sans MS" panose="030F0702030302020204" pitchFamily="66" charset="0"/>
            </a:rPr>
            <a:t>bla bla bla</a:t>
          </a:r>
        </a:p>
      </xdr:txBody>
    </xdr:sp>
    <xdr:clientData/>
  </xdr:twoCellAnchor>
  <xdr:twoCellAnchor>
    <xdr:from>
      <xdr:col>27</xdr:col>
      <xdr:colOff>0</xdr:colOff>
      <xdr:row>54</xdr:row>
      <xdr:rowOff>39414</xdr:rowOff>
    </xdr:from>
    <xdr:to>
      <xdr:col>31</xdr:col>
      <xdr:colOff>604344</xdr:colOff>
      <xdr:row>56</xdr:row>
      <xdr:rowOff>433551</xdr:rowOff>
    </xdr:to>
    <xdr:sp macro="" textlink="" fLocksText="0">
      <xdr:nvSpPr>
        <xdr:cNvPr id="32" name="Tekstvak 31">
          <a:extLst>
            <a:ext uri="{FF2B5EF4-FFF2-40B4-BE49-F238E27FC236}">
              <a16:creationId xmlns:a16="http://schemas.microsoft.com/office/drawing/2014/main" id="{9BE90D6F-1B71-47C6-AD51-7C336177C84A}"/>
            </a:ext>
          </a:extLst>
        </xdr:cNvPr>
        <xdr:cNvSpPr txBox="1"/>
      </xdr:nvSpPr>
      <xdr:spPr>
        <a:xfrm>
          <a:off x="19943379" y="20902448"/>
          <a:ext cx="3231931" cy="131379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latin typeface="Comic Sans MS" panose="030F0702030302020204" pitchFamily="66" charset="0"/>
            </a:rPr>
            <a:t>bla bla bla</a:t>
          </a:r>
        </a:p>
      </xdr:txBody>
    </xdr:sp>
    <xdr:clientData/>
  </xdr:twoCellAnchor>
  <xdr:twoCellAnchor>
    <xdr:from>
      <xdr:col>1</xdr:col>
      <xdr:colOff>26276</xdr:colOff>
      <xdr:row>0</xdr:row>
      <xdr:rowOff>302172</xdr:rowOff>
    </xdr:from>
    <xdr:to>
      <xdr:col>1</xdr:col>
      <xdr:colOff>2824655</xdr:colOff>
      <xdr:row>0</xdr:row>
      <xdr:rowOff>1155612</xdr:rowOff>
    </xdr:to>
    <xdr:sp macro="" textlink="">
      <xdr:nvSpPr>
        <xdr:cNvPr id="33" name="Rechthoek: afgeronde hoeken 3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0BDBA55-676F-4BF3-87C7-D436D3059903}"/>
            </a:ext>
          </a:extLst>
        </xdr:cNvPr>
        <xdr:cNvSpPr/>
      </xdr:nvSpPr>
      <xdr:spPr>
        <a:xfrm>
          <a:off x="472966" y="302172"/>
          <a:ext cx="2798379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8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B0C72258-D07B-4353-91EF-17CDBC15664A}"/>
            </a:ext>
          </a:extLst>
        </xdr:cNvPr>
        <xdr:cNvSpPr txBox="1"/>
      </xdr:nvSpPr>
      <xdr:spPr>
        <a:xfrm>
          <a:off x="77152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5737C0DA-F734-4FD7-931B-15119D49346E}"/>
            </a:ext>
          </a:extLst>
        </xdr:cNvPr>
        <xdr:cNvSpPr txBox="1"/>
      </xdr:nvSpPr>
      <xdr:spPr>
        <a:xfrm>
          <a:off x="566356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3505CD05-D620-40F6-A687-A0277076A3C5}"/>
            </a:ext>
          </a:extLst>
        </xdr:cNvPr>
        <xdr:cNvSpPr txBox="1"/>
      </xdr:nvSpPr>
      <xdr:spPr>
        <a:xfrm>
          <a:off x="1055560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1E7035F0-0DA1-407F-999A-2B97C27A83E8}"/>
            </a:ext>
          </a:extLst>
        </xdr:cNvPr>
        <xdr:cNvSpPr txBox="1"/>
      </xdr:nvSpPr>
      <xdr:spPr>
        <a:xfrm>
          <a:off x="77152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26C33C54-2767-47B7-8BB0-6BAEAEED33DC}"/>
            </a:ext>
          </a:extLst>
        </xdr:cNvPr>
        <xdr:cNvSpPr txBox="1"/>
      </xdr:nvSpPr>
      <xdr:spPr>
        <a:xfrm>
          <a:off x="566356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FB65C37F-EF2F-4B87-BBB8-DA64FB1DA42B}"/>
            </a:ext>
          </a:extLst>
        </xdr:cNvPr>
        <xdr:cNvSpPr txBox="1"/>
      </xdr:nvSpPr>
      <xdr:spPr>
        <a:xfrm>
          <a:off x="1055560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11</xdr:row>
      <xdr:rowOff>55562</xdr:rowOff>
    </xdr:from>
    <xdr:to>
      <xdr:col>2</xdr:col>
      <xdr:colOff>4206877</xdr:colOff>
      <xdr:row>21</xdr:row>
      <xdr:rowOff>206374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3F14B4F3-744B-4F5D-8CB3-885FD9F02990}"/>
            </a:ext>
          </a:extLst>
        </xdr:cNvPr>
        <xdr:cNvSpPr txBox="1"/>
      </xdr:nvSpPr>
      <xdr:spPr>
        <a:xfrm>
          <a:off x="76359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11</xdr:row>
      <xdr:rowOff>55562</xdr:rowOff>
    </xdr:from>
    <xdr:to>
      <xdr:col>5</xdr:col>
      <xdr:colOff>4206877</xdr:colOff>
      <xdr:row>21</xdr:row>
      <xdr:rowOff>206374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22FD2CE2-9B0B-4F19-8DBF-538C8C169E75}"/>
            </a:ext>
          </a:extLst>
        </xdr:cNvPr>
        <xdr:cNvSpPr txBox="1"/>
      </xdr:nvSpPr>
      <xdr:spPr>
        <a:xfrm>
          <a:off x="565563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11</xdr:row>
      <xdr:rowOff>55562</xdr:rowOff>
    </xdr:from>
    <xdr:to>
      <xdr:col>8</xdr:col>
      <xdr:colOff>4206877</xdr:colOff>
      <xdr:row>21</xdr:row>
      <xdr:rowOff>206374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96E049D6-04FF-4223-A22D-4C70CAC99EEE}"/>
            </a:ext>
          </a:extLst>
        </xdr:cNvPr>
        <xdr:cNvSpPr txBox="1"/>
      </xdr:nvSpPr>
      <xdr:spPr>
        <a:xfrm>
          <a:off x="1054767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29</xdr:row>
      <xdr:rowOff>55562</xdr:rowOff>
    </xdr:from>
    <xdr:to>
      <xdr:col>2</xdr:col>
      <xdr:colOff>4206877</xdr:colOff>
      <xdr:row>39</xdr:row>
      <xdr:rowOff>206374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BAC8F294-A4A8-483E-9BFD-50447F50986D}"/>
            </a:ext>
          </a:extLst>
        </xdr:cNvPr>
        <xdr:cNvSpPr txBox="1"/>
      </xdr:nvSpPr>
      <xdr:spPr>
        <a:xfrm>
          <a:off x="76359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29</xdr:row>
      <xdr:rowOff>55562</xdr:rowOff>
    </xdr:from>
    <xdr:to>
      <xdr:col>5</xdr:col>
      <xdr:colOff>4206877</xdr:colOff>
      <xdr:row>39</xdr:row>
      <xdr:rowOff>206374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BA69DE20-E78B-4597-B121-B0E78F8642F7}"/>
            </a:ext>
          </a:extLst>
        </xdr:cNvPr>
        <xdr:cNvSpPr txBox="1"/>
      </xdr:nvSpPr>
      <xdr:spPr>
        <a:xfrm>
          <a:off x="565563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29</xdr:row>
      <xdr:rowOff>55562</xdr:rowOff>
    </xdr:from>
    <xdr:to>
      <xdr:col>8</xdr:col>
      <xdr:colOff>4206877</xdr:colOff>
      <xdr:row>39</xdr:row>
      <xdr:rowOff>206374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4228BF69-E6A0-423C-B00D-66A5C8B65964}"/>
            </a:ext>
          </a:extLst>
        </xdr:cNvPr>
        <xdr:cNvSpPr txBox="1"/>
      </xdr:nvSpPr>
      <xdr:spPr>
        <a:xfrm>
          <a:off x="1054767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152401</xdr:rowOff>
    </xdr:from>
    <xdr:to>
      <xdr:col>3</xdr:col>
      <xdr:colOff>7938</xdr:colOff>
      <xdr:row>2</xdr:row>
      <xdr:rowOff>38100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2D7B10B4-DCB1-4D8E-9631-B10B51C497C9}"/>
            </a:ext>
          </a:extLst>
        </xdr:cNvPr>
        <xdr:cNvSpPr txBox="1"/>
      </xdr:nvSpPr>
      <xdr:spPr>
        <a:xfrm>
          <a:off x="2112962" y="152401"/>
          <a:ext cx="2790826" cy="276224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0" name="Rechthoek: afgeronde hoeken 1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A79AB8-0590-4C18-B752-8D7EE949E227}"/>
            </a:ext>
          </a:extLst>
        </xdr:cNvPr>
        <xdr:cNvSpPr/>
      </xdr:nvSpPr>
      <xdr:spPr>
        <a:xfrm>
          <a:off x="15335250" y="1847850"/>
          <a:ext cx="2143125" cy="55245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BASIS</a:t>
          </a:r>
          <a:r>
            <a:rPr lang="nl-NL" sz="1600" b="1" baseline="0">
              <a:solidFill>
                <a:schemeClr val="bg1"/>
              </a:solidFill>
            </a:rPr>
            <a:t>-</a:t>
          </a:r>
          <a:r>
            <a:rPr lang="nl-NL" sz="1600" b="1">
              <a:solidFill>
                <a:schemeClr val="bg1"/>
              </a:solidFill>
            </a:rPr>
            <a:t>AANPAK</a:t>
          </a: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2" name="Rechthoek: afgeronde hoeken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5F33C6-EFF0-44DF-9A16-4D9313681E35}"/>
            </a:ext>
          </a:extLst>
        </xdr:cNvPr>
        <xdr:cNvSpPr/>
      </xdr:nvSpPr>
      <xdr:spPr>
        <a:xfrm>
          <a:off x="15335250" y="1247775"/>
          <a:ext cx="2143125" cy="52387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3" name="Rechthoek: afgeronde hoeken 2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03FB8C8-3839-4388-8809-BBDC9CE60D80}"/>
            </a:ext>
          </a:extLst>
        </xdr:cNvPr>
        <xdr:cNvSpPr/>
      </xdr:nvSpPr>
      <xdr:spPr>
        <a:xfrm>
          <a:off x="15335250" y="2514600"/>
          <a:ext cx="2143125" cy="62865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INTENSIEVE</a:t>
          </a:r>
          <a:r>
            <a:rPr lang="nl-NL" sz="1600" b="1" baseline="0">
              <a:solidFill>
                <a:schemeClr val="bg1"/>
              </a:solidFill>
            </a:rPr>
            <a:t> AANPAK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3291E9-E74D-44FE-A45C-06E89D27C7DB}"/>
            </a:ext>
          </a:extLst>
        </xdr:cNvPr>
        <xdr:cNvSpPr/>
      </xdr:nvSpPr>
      <xdr:spPr>
        <a:xfrm>
          <a:off x="15335250" y="3257550"/>
          <a:ext cx="2143125" cy="62865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</a:rPr>
            <a:t>VERRIJKTE AANPAK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B4E7B99-869B-4BCE-9F53-C95A147977D7}"/>
            </a:ext>
          </a:extLst>
        </xdr:cNvPr>
        <xdr:cNvSpPr>
          <a:spLocks noChangeArrowheads="1"/>
        </xdr:cNvSpPr>
      </xdr:nvSpPr>
      <xdr:spPr bwMode="auto">
        <a:xfrm>
          <a:off x="2100262" y="10920412"/>
          <a:ext cx="8951119" cy="5238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159A43CC-F258-4B66-A4B6-AF018B710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B16B97DB-55CC-42B4-8340-CF4BEB00FB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5" name="Rechthoek: afgeronde hoek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8A42C67-9204-4D69-88C8-14B84D82CDC8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470FABD-ACF1-41BD-B0B0-9456435AB79B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Eindtoets</a:t>
          </a: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F5B7072-BF3D-41B8-A747-9136046371E1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Leerlingenoverzicht</a:t>
          </a:r>
        </a:p>
      </xdr:txBody>
    </xdr:sp>
    <xdr:clientData fPrintsWithSheet="0"/>
  </xdr:twoCellAnchor>
  <xdr:twoCellAnchor>
    <xdr:from>
      <xdr:col>5</xdr:col>
      <xdr:colOff>242047</xdr:colOff>
      <xdr:row>1</xdr:row>
      <xdr:rowOff>8965</xdr:rowOff>
    </xdr:from>
    <xdr:to>
      <xdr:col>41</xdr:col>
      <xdr:colOff>555811</xdr:colOff>
      <xdr:row>3</xdr:row>
      <xdr:rowOff>0</xdr:rowOff>
    </xdr:to>
    <xdr:sp macro="" textlink="">
      <xdr:nvSpPr>
        <xdr:cNvPr id="9" name="Rechthoek: afgeronde hoeken 8">
          <a:extLst>
            <a:ext uri="{FF2B5EF4-FFF2-40B4-BE49-F238E27FC236}">
              <a16:creationId xmlns:a16="http://schemas.microsoft.com/office/drawing/2014/main" id="{E989330D-C166-4D25-9F02-A3A903D88ABC}"/>
            </a:ext>
          </a:extLst>
        </xdr:cNvPr>
        <xdr:cNvSpPr/>
      </xdr:nvSpPr>
      <xdr:spPr>
        <a:xfrm>
          <a:off x="4114800" y="188259"/>
          <a:ext cx="8399929" cy="510988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MIDDENTOETS</a:t>
          </a: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C444FA5F-01D4-4B7E-A2B6-B9D923061D99}"/>
            </a:ext>
          </a:extLst>
        </xdr:cNvPr>
        <xdr:cNvSpPr txBox="1"/>
      </xdr:nvSpPr>
      <xdr:spPr>
        <a:xfrm>
          <a:off x="77152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92FCAF27-6549-425E-B00C-74536EFF74D9}"/>
            </a:ext>
          </a:extLst>
        </xdr:cNvPr>
        <xdr:cNvSpPr txBox="1"/>
      </xdr:nvSpPr>
      <xdr:spPr>
        <a:xfrm>
          <a:off x="566356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BEA4E286-EAC7-425F-9375-D70980FA9A27}"/>
            </a:ext>
          </a:extLst>
        </xdr:cNvPr>
        <xdr:cNvSpPr txBox="1"/>
      </xdr:nvSpPr>
      <xdr:spPr>
        <a:xfrm>
          <a:off x="10555605" y="16471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5DEEBED1-37F5-4137-A6C6-286F6112A01C}"/>
            </a:ext>
          </a:extLst>
        </xdr:cNvPr>
        <xdr:cNvSpPr txBox="1"/>
      </xdr:nvSpPr>
      <xdr:spPr>
        <a:xfrm>
          <a:off x="77152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59D23C36-7D9A-432C-8379-90431E00D466}"/>
            </a:ext>
          </a:extLst>
        </xdr:cNvPr>
        <xdr:cNvSpPr txBox="1"/>
      </xdr:nvSpPr>
      <xdr:spPr>
        <a:xfrm>
          <a:off x="566356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1675A502-DEC8-49E2-A483-F7C41EF018CF}"/>
            </a:ext>
          </a:extLst>
        </xdr:cNvPr>
        <xdr:cNvSpPr txBox="1"/>
      </xdr:nvSpPr>
      <xdr:spPr>
        <a:xfrm>
          <a:off x="10555605" y="579247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11</xdr:row>
      <xdr:rowOff>55562</xdr:rowOff>
    </xdr:from>
    <xdr:to>
      <xdr:col>2</xdr:col>
      <xdr:colOff>4206877</xdr:colOff>
      <xdr:row>21</xdr:row>
      <xdr:rowOff>206374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C3D86B7D-E119-4FB7-9D27-E0B4A8E63FBE}"/>
            </a:ext>
          </a:extLst>
        </xdr:cNvPr>
        <xdr:cNvSpPr txBox="1"/>
      </xdr:nvSpPr>
      <xdr:spPr>
        <a:xfrm>
          <a:off x="76359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11</xdr:row>
      <xdr:rowOff>55562</xdr:rowOff>
    </xdr:from>
    <xdr:to>
      <xdr:col>5</xdr:col>
      <xdr:colOff>4206877</xdr:colOff>
      <xdr:row>21</xdr:row>
      <xdr:rowOff>206374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197F31E5-8461-4ACC-9B72-AC1629B27567}"/>
            </a:ext>
          </a:extLst>
        </xdr:cNvPr>
        <xdr:cNvSpPr txBox="1"/>
      </xdr:nvSpPr>
      <xdr:spPr>
        <a:xfrm>
          <a:off x="565563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11</xdr:row>
      <xdr:rowOff>55562</xdr:rowOff>
    </xdr:from>
    <xdr:to>
      <xdr:col>8</xdr:col>
      <xdr:colOff>4206877</xdr:colOff>
      <xdr:row>21</xdr:row>
      <xdr:rowOff>206374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077EA41C-26D8-4E4F-AD8F-DFFC16FB9DFC}"/>
            </a:ext>
          </a:extLst>
        </xdr:cNvPr>
        <xdr:cNvSpPr txBox="1"/>
      </xdr:nvSpPr>
      <xdr:spPr>
        <a:xfrm>
          <a:off x="10547670" y="240252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29</xdr:row>
      <xdr:rowOff>55562</xdr:rowOff>
    </xdr:from>
    <xdr:to>
      <xdr:col>2</xdr:col>
      <xdr:colOff>4206877</xdr:colOff>
      <xdr:row>39</xdr:row>
      <xdr:rowOff>206374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22CB60E9-6E0A-4603-9763-467D28D83EE3}"/>
            </a:ext>
          </a:extLst>
        </xdr:cNvPr>
        <xdr:cNvSpPr txBox="1"/>
      </xdr:nvSpPr>
      <xdr:spPr>
        <a:xfrm>
          <a:off x="76359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29</xdr:row>
      <xdr:rowOff>55562</xdr:rowOff>
    </xdr:from>
    <xdr:to>
      <xdr:col>5</xdr:col>
      <xdr:colOff>4206877</xdr:colOff>
      <xdr:row>39</xdr:row>
      <xdr:rowOff>206374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18DD4211-E75C-4474-B5F2-E44AE690F948}"/>
            </a:ext>
          </a:extLst>
        </xdr:cNvPr>
        <xdr:cNvSpPr txBox="1"/>
      </xdr:nvSpPr>
      <xdr:spPr>
        <a:xfrm>
          <a:off x="565563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29</xdr:row>
      <xdr:rowOff>55562</xdr:rowOff>
    </xdr:from>
    <xdr:to>
      <xdr:col>8</xdr:col>
      <xdr:colOff>4206877</xdr:colOff>
      <xdr:row>39</xdr:row>
      <xdr:rowOff>206374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136743FF-430B-40DE-B0B1-749312524AC8}"/>
            </a:ext>
          </a:extLst>
        </xdr:cNvPr>
        <xdr:cNvSpPr txBox="1"/>
      </xdr:nvSpPr>
      <xdr:spPr>
        <a:xfrm>
          <a:off x="10547670" y="6547802"/>
          <a:ext cx="4129087" cy="2589212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E2A94526-A9C0-4343-A448-A17B1CF7256A}"/>
            </a:ext>
          </a:extLst>
        </xdr:cNvPr>
        <xdr:cNvSpPr txBox="1"/>
      </xdr:nvSpPr>
      <xdr:spPr>
        <a:xfrm>
          <a:off x="2112962" y="158749"/>
          <a:ext cx="2787016" cy="68770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16" name="Rechthoek: afgeronde hoeken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577CC8-EE5F-4171-90FD-A7D1CCFD85CC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DOORGAANDE LIJN</a:t>
          </a: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17" name="Rechthoek: afgeronde hoeken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126956-DBF4-4164-9885-976764C0FFE3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18" name="Rechthoek: afgeronde hoeken 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906281-119D-487D-A0E6-AD531B8ABF3C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INTENSIEVE</a:t>
          </a:r>
          <a:r>
            <a:rPr lang="nl-NL" sz="1600" b="1" baseline="0">
              <a:solidFill>
                <a:schemeClr val="bg1"/>
              </a:solidFill>
            </a:rPr>
            <a:t> AANPAK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19" name="Rechthoek: afgeronde hoeken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EE8BFBA-FAE0-41C5-BFAA-7C34C9DA18F9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</a:rPr>
            <a:t>VERRIJKTE AANPAK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D1ACC0DE-315E-4A8B-84C4-8E7727007D58}"/>
            </a:ext>
          </a:extLst>
        </xdr:cNvPr>
        <xdr:cNvSpPr txBox="1"/>
      </xdr:nvSpPr>
      <xdr:spPr>
        <a:xfrm>
          <a:off x="77152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14</xdr:row>
      <xdr:rowOff>39684</xdr:rowOff>
    </xdr:from>
    <xdr:to>
      <xdr:col>2</xdr:col>
      <xdr:colOff>4206877</xdr:colOff>
      <xdr:row>21</xdr:row>
      <xdr:rowOff>198433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8F8DEFDD-0A06-44BC-9816-F0C8FE5F67E4}"/>
            </a:ext>
          </a:extLst>
        </xdr:cNvPr>
        <xdr:cNvSpPr txBox="1"/>
      </xdr:nvSpPr>
      <xdr:spPr>
        <a:xfrm>
          <a:off x="76359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DCEB63BE-B839-4D2D-A0FD-AB4F9FF88FA4}"/>
            </a:ext>
          </a:extLst>
        </xdr:cNvPr>
        <xdr:cNvSpPr txBox="1"/>
      </xdr:nvSpPr>
      <xdr:spPr>
        <a:xfrm>
          <a:off x="2112962" y="158749"/>
          <a:ext cx="2787016" cy="77914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2</xdr:col>
      <xdr:colOff>47625</xdr:colOff>
      <xdr:row>11</xdr:row>
      <xdr:rowOff>55568</xdr:rowOff>
    </xdr:from>
    <xdr:to>
      <xdr:col>2</xdr:col>
      <xdr:colOff>4214812</xdr:colOff>
      <xdr:row>13</xdr:row>
      <xdr:rowOff>222252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110AFCAB-9CDA-4295-8B40-40FDCBCFD124}"/>
            </a:ext>
          </a:extLst>
        </xdr:cNvPr>
        <xdr:cNvSpPr txBox="1"/>
      </xdr:nvSpPr>
      <xdr:spPr>
        <a:xfrm>
          <a:off x="77152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B7263539-AAD8-4B7A-A305-E6181FEFD6A3}"/>
            </a:ext>
          </a:extLst>
        </xdr:cNvPr>
        <xdr:cNvSpPr txBox="1"/>
      </xdr:nvSpPr>
      <xdr:spPr>
        <a:xfrm>
          <a:off x="566356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14</xdr:row>
      <xdr:rowOff>39684</xdr:rowOff>
    </xdr:from>
    <xdr:to>
      <xdr:col>5</xdr:col>
      <xdr:colOff>4206877</xdr:colOff>
      <xdr:row>21</xdr:row>
      <xdr:rowOff>198433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4ED424F9-02A1-4BC0-8F09-6832BBCAC336}"/>
            </a:ext>
          </a:extLst>
        </xdr:cNvPr>
        <xdr:cNvSpPr txBox="1"/>
      </xdr:nvSpPr>
      <xdr:spPr>
        <a:xfrm>
          <a:off x="565563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11</xdr:row>
      <xdr:rowOff>55568</xdr:rowOff>
    </xdr:from>
    <xdr:to>
      <xdr:col>5</xdr:col>
      <xdr:colOff>4214812</xdr:colOff>
      <xdr:row>13</xdr:row>
      <xdr:rowOff>222252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5575ACBA-B8A8-4049-94B6-4A45D01D4D73}"/>
            </a:ext>
          </a:extLst>
        </xdr:cNvPr>
        <xdr:cNvSpPr txBox="1"/>
      </xdr:nvSpPr>
      <xdr:spPr>
        <a:xfrm>
          <a:off x="566356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27F5D833-7879-4598-9B93-B3F20A66F5D9}"/>
            </a:ext>
          </a:extLst>
        </xdr:cNvPr>
        <xdr:cNvSpPr txBox="1"/>
      </xdr:nvSpPr>
      <xdr:spPr>
        <a:xfrm>
          <a:off x="1055560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14</xdr:row>
      <xdr:rowOff>39684</xdr:rowOff>
    </xdr:from>
    <xdr:to>
      <xdr:col>8</xdr:col>
      <xdr:colOff>4206877</xdr:colOff>
      <xdr:row>21</xdr:row>
      <xdr:rowOff>198433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18116C10-79F6-46E3-83DE-DA73001FC42F}"/>
            </a:ext>
          </a:extLst>
        </xdr:cNvPr>
        <xdr:cNvSpPr txBox="1"/>
      </xdr:nvSpPr>
      <xdr:spPr>
        <a:xfrm>
          <a:off x="1054767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11</xdr:row>
      <xdr:rowOff>55568</xdr:rowOff>
    </xdr:from>
    <xdr:to>
      <xdr:col>8</xdr:col>
      <xdr:colOff>4214812</xdr:colOff>
      <xdr:row>13</xdr:row>
      <xdr:rowOff>222252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B16EB018-58B2-4392-92A8-C80CAD530DC1}"/>
            </a:ext>
          </a:extLst>
        </xdr:cNvPr>
        <xdr:cNvSpPr txBox="1"/>
      </xdr:nvSpPr>
      <xdr:spPr>
        <a:xfrm>
          <a:off x="1055560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113BFB9D-6AD5-4CD0-9B66-DF790C979F41}"/>
            </a:ext>
          </a:extLst>
        </xdr:cNvPr>
        <xdr:cNvSpPr txBox="1"/>
      </xdr:nvSpPr>
      <xdr:spPr>
        <a:xfrm>
          <a:off x="77152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32</xdr:row>
      <xdr:rowOff>39684</xdr:rowOff>
    </xdr:from>
    <xdr:to>
      <xdr:col>2</xdr:col>
      <xdr:colOff>4206877</xdr:colOff>
      <xdr:row>39</xdr:row>
      <xdr:rowOff>198433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DE7E2CB4-0B23-47ED-A801-DC82CF110631}"/>
            </a:ext>
          </a:extLst>
        </xdr:cNvPr>
        <xdr:cNvSpPr txBox="1"/>
      </xdr:nvSpPr>
      <xdr:spPr>
        <a:xfrm>
          <a:off x="76359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29</xdr:row>
      <xdr:rowOff>55568</xdr:rowOff>
    </xdr:from>
    <xdr:to>
      <xdr:col>2</xdr:col>
      <xdr:colOff>4214812</xdr:colOff>
      <xdr:row>31</xdr:row>
      <xdr:rowOff>222252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853BFA45-9721-47D9-B0AD-C59800751AD4}"/>
            </a:ext>
          </a:extLst>
        </xdr:cNvPr>
        <xdr:cNvSpPr txBox="1"/>
      </xdr:nvSpPr>
      <xdr:spPr>
        <a:xfrm>
          <a:off x="77152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0197F964-65B9-49A0-B1C6-A36EA4BFBFD6}"/>
            </a:ext>
          </a:extLst>
        </xdr:cNvPr>
        <xdr:cNvSpPr txBox="1"/>
      </xdr:nvSpPr>
      <xdr:spPr>
        <a:xfrm>
          <a:off x="566356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32</xdr:row>
      <xdr:rowOff>39684</xdr:rowOff>
    </xdr:from>
    <xdr:to>
      <xdr:col>5</xdr:col>
      <xdr:colOff>4206877</xdr:colOff>
      <xdr:row>39</xdr:row>
      <xdr:rowOff>198433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2FBE66B2-F3AD-4C64-BB16-6BBD31843233}"/>
            </a:ext>
          </a:extLst>
        </xdr:cNvPr>
        <xdr:cNvSpPr txBox="1"/>
      </xdr:nvSpPr>
      <xdr:spPr>
        <a:xfrm>
          <a:off x="565563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29</xdr:row>
      <xdr:rowOff>55568</xdr:rowOff>
    </xdr:from>
    <xdr:to>
      <xdr:col>5</xdr:col>
      <xdr:colOff>4214812</xdr:colOff>
      <xdr:row>31</xdr:row>
      <xdr:rowOff>222252</xdr:rowOff>
    </xdr:to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39770C27-4B0C-4186-9EE3-E8DD8CE31455}"/>
            </a:ext>
          </a:extLst>
        </xdr:cNvPr>
        <xdr:cNvSpPr txBox="1"/>
      </xdr:nvSpPr>
      <xdr:spPr>
        <a:xfrm>
          <a:off x="566356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18" name="Tekstvak 17">
          <a:extLst>
            <a:ext uri="{FF2B5EF4-FFF2-40B4-BE49-F238E27FC236}">
              <a16:creationId xmlns:a16="http://schemas.microsoft.com/office/drawing/2014/main" id="{FCD3E397-BB3E-49C5-9022-4C8FF0D31CA0}"/>
            </a:ext>
          </a:extLst>
        </xdr:cNvPr>
        <xdr:cNvSpPr txBox="1"/>
      </xdr:nvSpPr>
      <xdr:spPr>
        <a:xfrm>
          <a:off x="1055560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32</xdr:row>
      <xdr:rowOff>39684</xdr:rowOff>
    </xdr:from>
    <xdr:to>
      <xdr:col>8</xdr:col>
      <xdr:colOff>4206877</xdr:colOff>
      <xdr:row>39</xdr:row>
      <xdr:rowOff>198433</xdr:rowOff>
    </xdr:to>
    <xdr:sp macro="" textlink="" fLocksText="0">
      <xdr:nvSpPr>
        <xdr:cNvPr id="19" name="Tekstvak 18">
          <a:extLst>
            <a:ext uri="{FF2B5EF4-FFF2-40B4-BE49-F238E27FC236}">
              <a16:creationId xmlns:a16="http://schemas.microsoft.com/office/drawing/2014/main" id="{679758CD-710A-46F0-961D-A4CB928CA910}"/>
            </a:ext>
          </a:extLst>
        </xdr:cNvPr>
        <xdr:cNvSpPr txBox="1"/>
      </xdr:nvSpPr>
      <xdr:spPr>
        <a:xfrm>
          <a:off x="1054767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29</xdr:row>
      <xdr:rowOff>55568</xdr:rowOff>
    </xdr:from>
    <xdr:to>
      <xdr:col>8</xdr:col>
      <xdr:colOff>4214812</xdr:colOff>
      <xdr:row>31</xdr:row>
      <xdr:rowOff>222252</xdr:rowOff>
    </xdr:to>
    <xdr:sp macro="" textlink="" fLocksText="0">
      <xdr:nvSpPr>
        <xdr:cNvPr id="20" name="Tekstvak 19">
          <a:extLst>
            <a:ext uri="{FF2B5EF4-FFF2-40B4-BE49-F238E27FC236}">
              <a16:creationId xmlns:a16="http://schemas.microsoft.com/office/drawing/2014/main" id="{BD0B927A-F587-4F02-85DE-E86D3BD35091}"/>
            </a:ext>
          </a:extLst>
        </xdr:cNvPr>
        <xdr:cNvSpPr txBox="1"/>
      </xdr:nvSpPr>
      <xdr:spPr>
        <a:xfrm>
          <a:off x="1055560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2" name="Rechthoek: afgeronde hoeken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5572D7-1822-4366-9122-E9F1F90449EC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DOORGAANDE</a:t>
          </a:r>
          <a:r>
            <a:rPr lang="nl-NL" sz="1600" b="1" baseline="0">
              <a:solidFill>
                <a:schemeClr val="bg1"/>
              </a:solidFill>
            </a:rPr>
            <a:t> LIJN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3" name="Rechthoek: afgeronde hoeken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59E3D54-50D7-4167-B428-6181A54ED2D7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F6D1C0E-0F9A-4662-8583-7FC293313211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BASIS-AANPAK</a:t>
          </a: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5" name="Rechthoek: afgeronde hoeken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BA4D53-0DFA-4F96-A6A6-880E8BA9A4FE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</a:rPr>
            <a:t>VERRIJKTE AANPAK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8</xdr:row>
      <xdr:rowOff>31750</xdr:rowOff>
    </xdr:from>
    <xdr:to>
      <xdr:col>2</xdr:col>
      <xdr:colOff>4214812</xdr:colOff>
      <xdr:row>10</xdr:row>
      <xdr:rowOff>206375</xdr:rowOff>
    </xdr:to>
    <xdr:sp macro="" textlink="" fLocksText="0">
      <xdr:nvSpPr>
        <xdr:cNvPr id="2" name="Tekstvak 1">
          <a:extLst>
            <a:ext uri="{FF2B5EF4-FFF2-40B4-BE49-F238E27FC236}">
              <a16:creationId xmlns:a16="http://schemas.microsoft.com/office/drawing/2014/main" id="{34326A60-32C7-45E2-9FBE-77F5E3C84146}"/>
            </a:ext>
          </a:extLst>
        </xdr:cNvPr>
        <xdr:cNvSpPr txBox="1"/>
      </xdr:nvSpPr>
      <xdr:spPr>
        <a:xfrm>
          <a:off x="77152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14</xdr:row>
      <xdr:rowOff>39684</xdr:rowOff>
    </xdr:from>
    <xdr:to>
      <xdr:col>2</xdr:col>
      <xdr:colOff>4206877</xdr:colOff>
      <xdr:row>21</xdr:row>
      <xdr:rowOff>198433</xdr:rowOff>
    </xdr:to>
    <xdr:sp macro="" textlink="" fLocksText="0">
      <xdr:nvSpPr>
        <xdr:cNvPr id="3" name="Tekstvak 2">
          <a:extLst>
            <a:ext uri="{FF2B5EF4-FFF2-40B4-BE49-F238E27FC236}">
              <a16:creationId xmlns:a16="http://schemas.microsoft.com/office/drawing/2014/main" id="{95F00D40-C52B-4837-8F63-8806909F43A9}"/>
            </a:ext>
          </a:extLst>
        </xdr:cNvPr>
        <xdr:cNvSpPr txBox="1"/>
      </xdr:nvSpPr>
      <xdr:spPr>
        <a:xfrm>
          <a:off x="76359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1389062</xdr:colOff>
      <xdr:row>0</xdr:row>
      <xdr:rowOff>158749</xdr:rowOff>
    </xdr:from>
    <xdr:to>
      <xdr:col>3</xdr:col>
      <xdr:colOff>7938</xdr:colOff>
      <xdr:row>4</xdr:row>
      <xdr:rowOff>15874</xdr:rowOff>
    </xdr:to>
    <xdr:sp macro="" textlink="" fLocksText="0">
      <xdr:nvSpPr>
        <xdr:cNvPr id="4" name="Tekstvak 3">
          <a:extLst>
            <a:ext uri="{FF2B5EF4-FFF2-40B4-BE49-F238E27FC236}">
              <a16:creationId xmlns:a16="http://schemas.microsoft.com/office/drawing/2014/main" id="{37B3711A-D6BA-4492-A740-E7DD9EB71046}"/>
            </a:ext>
          </a:extLst>
        </xdr:cNvPr>
        <xdr:cNvSpPr txBox="1"/>
      </xdr:nvSpPr>
      <xdr:spPr>
        <a:xfrm>
          <a:off x="2112962" y="158749"/>
          <a:ext cx="2787016" cy="779145"/>
        </a:xfrm>
        <a:prstGeom prst="rect">
          <a:avLst/>
        </a:prstGeom>
        <a:solidFill>
          <a:srgbClr val="EBEB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4-5</a:t>
          </a:r>
        </a:p>
        <a:p>
          <a:endParaRPr lang="nl-NL" sz="1200" b="1">
            <a:latin typeface="Verdana" panose="020B0604030504040204" pitchFamily="34" charset="0"/>
            <a:ea typeface="Verdana" panose="020B0604030504040204" pitchFamily="34" charset="0"/>
          </a:endParaRPr>
        </a:p>
        <a:p>
          <a:r>
            <a:rPr lang="nl-NL" sz="1200" b="1">
              <a:latin typeface="Verdana" panose="020B0604030504040204" pitchFamily="34" charset="0"/>
              <a:ea typeface="Verdana" panose="020B0604030504040204" pitchFamily="34" charset="0"/>
            </a:rPr>
            <a:t>2-8-2025</a:t>
          </a:r>
        </a:p>
      </xdr:txBody>
    </xdr:sp>
    <xdr:clientData/>
  </xdr:twoCellAnchor>
  <xdr:twoCellAnchor>
    <xdr:from>
      <xdr:col>2</xdr:col>
      <xdr:colOff>47625</xdr:colOff>
      <xdr:row>11</xdr:row>
      <xdr:rowOff>55568</xdr:rowOff>
    </xdr:from>
    <xdr:to>
      <xdr:col>2</xdr:col>
      <xdr:colOff>4214812</xdr:colOff>
      <xdr:row>13</xdr:row>
      <xdr:rowOff>222252</xdr:rowOff>
    </xdr:to>
    <xdr:sp macro="" textlink="" fLocksText="0">
      <xdr:nvSpPr>
        <xdr:cNvPr id="5" name="Tekstvak 4">
          <a:extLst>
            <a:ext uri="{FF2B5EF4-FFF2-40B4-BE49-F238E27FC236}">
              <a16:creationId xmlns:a16="http://schemas.microsoft.com/office/drawing/2014/main" id="{AF5668BD-0BE0-4DA8-80BE-A84D01038CBA}"/>
            </a:ext>
          </a:extLst>
        </xdr:cNvPr>
        <xdr:cNvSpPr txBox="1"/>
      </xdr:nvSpPr>
      <xdr:spPr>
        <a:xfrm>
          <a:off x="77152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8</xdr:row>
      <xdr:rowOff>31750</xdr:rowOff>
    </xdr:from>
    <xdr:to>
      <xdr:col>5</xdr:col>
      <xdr:colOff>4214812</xdr:colOff>
      <xdr:row>10</xdr:row>
      <xdr:rowOff>206375</xdr:rowOff>
    </xdr:to>
    <xdr:sp macro="" textlink="" fLocksText="0">
      <xdr:nvSpPr>
        <xdr:cNvPr id="6" name="Tekstvak 5">
          <a:extLst>
            <a:ext uri="{FF2B5EF4-FFF2-40B4-BE49-F238E27FC236}">
              <a16:creationId xmlns:a16="http://schemas.microsoft.com/office/drawing/2014/main" id="{C402C1FB-0DA4-4566-B288-E4116A897793}"/>
            </a:ext>
          </a:extLst>
        </xdr:cNvPr>
        <xdr:cNvSpPr txBox="1"/>
      </xdr:nvSpPr>
      <xdr:spPr>
        <a:xfrm>
          <a:off x="566356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14</xdr:row>
      <xdr:rowOff>39684</xdr:rowOff>
    </xdr:from>
    <xdr:to>
      <xdr:col>5</xdr:col>
      <xdr:colOff>4206877</xdr:colOff>
      <xdr:row>21</xdr:row>
      <xdr:rowOff>198433</xdr:rowOff>
    </xdr:to>
    <xdr:sp macro="" textlink="" fLocksText="0">
      <xdr:nvSpPr>
        <xdr:cNvPr id="7" name="Tekstvak 6">
          <a:extLst>
            <a:ext uri="{FF2B5EF4-FFF2-40B4-BE49-F238E27FC236}">
              <a16:creationId xmlns:a16="http://schemas.microsoft.com/office/drawing/2014/main" id="{547A68AB-9E98-4614-9197-02FAA8C175E6}"/>
            </a:ext>
          </a:extLst>
        </xdr:cNvPr>
        <xdr:cNvSpPr txBox="1"/>
      </xdr:nvSpPr>
      <xdr:spPr>
        <a:xfrm>
          <a:off x="565563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11</xdr:row>
      <xdr:rowOff>55568</xdr:rowOff>
    </xdr:from>
    <xdr:to>
      <xdr:col>5</xdr:col>
      <xdr:colOff>4214812</xdr:colOff>
      <xdr:row>13</xdr:row>
      <xdr:rowOff>222252</xdr:rowOff>
    </xdr:to>
    <xdr:sp macro="" textlink="" fLocksText="0">
      <xdr:nvSpPr>
        <xdr:cNvPr id="8" name="Tekstvak 7">
          <a:extLst>
            <a:ext uri="{FF2B5EF4-FFF2-40B4-BE49-F238E27FC236}">
              <a16:creationId xmlns:a16="http://schemas.microsoft.com/office/drawing/2014/main" id="{995E5839-FF00-47EF-AE72-2BD52712F604}"/>
            </a:ext>
          </a:extLst>
        </xdr:cNvPr>
        <xdr:cNvSpPr txBox="1"/>
      </xdr:nvSpPr>
      <xdr:spPr>
        <a:xfrm>
          <a:off x="566356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8</xdr:row>
      <xdr:rowOff>31750</xdr:rowOff>
    </xdr:from>
    <xdr:to>
      <xdr:col>8</xdr:col>
      <xdr:colOff>4214812</xdr:colOff>
      <xdr:row>10</xdr:row>
      <xdr:rowOff>206375</xdr:rowOff>
    </xdr:to>
    <xdr:sp macro="" textlink="" fLocksText="0">
      <xdr:nvSpPr>
        <xdr:cNvPr id="9" name="Tekstvak 8">
          <a:extLst>
            <a:ext uri="{FF2B5EF4-FFF2-40B4-BE49-F238E27FC236}">
              <a16:creationId xmlns:a16="http://schemas.microsoft.com/office/drawing/2014/main" id="{AF1821D9-5493-4CBA-9A12-E6FE6BDEE28C}"/>
            </a:ext>
          </a:extLst>
        </xdr:cNvPr>
        <xdr:cNvSpPr txBox="1"/>
      </xdr:nvSpPr>
      <xdr:spPr>
        <a:xfrm>
          <a:off x="10555605" y="188341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14</xdr:row>
      <xdr:rowOff>39684</xdr:rowOff>
    </xdr:from>
    <xdr:to>
      <xdr:col>8</xdr:col>
      <xdr:colOff>4206877</xdr:colOff>
      <xdr:row>21</xdr:row>
      <xdr:rowOff>198433</xdr:rowOff>
    </xdr:to>
    <xdr:sp macro="" textlink="" fLocksText="0">
      <xdr:nvSpPr>
        <xdr:cNvPr id="10" name="Tekstvak 9">
          <a:extLst>
            <a:ext uri="{FF2B5EF4-FFF2-40B4-BE49-F238E27FC236}">
              <a16:creationId xmlns:a16="http://schemas.microsoft.com/office/drawing/2014/main" id="{73060AE8-5B38-4033-A968-09B632E91547}"/>
            </a:ext>
          </a:extLst>
        </xdr:cNvPr>
        <xdr:cNvSpPr txBox="1"/>
      </xdr:nvSpPr>
      <xdr:spPr>
        <a:xfrm>
          <a:off x="10547670" y="335438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11</xdr:row>
      <xdr:rowOff>55568</xdr:rowOff>
    </xdr:from>
    <xdr:to>
      <xdr:col>8</xdr:col>
      <xdr:colOff>4214812</xdr:colOff>
      <xdr:row>13</xdr:row>
      <xdr:rowOff>222252</xdr:rowOff>
    </xdr:to>
    <xdr:sp macro="" textlink="" fLocksText="0">
      <xdr:nvSpPr>
        <xdr:cNvPr id="11" name="Tekstvak 10">
          <a:extLst>
            <a:ext uri="{FF2B5EF4-FFF2-40B4-BE49-F238E27FC236}">
              <a16:creationId xmlns:a16="http://schemas.microsoft.com/office/drawing/2014/main" id="{1855E886-4A68-4856-888D-C72AC7D84D6B}"/>
            </a:ext>
          </a:extLst>
        </xdr:cNvPr>
        <xdr:cNvSpPr txBox="1"/>
      </xdr:nvSpPr>
      <xdr:spPr>
        <a:xfrm>
          <a:off x="10555605" y="263874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2</xdr:col>
      <xdr:colOff>47625</xdr:colOff>
      <xdr:row>26</xdr:row>
      <xdr:rowOff>31750</xdr:rowOff>
    </xdr:from>
    <xdr:to>
      <xdr:col>2</xdr:col>
      <xdr:colOff>4214812</xdr:colOff>
      <xdr:row>28</xdr:row>
      <xdr:rowOff>206375</xdr:rowOff>
    </xdr:to>
    <xdr:sp macro="" textlink="" fLocksText="0">
      <xdr:nvSpPr>
        <xdr:cNvPr id="12" name="Tekstvak 11">
          <a:extLst>
            <a:ext uri="{FF2B5EF4-FFF2-40B4-BE49-F238E27FC236}">
              <a16:creationId xmlns:a16="http://schemas.microsoft.com/office/drawing/2014/main" id="{D54FB2D1-8B89-49AF-9B31-BF2295583267}"/>
            </a:ext>
          </a:extLst>
        </xdr:cNvPr>
        <xdr:cNvSpPr txBox="1"/>
      </xdr:nvSpPr>
      <xdr:spPr>
        <a:xfrm>
          <a:off x="77152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39690</xdr:colOff>
      <xdr:row>32</xdr:row>
      <xdr:rowOff>39684</xdr:rowOff>
    </xdr:from>
    <xdr:to>
      <xdr:col>2</xdr:col>
      <xdr:colOff>4206877</xdr:colOff>
      <xdr:row>39</xdr:row>
      <xdr:rowOff>198433</xdr:rowOff>
    </xdr:to>
    <xdr:sp macro="" textlink="" fLocksText="0">
      <xdr:nvSpPr>
        <xdr:cNvPr id="13" name="Tekstvak 12">
          <a:extLst>
            <a:ext uri="{FF2B5EF4-FFF2-40B4-BE49-F238E27FC236}">
              <a16:creationId xmlns:a16="http://schemas.microsoft.com/office/drawing/2014/main" id="{C5E730D1-D434-4F5A-AD4B-6CE3B5C9C102}"/>
            </a:ext>
          </a:extLst>
        </xdr:cNvPr>
        <xdr:cNvSpPr txBox="1"/>
      </xdr:nvSpPr>
      <xdr:spPr>
        <a:xfrm>
          <a:off x="76359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2</xdr:col>
      <xdr:colOff>47625</xdr:colOff>
      <xdr:row>29</xdr:row>
      <xdr:rowOff>55568</xdr:rowOff>
    </xdr:from>
    <xdr:to>
      <xdr:col>2</xdr:col>
      <xdr:colOff>4214812</xdr:colOff>
      <xdr:row>31</xdr:row>
      <xdr:rowOff>222252</xdr:rowOff>
    </xdr:to>
    <xdr:sp macro="" textlink="" fLocksText="0">
      <xdr:nvSpPr>
        <xdr:cNvPr id="14" name="Tekstvak 13">
          <a:extLst>
            <a:ext uri="{FF2B5EF4-FFF2-40B4-BE49-F238E27FC236}">
              <a16:creationId xmlns:a16="http://schemas.microsoft.com/office/drawing/2014/main" id="{B777BC0C-72C8-4026-8AF3-C95CE7C993B3}"/>
            </a:ext>
          </a:extLst>
        </xdr:cNvPr>
        <xdr:cNvSpPr txBox="1"/>
      </xdr:nvSpPr>
      <xdr:spPr>
        <a:xfrm>
          <a:off x="77152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5</xdr:col>
      <xdr:colOff>47625</xdr:colOff>
      <xdr:row>26</xdr:row>
      <xdr:rowOff>31750</xdr:rowOff>
    </xdr:from>
    <xdr:to>
      <xdr:col>5</xdr:col>
      <xdr:colOff>4214812</xdr:colOff>
      <xdr:row>28</xdr:row>
      <xdr:rowOff>206375</xdr:rowOff>
    </xdr:to>
    <xdr:sp macro="" textlink="" fLocksText="0">
      <xdr:nvSpPr>
        <xdr:cNvPr id="15" name="Tekstvak 14">
          <a:extLst>
            <a:ext uri="{FF2B5EF4-FFF2-40B4-BE49-F238E27FC236}">
              <a16:creationId xmlns:a16="http://schemas.microsoft.com/office/drawing/2014/main" id="{C4A65D19-F122-4E42-A6B3-BC58D8477BF6}"/>
            </a:ext>
          </a:extLst>
        </xdr:cNvPr>
        <xdr:cNvSpPr txBox="1"/>
      </xdr:nvSpPr>
      <xdr:spPr>
        <a:xfrm>
          <a:off x="566356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39690</xdr:colOff>
      <xdr:row>32</xdr:row>
      <xdr:rowOff>39684</xdr:rowOff>
    </xdr:from>
    <xdr:to>
      <xdr:col>5</xdr:col>
      <xdr:colOff>4206877</xdr:colOff>
      <xdr:row>39</xdr:row>
      <xdr:rowOff>198433</xdr:rowOff>
    </xdr:to>
    <xdr:sp macro="" textlink="" fLocksText="0">
      <xdr:nvSpPr>
        <xdr:cNvPr id="16" name="Tekstvak 15">
          <a:extLst>
            <a:ext uri="{FF2B5EF4-FFF2-40B4-BE49-F238E27FC236}">
              <a16:creationId xmlns:a16="http://schemas.microsoft.com/office/drawing/2014/main" id="{50A4AE28-F154-4EBA-8688-FFDD13E0535B}"/>
            </a:ext>
          </a:extLst>
        </xdr:cNvPr>
        <xdr:cNvSpPr txBox="1"/>
      </xdr:nvSpPr>
      <xdr:spPr>
        <a:xfrm>
          <a:off x="565563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5</xdr:col>
      <xdr:colOff>47625</xdr:colOff>
      <xdr:row>29</xdr:row>
      <xdr:rowOff>55568</xdr:rowOff>
    </xdr:from>
    <xdr:to>
      <xdr:col>5</xdr:col>
      <xdr:colOff>4214812</xdr:colOff>
      <xdr:row>31</xdr:row>
      <xdr:rowOff>222252</xdr:rowOff>
    </xdr:to>
    <xdr:sp macro="" textlink="" fLocksText="0">
      <xdr:nvSpPr>
        <xdr:cNvPr id="17" name="Tekstvak 16">
          <a:extLst>
            <a:ext uri="{FF2B5EF4-FFF2-40B4-BE49-F238E27FC236}">
              <a16:creationId xmlns:a16="http://schemas.microsoft.com/office/drawing/2014/main" id="{AD6BA3F5-550E-4511-A7E3-4B2D94CBEBBB}"/>
            </a:ext>
          </a:extLst>
        </xdr:cNvPr>
        <xdr:cNvSpPr txBox="1"/>
      </xdr:nvSpPr>
      <xdr:spPr>
        <a:xfrm>
          <a:off x="566356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8</xdr:col>
      <xdr:colOff>47625</xdr:colOff>
      <xdr:row>26</xdr:row>
      <xdr:rowOff>31750</xdr:rowOff>
    </xdr:from>
    <xdr:to>
      <xdr:col>8</xdr:col>
      <xdr:colOff>4214812</xdr:colOff>
      <xdr:row>28</xdr:row>
      <xdr:rowOff>206375</xdr:rowOff>
    </xdr:to>
    <xdr:sp macro="" textlink="" fLocksText="0">
      <xdr:nvSpPr>
        <xdr:cNvPr id="18" name="Tekstvak 17">
          <a:extLst>
            <a:ext uri="{FF2B5EF4-FFF2-40B4-BE49-F238E27FC236}">
              <a16:creationId xmlns:a16="http://schemas.microsoft.com/office/drawing/2014/main" id="{E418BF18-9317-4ABA-8212-6BECB6148227}"/>
            </a:ext>
          </a:extLst>
        </xdr:cNvPr>
        <xdr:cNvSpPr txBox="1"/>
      </xdr:nvSpPr>
      <xdr:spPr>
        <a:xfrm>
          <a:off x="10555605" y="6028690"/>
          <a:ext cx="4121467" cy="66230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39690</xdr:colOff>
      <xdr:row>32</xdr:row>
      <xdr:rowOff>39684</xdr:rowOff>
    </xdr:from>
    <xdr:to>
      <xdr:col>8</xdr:col>
      <xdr:colOff>4206877</xdr:colOff>
      <xdr:row>39</xdr:row>
      <xdr:rowOff>198433</xdr:rowOff>
    </xdr:to>
    <xdr:sp macro="" textlink="" fLocksText="0">
      <xdr:nvSpPr>
        <xdr:cNvPr id="19" name="Tekstvak 18">
          <a:extLst>
            <a:ext uri="{FF2B5EF4-FFF2-40B4-BE49-F238E27FC236}">
              <a16:creationId xmlns:a16="http://schemas.microsoft.com/office/drawing/2014/main" id="{30B06C76-2658-431F-97A1-1B33C31BD77D}"/>
            </a:ext>
          </a:extLst>
        </xdr:cNvPr>
        <xdr:cNvSpPr txBox="1"/>
      </xdr:nvSpPr>
      <xdr:spPr>
        <a:xfrm>
          <a:off x="10547670" y="7499664"/>
          <a:ext cx="4129087" cy="1865629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200"/>
        </a:p>
      </xdr:txBody>
    </xdr:sp>
    <xdr:clientData/>
  </xdr:twoCellAnchor>
  <xdr:twoCellAnchor>
    <xdr:from>
      <xdr:col>8</xdr:col>
      <xdr:colOff>47625</xdr:colOff>
      <xdr:row>29</xdr:row>
      <xdr:rowOff>55568</xdr:rowOff>
    </xdr:from>
    <xdr:to>
      <xdr:col>8</xdr:col>
      <xdr:colOff>4214812</xdr:colOff>
      <xdr:row>31</xdr:row>
      <xdr:rowOff>222252</xdr:rowOff>
    </xdr:to>
    <xdr:sp macro="" textlink="" fLocksText="0">
      <xdr:nvSpPr>
        <xdr:cNvPr id="20" name="Tekstvak 19">
          <a:extLst>
            <a:ext uri="{FF2B5EF4-FFF2-40B4-BE49-F238E27FC236}">
              <a16:creationId xmlns:a16="http://schemas.microsoft.com/office/drawing/2014/main" id="{908B5713-E7B1-42E7-953A-BE60028089F8}"/>
            </a:ext>
          </a:extLst>
        </xdr:cNvPr>
        <xdr:cNvSpPr txBox="1"/>
      </xdr:nvSpPr>
      <xdr:spPr>
        <a:xfrm>
          <a:off x="10555605" y="6784028"/>
          <a:ext cx="4121467" cy="654364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1400" b="1" baseline="0">
            <a:latin typeface="+mn-lt"/>
          </a:endParaRPr>
        </a:p>
        <a:p>
          <a:endParaRPr lang="nl-NL" sz="1400" b="1">
            <a:latin typeface="+mn-lt"/>
          </a:endParaRPr>
        </a:p>
      </xdr:txBody>
    </xdr:sp>
    <xdr:clientData/>
  </xdr:twoCellAnchor>
  <xdr:twoCellAnchor>
    <xdr:from>
      <xdr:col>10</xdr:col>
      <xdr:colOff>19050</xdr:colOff>
      <xdr:row>9</xdr:row>
      <xdr:rowOff>0</xdr:rowOff>
    </xdr:from>
    <xdr:to>
      <xdr:col>13</xdr:col>
      <xdr:colOff>276225</xdr:colOff>
      <xdr:row>11</xdr:row>
      <xdr:rowOff>57150</xdr:rowOff>
    </xdr:to>
    <xdr:sp macro="" textlink="">
      <xdr:nvSpPr>
        <xdr:cNvPr id="22" name="Rechthoek: afgeronde hoeken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95E01-5DB1-4896-9659-C5380368EAE9}"/>
            </a:ext>
          </a:extLst>
        </xdr:cNvPr>
        <xdr:cNvSpPr/>
      </xdr:nvSpPr>
      <xdr:spPr>
        <a:xfrm>
          <a:off x="15327630" y="1859280"/>
          <a:ext cx="2154555" cy="54483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DOORGAANDE</a:t>
          </a:r>
          <a:r>
            <a:rPr lang="nl-NL" sz="1600" b="1" baseline="0">
              <a:solidFill>
                <a:schemeClr val="bg1"/>
              </a:solidFill>
            </a:rPr>
            <a:t> LIJN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  <xdr:twoCellAnchor>
    <xdr:from>
      <xdr:col>10</xdr:col>
      <xdr:colOff>19050</xdr:colOff>
      <xdr:row>6</xdr:row>
      <xdr:rowOff>28575</xdr:rowOff>
    </xdr:from>
    <xdr:to>
      <xdr:col>13</xdr:col>
      <xdr:colOff>276225</xdr:colOff>
      <xdr:row>8</xdr:row>
      <xdr:rowOff>171450</xdr:rowOff>
    </xdr:to>
    <xdr:sp macro="" textlink="">
      <xdr:nvSpPr>
        <xdr:cNvPr id="23" name="Rechthoek: afgeronde hoeken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1B4CE9-15C9-45A8-B3BA-29567F833D30}"/>
            </a:ext>
          </a:extLst>
        </xdr:cNvPr>
        <xdr:cNvSpPr/>
      </xdr:nvSpPr>
      <xdr:spPr>
        <a:xfrm>
          <a:off x="15327630" y="1255395"/>
          <a:ext cx="2154555" cy="531495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START</a:t>
          </a:r>
        </a:p>
      </xdr:txBody>
    </xdr:sp>
    <xdr:clientData fPrintsWithSheet="0"/>
  </xdr:twoCellAnchor>
  <xdr:twoCellAnchor>
    <xdr:from>
      <xdr:col>10</xdr:col>
      <xdr:colOff>19050</xdr:colOff>
      <xdr:row>11</xdr:row>
      <xdr:rowOff>171450</xdr:rowOff>
    </xdr:from>
    <xdr:to>
      <xdr:col>13</xdr:col>
      <xdr:colOff>276225</xdr:colOff>
      <xdr:row>14</xdr:row>
      <xdr:rowOff>57150</xdr:rowOff>
    </xdr:to>
    <xdr:sp macro="" textlink="">
      <xdr:nvSpPr>
        <xdr:cNvPr id="24" name="Rechthoek: afgeronde hoeken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E9C30C-A8D1-4B5A-9082-ABDB7A7AB825}"/>
            </a:ext>
          </a:extLst>
        </xdr:cNvPr>
        <xdr:cNvSpPr/>
      </xdr:nvSpPr>
      <xdr:spPr>
        <a:xfrm>
          <a:off x="15327630" y="2518410"/>
          <a:ext cx="2154555" cy="61722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>
              <a:solidFill>
                <a:schemeClr val="bg1"/>
              </a:solidFill>
            </a:rPr>
            <a:t>BASIS-AANPAK</a:t>
          </a:r>
        </a:p>
      </xdr:txBody>
    </xdr:sp>
    <xdr:clientData fPrintsWithSheet="0"/>
  </xdr:twoCellAnchor>
  <xdr:twoCellAnchor>
    <xdr:from>
      <xdr:col>10</xdr:col>
      <xdr:colOff>19050</xdr:colOff>
      <xdr:row>14</xdr:row>
      <xdr:rowOff>171450</xdr:rowOff>
    </xdr:from>
    <xdr:to>
      <xdr:col>13</xdr:col>
      <xdr:colOff>276225</xdr:colOff>
      <xdr:row>17</xdr:row>
      <xdr:rowOff>57150</xdr:rowOff>
    </xdr:to>
    <xdr:sp macro="" textlink="">
      <xdr:nvSpPr>
        <xdr:cNvPr id="25" name="Rechthoek: afgeronde hoeken 2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CA43891-266A-4B1A-8DC1-EF7CC816319C}"/>
            </a:ext>
          </a:extLst>
        </xdr:cNvPr>
        <xdr:cNvSpPr/>
      </xdr:nvSpPr>
      <xdr:spPr>
        <a:xfrm>
          <a:off x="15327630" y="3249930"/>
          <a:ext cx="2154555" cy="617220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600" b="1" baseline="0">
              <a:solidFill>
                <a:schemeClr val="bg1"/>
              </a:solidFill>
            </a:rPr>
            <a:t>INTENSIEVE AANPAK</a:t>
          </a:r>
          <a:endParaRPr lang="nl-NL" sz="1600" b="1">
            <a:solidFill>
              <a:schemeClr val="bg1"/>
            </a:solidFill>
          </a:endParaRP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1243012</xdr:colOff>
      <xdr:row>60</xdr:row>
      <xdr:rowOff>80962</xdr:rowOff>
    </xdr:from>
    <xdr:to>
      <xdr:col>42</xdr:col>
      <xdr:colOff>107156</xdr:colOff>
      <xdr:row>63</xdr:row>
      <xdr:rowOff>119064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58F6A5B-0605-4A2A-9B31-B8EF32BAA653}"/>
            </a:ext>
          </a:extLst>
        </xdr:cNvPr>
        <xdr:cNvSpPr>
          <a:spLocks noChangeArrowheads="1"/>
        </xdr:cNvSpPr>
      </xdr:nvSpPr>
      <xdr:spPr bwMode="auto">
        <a:xfrm>
          <a:off x="1502092" y="11114722"/>
          <a:ext cx="10637044" cy="54102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152399</xdr:colOff>
      <xdr:row>59</xdr:row>
      <xdr:rowOff>21430</xdr:rowOff>
    </xdr:from>
    <xdr:to>
      <xdr:col>51</xdr:col>
      <xdr:colOff>0</xdr:colOff>
      <xdr:row>91</xdr:row>
      <xdr:rowOff>154781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A81FEF9D-1501-4F9D-AB84-B73B27AF5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9526</xdr:colOff>
      <xdr:row>59</xdr:row>
      <xdr:rowOff>21431</xdr:rowOff>
    </xdr:from>
    <xdr:to>
      <xdr:col>9</xdr:col>
      <xdr:colOff>1</xdr:colOff>
      <xdr:row>91</xdr:row>
      <xdr:rowOff>142875</xdr:rowOff>
    </xdr:to>
    <xdr:graphicFrame macro="">
      <xdr:nvGraphicFramePr>
        <xdr:cNvPr id="4" name="Grafiek 8">
          <a:extLst>
            <a:ext uri="{FF2B5EF4-FFF2-40B4-BE49-F238E27FC236}">
              <a16:creationId xmlns:a16="http://schemas.microsoft.com/office/drawing/2014/main" id="{8C54FACB-51CD-4C07-AD2A-889798B2A1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17930</xdr:colOff>
      <xdr:row>12</xdr:row>
      <xdr:rowOff>161365</xdr:rowOff>
    </xdr:from>
    <xdr:to>
      <xdr:col>4</xdr:col>
      <xdr:colOff>0</xdr:colOff>
      <xdr:row>52</xdr:row>
      <xdr:rowOff>188258</xdr:rowOff>
    </xdr:to>
    <xdr:sp macro="" textlink="">
      <xdr:nvSpPr>
        <xdr:cNvPr id="5" name="Rechthoek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0B2F6E-106C-491A-B154-BDCE233BB1B5}"/>
            </a:ext>
          </a:extLst>
        </xdr:cNvPr>
        <xdr:cNvSpPr/>
      </xdr:nvSpPr>
      <xdr:spPr>
        <a:xfrm>
          <a:off x="277906" y="2635624"/>
          <a:ext cx="2877670" cy="6786281"/>
        </a:xfrm>
        <a:prstGeom prst="rect">
          <a:avLst/>
        </a:prstGeom>
        <a:solidFill>
          <a:schemeClr val="accent1">
            <a:alpha val="2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44824</xdr:colOff>
      <xdr:row>5</xdr:row>
      <xdr:rowOff>152400</xdr:rowOff>
    </xdr:from>
    <xdr:to>
      <xdr:col>8</xdr:col>
      <xdr:colOff>708212</xdr:colOff>
      <xdr:row>8</xdr:row>
      <xdr:rowOff>17929</xdr:rowOff>
    </xdr:to>
    <xdr:sp macro="" textlink="">
      <xdr:nvSpPr>
        <xdr:cNvPr id="6" name="Rechthoek: afgeronde hoeken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34A5E8C-4292-4C38-8BFC-5387C6F117C9}"/>
            </a:ext>
          </a:extLst>
        </xdr:cNvPr>
        <xdr:cNvSpPr/>
      </xdr:nvSpPr>
      <xdr:spPr>
        <a:xfrm>
          <a:off x="3946264" y="1348740"/>
          <a:ext cx="2141668" cy="368449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/>
            <a:t>Terug naar START</a:t>
          </a:r>
        </a:p>
      </xdr:txBody>
    </xdr:sp>
    <xdr:clientData fPrintsWithSheet="0"/>
  </xdr:twoCellAnchor>
  <xdr:twoCellAnchor>
    <xdr:from>
      <xdr:col>10</xdr:col>
      <xdr:colOff>0</xdr:colOff>
      <xdr:row>6</xdr:row>
      <xdr:rowOff>0</xdr:rowOff>
    </xdr:from>
    <xdr:to>
      <xdr:col>12</xdr:col>
      <xdr:colOff>663388</xdr:colOff>
      <xdr:row>8</xdr:row>
      <xdr:rowOff>35858</xdr:rowOff>
    </xdr:to>
    <xdr:sp macro="" textlink="">
      <xdr:nvSpPr>
        <xdr:cNvPr id="7" name="Rechthoek: afgeronde hoeken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D6F4CE-7295-4244-951F-9563ECCA8297}"/>
            </a:ext>
          </a:extLst>
        </xdr:cNvPr>
        <xdr:cNvSpPr/>
      </xdr:nvSpPr>
      <xdr:spPr>
        <a:xfrm>
          <a:off x="685800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Middentoets</a:t>
          </a:r>
        </a:p>
      </xdr:txBody>
    </xdr:sp>
    <xdr:clientData fPrintsWithSheet="0"/>
  </xdr:twoCellAnchor>
  <xdr:twoCellAnchor>
    <xdr:from>
      <xdr:col>37</xdr:col>
      <xdr:colOff>0</xdr:colOff>
      <xdr:row>6</xdr:row>
      <xdr:rowOff>0</xdr:rowOff>
    </xdr:from>
    <xdr:to>
      <xdr:col>41</xdr:col>
      <xdr:colOff>663388</xdr:colOff>
      <xdr:row>8</xdr:row>
      <xdr:rowOff>35858</xdr:rowOff>
    </xdr:to>
    <xdr:sp macro="" textlink="">
      <xdr:nvSpPr>
        <xdr:cNvPr id="8" name="Rechthoek: afgeronde hoeken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90F48F-72FD-4CFF-A2C2-FA3546DDF2E6}"/>
            </a:ext>
          </a:extLst>
        </xdr:cNvPr>
        <xdr:cNvSpPr/>
      </xdr:nvSpPr>
      <xdr:spPr>
        <a:xfrm>
          <a:off x="9814560" y="1363980"/>
          <a:ext cx="2141668" cy="371138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>
              <a:solidFill>
                <a:schemeClr val="tx1"/>
              </a:solidFill>
            </a:rPr>
            <a:t>Leerlingenoverzicht</a:t>
          </a:r>
        </a:p>
      </xdr:txBody>
    </xdr:sp>
    <xdr:clientData fPrintsWithSheet="0"/>
  </xdr:twoCellAnchor>
  <xdr:twoCellAnchor>
    <xdr:from>
      <xdr:col>5</xdr:col>
      <xdr:colOff>188258</xdr:colOff>
      <xdr:row>1</xdr:row>
      <xdr:rowOff>17929</xdr:rowOff>
    </xdr:from>
    <xdr:to>
      <xdr:col>41</xdr:col>
      <xdr:colOff>573740</xdr:colOff>
      <xdr:row>3</xdr:row>
      <xdr:rowOff>8964</xdr:rowOff>
    </xdr:to>
    <xdr:sp macro="" textlink="">
      <xdr:nvSpPr>
        <xdr:cNvPr id="10" name="Rechthoek: afgeronde hoeken 9">
          <a:extLst>
            <a:ext uri="{FF2B5EF4-FFF2-40B4-BE49-F238E27FC236}">
              <a16:creationId xmlns:a16="http://schemas.microsoft.com/office/drawing/2014/main" id="{8006F2F8-5C9B-4754-B845-924EB90870B9}"/>
            </a:ext>
          </a:extLst>
        </xdr:cNvPr>
        <xdr:cNvSpPr/>
      </xdr:nvSpPr>
      <xdr:spPr>
        <a:xfrm>
          <a:off x="4061011" y="197223"/>
          <a:ext cx="8471647" cy="510988"/>
        </a:xfrm>
        <a:prstGeom prst="roundRect">
          <a:avLst/>
        </a:prstGeom>
        <a:solidFill>
          <a:srgbClr val="FFFFCC"/>
        </a:solidFill>
        <a:ln>
          <a:solidFill>
            <a:schemeClr val="accent1">
              <a:shade val="15000"/>
              <a:alpha val="94000"/>
            </a:schemeClr>
          </a:solidFill>
        </a:ln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800" b="1">
              <a:solidFill>
                <a:schemeClr val="tx1"/>
              </a:solidFill>
            </a:rPr>
            <a:t>EINDTOETS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21034</xdr:colOff>
      <xdr:row>3</xdr:row>
      <xdr:rowOff>15240</xdr:rowOff>
    </xdr:from>
    <xdr:to>
      <xdr:col>5</xdr:col>
      <xdr:colOff>1066800</xdr:colOff>
      <xdr:row>4</xdr:row>
      <xdr:rowOff>1</xdr:rowOff>
    </xdr:to>
    <xdr:sp macro="" textlink="">
      <xdr:nvSpPr>
        <xdr:cNvPr id="2" name="Rechthoek: afgeronde hoeken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322068-847C-4BBA-9FC0-4202A0D9980F}"/>
            </a:ext>
          </a:extLst>
        </xdr:cNvPr>
        <xdr:cNvSpPr/>
      </xdr:nvSpPr>
      <xdr:spPr>
        <a:xfrm>
          <a:off x="1240234" y="1005840"/>
          <a:ext cx="4208066" cy="502921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6</xdr:col>
      <xdr:colOff>129540</xdr:colOff>
      <xdr:row>3</xdr:row>
      <xdr:rowOff>15240</xdr:rowOff>
    </xdr:from>
    <xdr:to>
      <xdr:col>10</xdr:col>
      <xdr:colOff>1074420</xdr:colOff>
      <xdr:row>3</xdr:row>
      <xdr:rowOff>510540</xdr:rowOff>
    </xdr:to>
    <xdr:sp macro="" textlink="">
      <xdr:nvSpPr>
        <xdr:cNvPr id="3" name="Rechthoek: afgeronde hoeken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FEA099-74AE-4DFA-BF3D-AD48E07FC392}"/>
            </a:ext>
          </a:extLst>
        </xdr:cNvPr>
        <xdr:cNvSpPr/>
      </xdr:nvSpPr>
      <xdr:spPr>
        <a:xfrm>
          <a:off x="5593080" y="1051560"/>
          <a:ext cx="4251960" cy="495300"/>
        </a:xfrm>
        <a:prstGeom prst="roundRect">
          <a:avLst/>
        </a:prstGeom>
        <a:solidFill>
          <a:srgbClr val="66CC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MIDDENTOETS</a:t>
          </a:r>
        </a:p>
      </xdr:txBody>
    </xdr:sp>
    <xdr:clientData fPrintsWithSheet="0"/>
  </xdr:twoCellAnchor>
  <xdr:twoCellAnchor>
    <xdr:from>
      <xdr:col>12</xdr:col>
      <xdr:colOff>0</xdr:colOff>
      <xdr:row>3</xdr:row>
      <xdr:rowOff>0</xdr:rowOff>
    </xdr:from>
    <xdr:to>
      <xdr:col>15</xdr:col>
      <xdr:colOff>1066799</xdr:colOff>
      <xdr:row>4</xdr:row>
      <xdr:rowOff>0</xdr:rowOff>
    </xdr:to>
    <xdr:sp macro="" textlink="">
      <xdr:nvSpPr>
        <xdr:cNvPr id="4" name="Rechthoek: afgeronde hoeken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4946DF-C15E-47B5-91CB-08015D8686AD}"/>
            </a:ext>
          </a:extLst>
        </xdr:cNvPr>
        <xdr:cNvSpPr/>
      </xdr:nvSpPr>
      <xdr:spPr>
        <a:xfrm>
          <a:off x="9997440" y="1036320"/>
          <a:ext cx="4229099" cy="518160"/>
        </a:xfrm>
        <a:prstGeom prst="roundRect">
          <a:avLst/>
        </a:prstGeom>
        <a:solidFill>
          <a:srgbClr val="66CC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EINDTOETS</a:t>
          </a:r>
        </a:p>
      </xdr:txBody>
    </xdr:sp>
    <xdr:clientData fPrintsWithSheet="0"/>
  </xdr:twoCellAnchor>
  <xdr:twoCellAnchor>
    <xdr:from>
      <xdr:col>1</xdr:col>
      <xdr:colOff>601980</xdr:colOff>
      <xdr:row>1</xdr:row>
      <xdr:rowOff>15240</xdr:rowOff>
    </xdr:from>
    <xdr:to>
      <xdr:col>15</xdr:col>
      <xdr:colOff>1066800</xdr:colOff>
      <xdr:row>2</xdr:row>
      <xdr:rowOff>1</xdr:rowOff>
    </xdr:to>
    <xdr:sp macro="" textlink="">
      <xdr:nvSpPr>
        <xdr:cNvPr id="17" name="Rechthoek: afgeronde hoeken 16">
          <a:extLst>
            <a:ext uri="{FF2B5EF4-FFF2-40B4-BE49-F238E27FC236}">
              <a16:creationId xmlns:a16="http://schemas.microsoft.com/office/drawing/2014/main" id="{76B45E30-16DF-4C11-8B8C-78CC8DC7BF7F}"/>
            </a:ext>
          </a:extLst>
        </xdr:cNvPr>
        <xdr:cNvSpPr/>
      </xdr:nvSpPr>
      <xdr:spPr>
        <a:xfrm>
          <a:off x="1211580" y="274320"/>
          <a:ext cx="12725400" cy="502921"/>
        </a:xfrm>
        <a:prstGeom prst="roundRect">
          <a:avLst/>
        </a:prstGeom>
        <a:noFill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2000" b="1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 fPrintsWithSheet="0"/>
  </xdr:twoCellAnchor>
  <xdr:twoCellAnchor>
    <xdr:from>
      <xdr:col>4</xdr:col>
      <xdr:colOff>175260</xdr:colOff>
      <xdr:row>4</xdr:row>
      <xdr:rowOff>152400</xdr:rowOff>
    </xdr:from>
    <xdr:to>
      <xdr:col>5</xdr:col>
      <xdr:colOff>960120</xdr:colOff>
      <xdr:row>4</xdr:row>
      <xdr:rowOff>1074420</xdr:rowOff>
    </xdr:to>
    <xdr:sp macro="" textlink="">
      <xdr:nvSpPr>
        <xdr:cNvPr id="5" name="Pijl: omlaag 4">
          <a:extLst>
            <a:ext uri="{FF2B5EF4-FFF2-40B4-BE49-F238E27FC236}">
              <a16:creationId xmlns:a16="http://schemas.microsoft.com/office/drawing/2014/main" id="{01A87BE5-9A9F-5370-BAD0-D5DEC9EC05A6}"/>
            </a:ext>
          </a:extLst>
        </xdr:cNvPr>
        <xdr:cNvSpPr/>
      </xdr:nvSpPr>
      <xdr:spPr>
        <a:xfrm>
          <a:off x="3474720" y="1706880"/>
          <a:ext cx="1866900" cy="922020"/>
        </a:xfrm>
        <a:prstGeom prst="downArrow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Klik op de knoppen</a:t>
          </a:r>
        </a:p>
      </xdr:txBody>
    </xdr:sp>
    <xdr:clientData/>
  </xdr:twoCellAnchor>
  <xdr:twoCellAnchor>
    <xdr:from>
      <xdr:col>4</xdr:col>
      <xdr:colOff>38100</xdr:colOff>
      <xdr:row>5</xdr:row>
      <xdr:rowOff>28574</xdr:rowOff>
    </xdr:from>
    <xdr:to>
      <xdr:col>4</xdr:col>
      <xdr:colOff>1028700</xdr:colOff>
      <xdr:row>5</xdr:row>
      <xdr:rowOff>358139</xdr:rowOff>
    </xdr:to>
    <xdr:sp macro="" textlink="">
      <xdr:nvSpPr>
        <xdr:cNvPr id="32" name="TextBox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9A916CC-ACAA-4B85-AFF0-271081A0BA32}"/>
            </a:ext>
          </a:extLst>
        </xdr:cNvPr>
        <xdr:cNvSpPr txBox="1"/>
      </xdr:nvSpPr>
      <xdr:spPr>
        <a:xfrm>
          <a:off x="3337560" y="273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1</a:t>
          </a:r>
        </a:p>
      </xdr:txBody>
    </xdr:sp>
    <xdr:clientData/>
  </xdr:twoCellAnchor>
  <xdr:twoCellAnchor>
    <xdr:from>
      <xdr:col>4</xdr:col>
      <xdr:colOff>142875</xdr:colOff>
      <xdr:row>5</xdr:row>
      <xdr:rowOff>57150</xdr:rowOff>
    </xdr:from>
    <xdr:to>
      <xdr:col>4</xdr:col>
      <xdr:colOff>923925</xdr:colOff>
      <xdr:row>5</xdr:row>
      <xdr:rowOff>123825</xdr:rowOff>
    </xdr:to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B643184B-EEBD-434F-8428-3220E8C2B555}"/>
            </a:ext>
          </a:extLst>
        </xdr:cNvPr>
        <xdr:cNvSpPr txBox="1"/>
      </xdr:nvSpPr>
      <xdr:spPr>
        <a:xfrm>
          <a:off x="325755" y="48387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5</xdr:row>
      <xdr:rowOff>28574</xdr:rowOff>
    </xdr:from>
    <xdr:to>
      <xdr:col>5</xdr:col>
      <xdr:colOff>1028700</xdr:colOff>
      <xdr:row>5</xdr:row>
      <xdr:rowOff>358139</xdr:rowOff>
    </xdr:to>
    <xdr:sp macro="" textlink="">
      <xdr:nvSpPr>
        <xdr:cNvPr id="34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91512B4-742A-4487-9AC6-3355AF1EFC5A}"/>
            </a:ext>
          </a:extLst>
        </xdr:cNvPr>
        <xdr:cNvSpPr txBox="1"/>
      </xdr:nvSpPr>
      <xdr:spPr>
        <a:xfrm>
          <a:off x="4419600" y="273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5</xdr:row>
      <xdr:rowOff>57150</xdr:rowOff>
    </xdr:from>
    <xdr:to>
      <xdr:col>5</xdr:col>
      <xdr:colOff>923925</xdr:colOff>
      <xdr:row>5</xdr:row>
      <xdr:rowOff>123825</xdr:rowOff>
    </xdr:to>
    <xdr:sp macro="" textlink="">
      <xdr:nvSpPr>
        <xdr:cNvPr id="35" name="TextBox 4">
          <a:extLst>
            <a:ext uri="{FF2B5EF4-FFF2-40B4-BE49-F238E27FC236}">
              <a16:creationId xmlns:a16="http://schemas.microsoft.com/office/drawing/2014/main" id="{8B5B0C84-CDC7-4BEC-AE8D-CCC3D81599C8}"/>
            </a:ext>
          </a:extLst>
        </xdr:cNvPr>
        <xdr:cNvSpPr txBox="1"/>
      </xdr:nvSpPr>
      <xdr:spPr>
        <a:xfrm>
          <a:off x="1400175" y="48387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6</xdr:row>
      <xdr:rowOff>28574</xdr:rowOff>
    </xdr:from>
    <xdr:to>
      <xdr:col>4</xdr:col>
      <xdr:colOff>1028700</xdr:colOff>
      <xdr:row>6</xdr:row>
      <xdr:rowOff>358139</xdr:rowOff>
    </xdr:to>
    <xdr:sp macro="" textlink="">
      <xdr:nvSpPr>
        <xdr:cNvPr id="36" name="TextBox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70446FD-F9EC-4509-8CCC-9A901C680585}"/>
            </a:ext>
          </a:extLst>
        </xdr:cNvPr>
        <xdr:cNvSpPr txBox="1"/>
      </xdr:nvSpPr>
      <xdr:spPr>
        <a:xfrm>
          <a:off x="3337560" y="311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6</xdr:row>
      <xdr:rowOff>57150</xdr:rowOff>
    </xdr:from>
    <xdr:to>
      <xdr:col>4</xdr:col>
      <xdr:colOff>923925</xdr:colOff>
      <xdr:row>6</xdr:row>
      <xdr:rowOff>123825</xdr:rowOff>
    </xdr:to>
    <xdr:sp macro="" textlink="">
      <xdr:nvSpPr>
        <xdr:cNvPr id="37" name="TextBox 14">
          <a:extLst>
            <a:ext uri="{FF2B5EF4-FFF2-40B4-BE49-F238E27FC236}">
              <a16:creationId xmlns:a16="http://schemas.microsoft.com/office/drawing/2014/main" id="{6486AD9B-61D8-47C2-A134-F7DD0537CF41}"/>
            </a:ext>
          </a:extLst>
        </xdr:cNvPr>
        <xdr:cNvSpPr txBox="1"/>
      </xdr:nvSpPr>
      <xdr:spPr>
        <a:xfrm>
          <a:off x="325755" y="91059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6</xdr:row>
      <xdr:rowOff>28574</xdr:rowOff>
    </xdr:from>
    <xdr:to>
      <xdr:col>5</xdr:col>
      <xdr:colOff>1028700</xdr:colOff>
      <xdr:row>6</xdr:row>
      <xdr:rowOff>358139</xdr:rowOff>
    </xdr:to>
    <xdr:sp macro="" textlink="">
      <xdr:nvSpPr>
        <xdr:cNvPr id="38" name="TextBox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BECB20A-7DAD-4069-8259-AD21E8F0D808}"/>
            </a:ext>
          </a:extLst>
        </xdr:cNvPr>
        <xdr:cNvSpPr txBox="1"/>
      </xdr:nvSpPr>
      <xdr:spPr>
        <a:xfrm>
          <a:off x="4419600" y="311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6</xdr:row>
      <xdr:rowOff>57150</xdr:rowOff>
    </xdr:from>
    <xdr:to>
      <xdr:col>5</xdr:col>
      <xdr:colOff>923925</xdr:colOff>
      <xdr:row>6</xdr:row>
      <xdr:rowOff>123825</xdr:rowOff>
    </xdr:to>
    <xdr:sp macro="" textlink="">
      <xdr:nvSpPr>
        <xdr:cNvPr id="39" name="TextBox 16">
          <a:extLst>
            <a:ext uri="{FF2B5EF4-FFF2-40B4-BE49-F238E27FC236}">
              <a16:creationId xmlns:a16="http://schemas.microsoft.com/office/drawing/2014/main" id="{A53377A2-CC8D-48F8-9633-97C4562F1FBC}"/>
            </a:ext>
          </a:extLst>
        </xdr:cNvPr>
        <xdr:cNvSpPr txBox="1"/>
      </xdr:nvSpPr>
      <xdr:spPr>
        <a:xfrm>
          <a:off x="1400175" y="91059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7</xdr:row>
      <xdr:rowOff>28574</xdr:rowOff>
    </xdr:from>
    <xdr:to>
      <xdr:col>4</xdr:col>
      <xdr:colOff>1028700</xdr:colOff>
      <xdr:row>7</xdr:row>
      <xdr:rowOff>358139</xdr:rowOff>
    </xdr:to>
    <xdr:sp macro="" textlink="">
      <xdr:nvSpPr>
        <xdr:cNvPr id="40" name="TextBox 2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31DD28E-8D5D-4413-AD75-AC50FDC90B2E}"/>
            </a:ext>
          </a:extLst>
        </xdr:cNvPr>
        <xdr:cNvSpPr txBox="1"/>
      </xdr:nvSpPr>
      <xdr:spPr>
        <a:xfrm>
          <a:off x="3337560" y="3495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7</xdr:row>
      <xdr:rowOff>57150</xdr:rowOff>
    </xdr:from>
    <xdr:to>
      <xdr:col>4</xdr:col>
      <xdr:colOff>923925</xdr:colOff>
      <xdr:row>7</xdr:row>
      <xdr:rowOff>123825</xdr:rowOff>
    </xdr:to>
    <xdr:sp macro="" textlink="">
      <xdr:nvSpPr>
        <xdr:cNvPr id="41" name="TextBox 26">
          <a:extLst>
            <a:ext uri="{FF2B5EF4-FFF2-40B4-BE49-F238E27FC236}">
              <a16:creationId xmlns:a16="http://schemas.microsoft.com/office/drawing/2014/main" id="{1F9834A3-2088-45FE-A291-ED055A3EAFFD}"/>
            </a:ext>
          </a:extLst>
        </xdr:cNvPr>
        <xdr:cNvSpPr txBox="1"/>
      </xdr:nvSpPr>
      <xdr:spPr>
        <a:xfrm>
          <a:off x="325755" y="133731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7</xdr:row>
      <xdr:rowOff>28574</xdr:rowOff>
    </xdr:from>
    <xdr:to>
      <xdr:col>5</xdr:col>
      <xdr:colOff>1028700</xdr:colOff>
      <xdr:row>7</xdr:row>
      <xdr:rowOff>358139</xdr:rowOff>
    </xdr:to>
    <xdr:sp macro="" textlink="">
      <xdr:nvSpPr>
        <xdr:cNvPr id="42" name="TextBox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878AE02-C64D-47F5-95D9-FB4D32FBD414}"/>
            </a:ext>
          </a:extLst>
        </xdr:cNvPr>
        <xdr:cNvSpPr txBox="1"/>
      </xdr:nvSpPr>
      <xdr:spPr>
        <a:xfrm>
          <a:off x="4419600" y="3495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7</xdr:row>
      <xdr:rowOff>57150</xdr:rowOff>
    </xdr:from>
    <xdr:to>
      <xdr:col>5</xdr:col>
      <xdr:colOff>923925</xdr:colOff>
      <xdr:row>7</xdr:row>
      <xdr:rowOff>123825</xdr:rowOff>
    </xdr:to>
    <xdr:sp macro="" textlink="">
      <xdr:nvSpPr>
        <xdr:cNvPr id="43" name="TextBox 28">
          <a:extLst>
            <a:ext uri="{FF2B5EF4-FFF2-40B4-BE49-F238E27FC236}">
              <a16:creationId xmlns:a16="http://schemas.microsoft.com/office/drawing/2014/main" id="{2A940857-A8A9-4A94-AB36-728369BF967C}"/>
            </a:ext>
          </a:extLst>
        </xdr:cNvPr>
        <xdr:cNvSpPr txBox="1"/>
      </xdr:nvSpPr>
      <xdr:spPr>
        <a:xfrm>
          <a:off x="1400175" y="133731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8</xdr:row>
      <xdr:rowOff>28574</xdr:rowOff>
    </xdr:from>
    <xdr:to>
      <xdr:col>4</xdr:col>
      <xdr:colOff>1028700</xdr:colOff>
      <xdr:row>8</xdr:row>
      <xdr:rowOff>358139</xdr:rowOff>
    </xdr:to>
    <xdr:sp macro="" textlink="">
      <xdr:nvSpPr>
        <xdr:cNvPr id="44" name="TextBox 3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1335BC3-97E9-405E-83D2-3214C69D319E}"/>
            </a:ext>
          </a:extLst>
        </xdr:cNvPr>
        <xdr:cNvSpPr txBox="1"/>
      </xdr:nvSpPr>
      <xdr:spPr>
        <a:xfrm>
          <a:off x="3337560" y="3876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8</xdr:row>
      <xdr:rowOff>57150</xdr:rowOff>
    </xdr:from>
    <xdr:to>
      <xdr:col>4</xdr:col>
      <xdr:colOff>923925</xdr:colOff>
      <xdr:row>8</xdr:row>
      <xdr:rowOff>123825</xdr:rowOff>
    </xdr:to>
    <xdr:sp macro="" textlink="">
      <xdr:nvSpPr>
        <xdr:cNvPr id="45" name="TextBox 38">
          <a:extLst>
            <a:ext uri="{FF2B5EF4-FFF2-40B4-BE49-F238E27FC236}">
              <a16:creationId xmlns:a16="http://schemas.microsoft.com/office/drawing/2014/main" id="{E4F1EAEA-E913-4BE7-961D-FDFF50B9E6CE}"/>
            </a:ext>
          </a:extLst>
        </xdr:cNvPr>
        <xdr:cNvSpPr txBox="1"/>
      </xdr:nvSpPr>
      <xdr:spPr>
        <a:xfrm>
          <a:off x="325755" y="176403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8</xdr:row>
      <xdr:rowOff>28574</xdr:rowOff>
    </xdr:from>
    <xdr:to>
      <xdr:col>5</xdr:col>
      <xdr:colOff>1028700</xdr:colOff>
      <xdr:row>8</xdr:row>
      <xdr:rowOff>358139</xdr:rowOff>
    </xdr:to>
    <xdr:sp macro="" textlink="">
      <xdr:nvSpPr>
        <xdr:cNvPr id="46" name="TextBox 3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C179593-FB12-4A21-B4FE-AEB4EB1BF883}"/>
            </a:ext>
          </a:extLst>
        </xdr:cNvPr>
        <xdr:cNvSpPr txBox="1"/>
      </xdr:nvSpPr>
      <xdr:spPr>
        <a:xfrm>
          <a:off x="4419600" y="3876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8</xdr:row>
      <xdr:rowOff>57150</xdr:rowOff>
    </xdr:from>
    <xdr:to>
      <xdr:col>5</xdr:col>
      <xdr:colOff>923925</xdr:colOff>
      <xdr:row>8</xdr:row>
      <xdr:rowOff>123825</xdr:rowOff>
    </xdr:to>
    <xdr:sp macro="" textlink="">
      <xdr:nvSpPr>
        <xdr:cNvPr id="47" name="TextBox 40">
          <a:extLst>
            <a:ext uri="{FF2B5EF4-FFF2-40B4-BE49-F238E27FC236}">
              <a16:creationId xmlns:a16="http://schemas.microsoft.com/office/drawing/2014/main" id="{D3BC6CB6-7A3D-4BAD-AE45-A0FAD8612639}"/>
            </a:ext>
          </a:extLst>
        </xdr:cNvPr>
        <xdr:cNvSpPr txBox="1"/>
      </xdr:nvSpPr>
      <xdr:spPr>
        <a:xfrm>
          <a:off x="1400175" y="176403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9</xdr:row>
      <xdr:rowOff>28574</xdr:rowOff>
    </xdr:from>
    <xdr:to>
      <xdr:col>4</xdr:col>
      <xdr:colOff>1028700</xdr:colOff>
      <xdr:row>9</xdr:row>
      <xdr:rowOff>358139</xdr:rowOff>
    </xdr:to>
    <xdr:sp macro="" textlink="">
      <xdr:nvSpPr>
        <xdr:cNvPr id="48" name="TextBox 4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6180875-FA07-4651-A32C-2B0D948A77B1}"/>
            </a:ext>
          </a:extLst>
        </xdr:cNvPr>
        <xdr:cNvSpPr txBox="1"/>
      </xdr:nvSpPr>
      <xdr:spPr>
        <a:xfrm>
          <a:off x="3337560" y="4257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9</xdr:row>
      <xdr:rowOff>57150</xdr:rowOff>
    </xdr:from>
    <xdr:to>
      <xdr:col>4</xdr:col>
      <xdr:colOff>923925</xdr:colOff>
      <xdr:row>9</xdr:row>
      <xdr:rowOff>123825</xdr:rowOff>
    </xdr:to>
    <xdr:sp macro="" textlink="">
      <xdr:nvSpPr>
        <xdr:cNvPr id="49" name="TextBox 50">
          <a:extLst>
            <a:ext uri="{FF2B5EF4-FFF2-40B4-BE49-F238E27FC236}">
              <a16:creationId xmlns:a16="http://schemas.microsoft.com/office/drawing/2014/main" id="{C8941E65-9249-4317-9DFC-5A1B7F0B6DCC}"/>
            </a:ext>
          </a:extLst>
        </xdr:cNvPr>
        <xdr:cNvSpPr txBox="1"/>
      </xdr:nvSpPr>
      <xdr:spPr>
        <a:xfrm>
          <a:off x="325755" y="21907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9</xdr:row>
      <xdr:rowOff>28574</xdr:rowOff>
    </xdr:from>
    <xdr:to>
      <xdr:col>5</xdr:col>
      <xdr:colOff>1028700</xdr:colOff>
      <xdr:row>9</xdr:row>
      <xdr:rowOff>358139</xdr:rowOff>
    </xdr:to>
    <xdr:sp macro="" textlink="">
      <xdr:nvSpPr>
        <xdr:cNvPr id="98" name="TextBox 51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7EA8913-16A5-4C7F-BDD2-59E45B6A1A7B}"/>
            </a:ext>
          </a:extLst>
        </xdr:cNvPr>
        <xdr:cNvSpPr txBox="1"/>
      </xdr:nvSpPr>
      <xdr:spPr>
        <a:xfrm>
          <a:off x="4419600" y="4257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9</xdr:row>
      <xdr:rowOff>57150</xdr:rowOff>
    </xdr:from>
    <xdr:to>
      <xdr:col>5</xdr:col>
      <xdr:colOff>923925</xdr:colOff>
      <xdr:row>9</xdr:row>
      <xdr:rowOff>123825</xdr:rowOff>
    </xdr:to>
    <xdr:sp macro="" textlink="">
      <xdr:nvSpPr>
        <xdr:cNvPr id="99" name="TextBox 52">
          <a:extLst>
            <a:ext uri="{FF2B5EF4-FFF2-40B4-BE49-F238E27FC236}">
              <a16:creationId xmlns:a16="http://schemas.microsoft.com/office/drawing/2014/main" id="{9E8F8EF5-E5C3-4A67-BBDE-11944BC206A0}"/>
            </a:ext>
          </a:extLst>
        </xdr:cNvPr>
        <xdr:cNvSpPr txBox="1"/>
      </xdr:nvSpPr>
      <xdr:spPr>
        <a:xfrm>
          <a:off x="1400175" y="21907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10</xdr:row>
      <xdr:rowOff>28574</xdr:rowOff>
    </xdr:from>
    <xdr:to>
      <xdr:col>4</xdr:col>
      <xdr:colOff>1028700</xdr:colOff>
      <xdr:row>10</xdr:row>
      <xdr:rowOff>358139</xdr:rowOff>
    </xdr:to>
    <xdr:sp macro="" textlink="">
      <xdr:nvSpPr>
        <xdr:cNvPr id="100" name="TextBox 6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2EFAF5B-093D-45C8-8C70-0693CF84AD1D}"/>
            </a:ext>
          </a:extLst>
        </xdr:cNvPr>
        <xdr:cNvSpPr txBox="1"/>
      </xdr:nvSpPr>
      <xdr:spPr>
        <a:xfrm>
          <a:off x="3337560" y="4638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10</xdr:row>
      <xdr:rowOff>57150</xdr:rowOff>
    </xdr:from>
    <xdr:to>
      <xdr:col>4</xdr:col>
      <xdr:colOff>923925</xdr:colOff>
      <xdr:row>10</xdr:row>
      <xdr:rowOff>123825</xdr:rowOff>
    </xdr:to>
    <xdr:sp macro="" textlink="">
      <xdr:nvSpPr>
        <xdr:cNvPr id="101" name="TextBox 62">
          <a:extLst>
            <a:ext uri="{FF2B5EF4-FFF2-40B4-BE49-F238E27FC236}">
              <a16:creationId xmlns:a16="http://schemas.microsoft.com/office/drawing/2014/main" id="{AA58AE03-A66D-43E8-9398-27CF0B66DB9B}"/>
            </a:ext>
          </a:extLst>
        </xdr:cNvPr>
        <xdr:cNvSpPr txBox="1"/>
      </xdr:nvSpPr>
      <xdr:spPr>
        <a:xfrm>
          <a:off x="325755" y="261747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10</xdr:row>
      <xdr:rowOff>28574</xdr:rowOff>
    </xdr:from>
    <xdr:to>
      <xdr:col>5</xdr:col>
      <xdr:colOff>1028700</xdr:colOff>
      <xdr:row>10</xdr:row>
      <xdr:rowOff>358139</xdr:rowOff>
    </xdr:to>
    <xdr:sp macro="" textlink="">
      <xdr:nvSpPr>
        <xdr:cNvPr id="102" name="TextBox 6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0B6D84-3E7B-431C-9245-0EFCB5CFFC5D}"/>
            </a:ext>
          </a:extLst>
        </xdr:cNvPr>
        <xdr:cNvSpPr txBox="1"/>
      </xdr:nvSpPr>
      <xdr:spPr>
        <a:xfrm>
          <a:off x="4419600" y="4638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10</xdr:row>
      <xdr:rowOff>57150</xdr:rowOff>
    </xdr:from>
    <xdr:to>
      <xdr:col>5</xdr:col>
      <xdr:colOff>923925</xdr:colOff>
      <xdr:row>10</xdr:row>
      <xdr:rowOff>123825</xdr:rowOff>
    </xdr:to>
    <xdr:sp macro="" textlink="">
      <xdr:nvSpPr>
        <xdr:cNvPr id="103" name="TextBox 64">
          <a:extLst>
            <a:ext uri="{FF2B5EF4-FFF2-40B4-BE49-F238E27FC236}">
              <a16:creationId xmlns:a16="http://schemas.microsoft.com/office/drawing/2014/main" id="{D6CF3033-78D8-4042-83A2-4F0B7602F72A}"/>
            </a:ext>
          </a:extLst>
        </xdr:cNvPr>
        <xdr:cNvSpPr txBox="1"/>
      </xdr:nvSpPr>
      <xdr:spPr>
        <a:xfrm>
          <a:off x="1400175" y="261747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11</xdr:row>
      <xdr:rowOff>28574</xdr:rowOff>
    </xdr:from>
    <xdr:to>
      <xdr:col>4</xdr:col>
      <xdr:colOff>1028700</xdr:colOff>
      <xdr:row>11</xdr:row>
      <xdr:rowOff>358139</xdr:rowOff>
    </xdr:to>
    <xdr:sp macro="" textlink="">
      <xdr:nvSpPr>
        <xdr:cNvPr id="104" name="TextBox 7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6D6996A-95B2-44D9-9CE9-92FCF332951D}"/>
            </a:ext>
          </a:extLst>
        </xdr:cNvPr>
        <xdr:cNvSpPr txBox="1"/>
      </xdr:nvSpPr>
      <xdr:spPr>
        <a:xfrm>
          <a:off x="3337560" y="5019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7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11</xdr:row>
      <xdr:rowOff>57150</xdr:rowOff>
    </xdr:from>
    <xdr:to>
      <xdr:col>4</xdr:col>
      <xdr:colOff>923925</xdr:colOff>
      <xdr:row>11</xdr:row>
      <xdr:rowOff>123825</xdr:rowOff>
    </xdr:to>
    <xdr:sp macro="" textlink="">
      <xdr:nvSpPr>
        <xdr:cNvPr id="105" name="TextBox 74">
          <a:extLst>
            <a:ext uri="{FF2B5EF4-FFF2-40B4-BE49-F238E27FC236}">
              <a16:creationId xmlns:a16="http://schemas.microsoft.com/office/drawing/2014/main" id="{4916CDAD-8D29-4121-AE96-FE574AC6D779}"/>
            </a:ext>
          </a:extLst>
        </xdr:cNvPr>
        <xdr:cNvSpPr txBox="1"/>
      </xdr:nvSpPr>
      <xdr:spPr>
        <a:xfrm>
          <a:off x="325755" y="304419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11</xdr:row>
      <xdr:rowOff>28574</xdr:rowOff>
    </xdr:from>
    <xdr:to>
      <xdr:col>5</xdr:col>
      <xdr:colOff>1028700</xdr:colOff>
      <xdr:row>11</xdr:row>
      <xdr:rowOff>358139</xdr:rowOff>
    </xdr:to>
    <xdr:sp macro="" textlink="">
      <xdr:nvSpPr>
        <xdr:cNvPr id="106" name="TextBox 7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873B97-C60B-4095-A0E6-84EAFBC73436}"/>
            </a:ext>
          </a:extLst>
        </xdr:cNvPr>
        <xdr:cNvSpPr txBox="1"/>
      </xdr:nvSpPr>
      <xdr:spPr>
        <a:xfrm>
          <a:off x="4419600" y="5019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7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11</xdr:row>
      <xdr:rowOff>57150</xdr:rowOff>
    </xdr:from>
    <xdr:to>
      <xdr:col>5</xdr:col>
      <xdr:colOff>923925</xdr:colOff>
      <xdr:row>11</xdr:row>
      <xdr:rowOff>123825</xdr:rowOff>
    </xdr:to>
    <xdr:sp macro="" textlink="">
      <xdr:nvSpPr>
        <xdr:cNvPr id="107" name="TextBox 76">
          <a:extLst>
            <a:ext uri="{FF2B5EF4-FFF2-40B4-BE49-F238E27FC236}">
              <a16:creationId xmlns:a16="http://schemas.microsoft.com/office/drawing/2014/main" id="{B2F388BF-1291-482E-A1E8-544E69598DD7}"/>
            </a:ext>
          </a:extLst>
        </xdr:cNvPr>
        <xdr:cNvSpPr txBox="1"/>
      </xdr:nvSpPr>
      <xdr:spPr>
        <a:xfrm>
          <a:off x="1400175" y="304419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12</xdr:row>
      <xdr:rowOff>28574</xdr:rowOff>
    </xdr:from>
    <xdr:to>
      <xdr:col>4</xdr:col>
      <xdr:colOff>1028700</xdr:colOff>
      <xdr:row>12</xdr:row>
      <xdr:rowOff>358139</xdr:rowOff>
    </xdr:to>
    <xdr:sp macro="" textlink="">
      <xdr:nvSpPr>
        <xdr:cNvPr id="108" name="TextBox 85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63033D4-C435-4CB0-8731-FA4BBD59031A}"/>
            </a:ext>
          </a:extLst>
        </xdr:cNvPr>
        <xdr:cNvSpPr txBox="1"/>
      </xdr:nvSpPr>
      <xdr:spPr>
        <a:xfrm>
          <a:off x="3337560" y="5400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8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12</xdr:row>
      <xdr:rowOff>57150</xdr:rowOff>
    </xdr:from>
    <xdr:to>
      <xdr:col>4</xdr:col>
      <xdr:colOff>923925</xdr:colOff>
      <xdr:row>12</xdr:row>
      <xdr:rowOff>123825</xdr:rowOff>
    </xdr:to>
    <xdr:sp macro="" textlink="">
      <xdr:nvSpPr>
        <xdr:cNvPr id="109" name="TextBox 86">
          <a:extLst>
            <a:ext uri="{FF2B5EF4-FFF2-40B4-BE49-F238E27FC236}">
              <a16:creationId xmlns:a16="http://schemas.microsoft.com/office/drawing/2014/main" id="{57F6D682-0E18-49DB-A1DE-0C38B91471B5}"/>
            </a:ext>
          </a:extLst>
        </xdr:cNvPr>
        <xdr:cNvSpPr txBox="1"/>
      </xdr:nvSpPr>
      <xdr:spPr>
        <a:xfrm>
          <a:off x="325755" y="347091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12</xdr:row>
      <xdr:rowOff>28574</xdr:rowOff>
    </xdr:from>
    <xdr:to>
      <xdr:col>5</xdr:col>
      <xdr:colOff>1028700</xdr:colOff>
      <xdr:row>12</xdr:row>
      <xdr:rowOff>358139</xdr:rowOff>
    </xdr:to>
    <xdr:sp macro="" textlink="">
      <xdr:nvSpPr>
        <xdr:cNvPr id="110" name="TextBox 8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5762EC08-A69B-4C92-B5CF-88DB0BBD1CBE}"/>
            </a:ext>
          </a:extLst>
        </xdr:cNvPr>
        <xdr:cNvSpPr txBox="1"/>
      </xdr:nvSpPr>
      <xdr:spPr>
        <a:xfrm>
          <a:off x="4419600" y="5400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8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12</xdr:row>
      <xdr:rowOff>57150</xdr:rowOff>
    </xdr:from>
    <xdr:to>
      <xdr:col>5</xdr:col>
      <xdr:colOff>923925</xdr:colOff>
      <xdr:row>12</xdr:row>
      <xdr:rowOff>123825</xdr:rowOff>
    </xdr:to>
    <xdr:sp macro="" textlink="">
      <xdr:nvSpPr>
        <xdr:cNvPr id="111" name="TextBox 88">
          <a:extLst>
            <a:ext uri="{FF2B5EF4-FFF2-40B4-BE49-F238E27FC236}">
              <a16:creationId xmlns:a16="http://schemas.microsoft.com/office/drawing/2014/main" id="{CB804EAD-8FA0-4472-A843-1A70E77A445C}"/>
            </a:ext>
          </a:extLst>
        </xdr:cNvPr>
        <xdr:cNvSpPr txBox="1"/>
      </xdr:nvSpPr>
      <xdr:spPr>
        <a:xfrm>
          <a:off x="1400175" y="347091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13</xdr:row>
      <xdr:rowOff>28574</xdr:rowOff>
    </xdr:from>
    <xdr:to>
      <xdr:col>4</xdr:col>
      <xdr:colOff>1028700</xdr:colOff>
      <xdr:row>13</xdr:row>
      <xdr:rowOff>358139</xdr:rowOff>
    </xdr:to>
    <xdr:sp macro="" textlink="">
      <xdr:nvSpPr>
        <xdr:cNvPr id="112" name="TextBox 97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6E4605B8-9544-4C3A-AAA9-6D487F98386F}"/>
            </a:ext>
          </a:extLst>
        </xdr:cNvPr>
        <xdr:cNvSpPr txBox="1"/>
      </xdr:nvSpPr>
      <xdr:spPr>
        <a:xfrm>
          <a:off x="3337560" y="5781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9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13</xdr:row>
      <xdr:rowOff>57150</xdr:rowOff>
    </xdr:from>
    <xdr:to>
      <xdr:col>4</xdr:col>
      <xdr:colOff>923925</xdr:colOff>
      <xdr:row>13</xdr:row>
      <xdr:rowOff>123825</xdr:rowOff>
    </xdr:to>
    <xdr:sp macro="" textlink="">
      <xdr:nvSpPr>
        <xdr:cNvPr id="113" name="TextBox 98">
          <a:extLst>
            <a:ext uri="{FF2B5EF4-FFF2-40B4-BE49-F238E27FC236}">
              <a16:creationId xmlns:a16="http://schemas.microsoft.com/office/drawing/2014/main" id="{5B77A032-F6E7-419F-A4BA-B7E81AE19B26}"/>
            </a:ext>
          </a:extLst>
        </xdr:cNvPr>
        <xdr:cNvSpPr txBox="1"/>
      </xdr:nvSpPr>
      <xdr:spPr>
        <a:xfrm>
          <a:off x="325755" y="389763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13</xdr:row>
      <xdr:rowOff>28574</xdr:rowOff>
    </xdr:from>
    <xdr:to>
      <xdr:col>5</xdr:col>
      <xdr:colOff>1028700</xdr:colOff>
      <xdr:row>13</xdr:row>
      <xdr:rowOff>358139</xdr:rowOff>
    </xdr:to>
    <xdr:sp macro="" textlink="">
      <xdr:nvSpPr>
        <xdr:cNvPr id="114" name="TextBox 99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B6FEA85-0BBE-4D4E-8B8B-39CA24435884}"/>
            </a:ext>
          </a:extLst>
        </xdr:cNvPr>
        <xdr:cNvSpPr txBox="1"/>
      </xdr:nvSpPr>
      <xdr:spPr>
        <a:xfrm>
          <a:off x="4419600" y="5781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9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13</xdr:row>
      <xdr:rowOff>57150</xdr:rowOff>
    </xdr:from>
    <xdr:to>
      <xdr:col>5</xdr:col>
      <xdr:colOff>923925</xdr:colOff>
      <xdr:row>13</xdr:row>
      <xdr:rowOff>123825</xdr:rowOff>
    </xdr:to>
    <xdr:sp macro="" textlink="">
      <xdr:nvSpPr>
        <xdr:cNvPr id="115" name="TextBox 100">
          <a:extLst>
            <a:ext uri="{FF2B5EF4-FFF2-40B4-BE49-F238E27FC236}">
              <a16:creationId xmlns:a16="http://schemas.microsoft.com/office/drawing/2014/main" id="{E06C463E-486F-49B9-8E01-C65E143F2D62}"/>
            </a:ext>
          </a:extLst>
        </xdr:cNvPr>
        <xdr:cNvSpPr txBox="1"/>
      </xdr:nvSpPr>
      <xdr:spPr>
        <a:xfrm>
          <a:off x="1400175" y="389763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14</xdr:row>
      <xdr:rowOff>28574</xdr:rowOff>
    </xdr:from>
    <xdr:to>
      <xdr:col>4</xdr:col>
      <xdr:colOff>1028700</xdr:colOff>
      <xdr:row>14</xdr:row>
      <xdr:rowOff>358139</xdr:rowOff>
    </xdr:to>
    <xdr:sp macro="" textlink="">
      <xdr:nvSpPr>
        <xdr:cNvPr id="116" name="TextBox 109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A4A7C43-E4FC-4285-82D0-816B3B847B67}"/>
            </a:ext>
          </a:extLst>
        </xdr:cNvPr>
        <xdr:cNvSpPr txBox="1"/>
      </xdr:nvSpPr>
      <xdr:spPr>
        <a:xfrm>
          <a:off x="3337560" y="6162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10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14</xdr:row>
      <xdr:rowOff>57150</xdr:rowOff>
    </xdr:from>
    <xdr:to>
      <xdr:col>4</xdr:col>
      <xdr:colOff>923925</xdr:colOff>
      <xdr:row>14</xdr:row>
      <xdr:rowOff>123825</xdr:rowOff>
    </xdr:to>
    <xdr:sp macro="" textlink="">
      <xdr:nvSpPr>
        <xdr:cNvPr id="117" name="TextBox 110">
          <a:extLst>
            <a:ext uri="{FF2B5EF4-FFF2-40B4-BE49-F238E27FC236}">
              <a16:creationId xmlns:a16="http://schemas.microsoft.com/office/drawing/2014/main" id="{9E294486-E8BE-48B9-BF5C-57396B0D86F2}"/>
            </a:ext>
          </a:extLst>
        </xdr:cNvPr>
        <xdr:cNvSpPr txBox="1"/>
      </xdr:nvSpPr>
      <xdr:spPr>
        <a:xfrm>
          <a:off x="325755" y="43243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14</xdr:row>
      <xdr:rowOff>28574</xdr:rowOff>
    </xdr:from>
    <xdr:to>
      <xdr:col>5</xdr:col>
      <xdr:colOff>1028700</xdr:colOff>
      <xdr:row>14</xdr:row>
      <xdr:rowOff>358139</xdr:rowOff>
    </xdr:to>
    <xdr:sp macro="" textlink="">
      <xdr:nvSpPr>
        <xdr:cNvPr id="118" name="TextBox 111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5490B4D9-D624-4C30-8B6E-43C960EF0B2A}"/>
            </a:ext>
          </a:extLst>
        </xdr:cNvPr>
        <xdr:cNvSpPr txBox="1"/>
      </xdr:nvSpPr>
      <xdr:spPr>
        <a:xfrm>
          <a:off x="4419600" y="6162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10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14</xdr:row>
      <xdr:rowOff>57150</xdr:rowOff>
    </xdr:from>
    <xdr:to>
      <xdr:col>5</xdr:col>
      <xdr:colOff>923925</xdr:colOff>
      <xdr:row>14</xdr:row>
      <xdr:rowOff>123825</xdr:rowOff>
    </xdr:to>
    <xdr:sp macro="" textlink="">
      <xdr:nvSpPr>
        <xdr:cNvPr id="119" name="TextBox 112">
          <a:extLst>
            <a:ext uri="{FF2B5EF4-FFF2-40B4-BE49-F238E27FC236}">
              <a16:creationId xmlns:a16="http://schemas.microsoft.com/office/drawing/2014/main" id="{439F6487-A2E4-4CCE-9977-8EF5F223EB7B}"/>
            </a:ext>
          </a:extLst>
        </xdr:cNvPr>
        <xdr:cNvSpPr txBox="1"/>
      </xdr:nvSpPr>
      <xdr:spPr>
        <a:xfrm>
          <a:off x="1400175" y="43243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15</xdr:row>
      <xdr:rowOff>28574</xdr:rowOff>
    </xdr:from>
    <xdr:to>
      <xdr:col>4</xdr:col>
      <xdr:colOff>1028700</xdr:colOff>
      <xdr:row>15</xdr:row>
      <xdr:rowOff>358139</xdr:rowOff>
    </xdr:to>
    <xdr:sp macro="" textlink="">
      <xdr:nvSpPr>
        <xdr:cNvPr id="120" name="TextBox 121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E3D23BAB-C911-419A-B99A-28448554C449}"/>
            </a:ext>
          </a:extLst>
        </xdr:cNvPr>
        <xdr:cNvSpPr txBox="1"/>
      </xdr:nvSpPr>
      <xdr:spPr>
        <a:xfrm>
          <a:off x="3337560" y="654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15</xdr:row>
      <xdr:rowOff>57150</xdr:rowOff>
    </xdr:from>
    <xdr:to>
      <xdr:col>4</xdr:col>
      <xdr:colOff>923925</xdr:colOff>
      <xdr:row>15</xdr:row>
      <xdr:rowOff>123825</xdr:rowOff>
    </xdr:to>
    <xdr:sp macro="" textlink="">
      <xdr:nvSpPr>
        <xdr:cNvPr id="121" name="TextBox 122">
          <a:extLst>
            <a:ext uri="{FF2B5EF4-FFF2-40B4-BE49-F238E27FC236}">
              <a16:creationId xmlns:a16="http://schemas.microsoft.com/office/drawing/2014/main" id="{AECED858-3F57-4CA9-8A2E-6365BEF33F20}"/>
            </a:ext>
          </a:extLst>
        </xdr:cNvPr>
        <xdr:cNvSpPr txBox="1"/>
      </xdr:nvSpPr>
      <xdr:spPr>
        <a:xfrm>
          <a:off x="325755" y="475107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15</xdr:row>
      <xdr:rowOff>28574</xdr:rowOff>
    </xdr:from>
    <xdr:to>
      <xdr:col>5</xdr:col>
      <xdr:colOff>1028700</xdr:colOff>
      <xdr:row>15</xdr:row>
      <xdr:rowOff>358139</xdr:rowOff>
    </xdr:to>
    <xdr:sp macro="" textlink="">
      <xdr:nvSpPr>
        <xdr:cNvPr id="122" name="TextBox 123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E7E251B9-DD24-43A4-A19A-FE456BAEC6BE}"/>
            </a:ext>
          </a:extLst>
        </xdr:cNvPr>
        <xdr:cNvSpPr txBox="1"/>
      </xdr:nvSpPr>
      <xdr:spPr>
        <a:xfrm>
          <a:off x="4419600" y="654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15</xdr:row>
      <xdr:rowOff>57150</xdr:rowOff>
    </xdr:from>
    <xdr:to>
      <xdr:col>5</xdr:col>
      <xdr:colOff>923925</xdr:colOff>
      <xdr:row>15</xdr:row>
      <xdr:rowOff>123825</xdr:rowOff>
    </xdr:to>
    <xdr:sp macro="" textlink="">
      <xdr:nvSpPr>
        <xdr:cNvPr id="123" name="TextBox 124">
          <a:extLst>
            <a:ext uri="{FF2B5EF4-FFF2-40B4-BE49-F238E27FC236}">
              <a16:creationId xmlns:a16="http://schemas.microsoft.com/office/drawing/2014/main" id="{D4F7E80E-CF4F-4785-896A-641F0F0A91DC}"/>
            </a:ext>
          </a:extLst>
        </xdr:cNvPr>
        <xdr:cNvSpPr txBox="1"/>
      </xdr:nvSpPr>
      <xdr:spPr>
        <a:xfrm>
          <a:off x="1400175" y="475107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4</xdr:col>
      <xdr:colOff>38100</xdr:colOff>
      <xdr:row>16</xdr:row>
      <xdr:rowOff>28574</xdr:rowOff>
    </xdr:from>
    <xdr:to>
      <xdr:col>4</xdr:col>
      <xdr:colOff>1028700</xdr:colOff>
      <xdr:row>16</xdr:row>
      <xdr:rowOff>358139</xdr:rowOff>
    </xdr:to>
    <xdr:sp macro="" textlink="">
      <xdr:nvSpPr>
        <xdr:cNvPr id="124" name="TextBox 133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31D2C6D-5E31-4679-925F-EBE48562F2F1}"/>
            </a:ext>
          </a:extLst>
        </xdr:cNvPr>
        <xdr:cNvSpPr txBox="1"/>
      </xdr:nvSpPr>
      <xdr:spPr>
        <a:xfrm>
          <a:off x="3337560" y="692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4</xdr:col>
      <xdr:colOff>142875</xdr:colOff>
      <xdr:row>16</xdr:row>
      <xdr:rowOff>57150</xdr:rowOff>
    </xdr:from>
    <xdr:to>
      <xdr:col>4</xdr:col>
      <xdr:colOff>923925</xdr:colOff>
      <xdr:row>16</xdr:row>
      <xdr:rowOff>123825</xdr:rowOff>
    </xdr:to>
    <xdr:sp macro="" textlink="">
      <xdr:nvSpPr>
        <xdr:cNvPr id="125" name="TextBox 134">
          <a:extLst>
            <a:ext uri="{FF2B5EF4-FFF2-40B4-BE49-F238E27FC236}">
              <a16:creationId xmlns:a16="http://schemas.microsoft.com/office/drawing/2014/main" id="{26DA84DD-B8D3-4CAD-9641-807D3825AD69}"/>
            </a:ext>
          </a:extLst>
        </xdr:cNvPr>
        <xdr:cNvSpPr txBox="1"/>
      </xdr:nvSpPr>
      <xdr:spPr>
        <a:xfrm>
          <a:off x="325755" y="517779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5</xdr:col>
      <xdr:colOff>38100</xdr:colOff>
      <xdr:row>16</xdr:row>
      <xdr:rowOff>28574</xdr:rowOff>
    </xdr:from>
    <xdr:to>
      <xdr:col>5</xdr:col>
      <xdr:colOff>1028700</xdr:colOff>
      <xdr:row>16</xdr:row>
      <xdr:rowOff>358139</xdr:rowOff>
    </xdr:to>
    <xdr:sp macro="" textlink="">
      <xdr:nvSpPr>
        <xdr:cNvPr id="126" name="TextBox 135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9A4F257F-58BE-4E0A-B305-D3CFF092F199}"/>
            </a:ext>
          </a:extLst>
        </xdr:cNvPr>
        <xdr:cNvSpPr txBox="1"/>
      </xdr:nvSpPr>
      <xdr:spPr>
        <a:xfrm>
          <a:off x="4419600" y="692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5</xdr:col>
      <xdr:colOff>142875</xdr:colOff>
      <xdr:row>16</xdr:row>
      <xdr:rowOff>57150</xdr:rowOff>
    </xdr:from>
    <xdr:to>
      <xdr:col>5</xdr:col>
      <xdr:colOff>923925</xdr:colOff>
      <xdr:row>16</xdr:row>
      <xdr:rowOff>123825</xdr:rowOff>
    </xdr:to>
    <xdr:sp macro="" textlink="">
      <xdr:nvSpPr>
        <xdr:cNvPr id="127" name="TextBox 136">
          <a:extLst>
            <a:ext uri="{FF2B5EF4-FFF2-40B4-BE49-F238E27FC236}">
              <a16:creationId xmlns:a16="http://schemas.microsoft.com/office/drawing/2014/main" id="{0F4B260D-9301-4E88-85F2-967DFA6AFB5C}"/>
            </a:ext>
          </a:extLst>
        </xdr:cNvPr>
        <xdr:cNvSpPr txBox="1"/>
      </xdr:nvSpPr>
      <xdr:spPr>
        <a:xfrm>
          <a:off x="1400175" y="517779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175260</xdr:colOff>
      <xdr:row>4</xdr:row>
      <xdr:rowOff>152400</xdr:rowOff>
    </xdr:from>
    <xdr:to>
      <xdr:col>10</xdr:col>
      <xdr:colOff>960120</xdr:colOff>
      <xdr:row>4</xdr:row>
      <xdr:rowOff>1074420</xdr:rowOff>
    </xdr:to>
    <xdr:sp macro="" textlink="">
      <xdr:nvSpPr>
        <xdr:cNvPr id="128" name="Pijl: omlaag 127">
          <a:extLst>
            <a:ext uri="{FF2B5EF4-FFF2-40B4-BE49-F238E27FC236}">
              <a16:creationId xmlns:a16="http://schemas.microsoft.com/office/drawing/2014/main" id="{33BE49B9-C0FD-4AFB-B849-DF36112C69CD}"/>
            </a:ext>
          </a:extLst>
        </xdr:cNvPr>
        <xdr:cNvSpPr/>
      </xdr:nvSpPr>
      <xdr:spPr>
        <a:xfrm>
          <a:off x="3474720" y="1706880"/>
          <a:ext cx="1866900" cy="922020"/>
        </a:xfrm>
        <a:prstGeom prst="downArrow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Klik op de knoppen</a:t>
          </a:r>
        </a:p>
      </xdr:txBody>
    </xdr:sp>
    <xdr:clientData/>
  </xdr:twoCellAnchor>
  <xdr:twoCellAnchor>
    <xdr:from>
      <xdr:col>9</xdr:col>
      <xdr:colOff>38100</xdr:colOff>
      <xdr:row>5</xdr:row>
      <xdr:rowOff>28574</xdr:rowOff>
    </xdr:from>
    <xdr:to>
      <xdr:col>9</xdr:col>
      <xdr:colOff>1028700</xdr:colOff>
      <xdr:row>5</xdr:row>
      <xdr:rowOff>358139</xdr:rowOff>
    </xdr:to>
    <xdr:sp macro="" textlink="">
      <xdr:nvSpPr>
        <xdr:cNvPr id="129" name="TextBox 1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2843EF17-2570-421D-BE99-5C34B8FCDED5}"/>
            </a:ext>
          </a:extLst>
        </xdr:cNvPr>
        <xdr:cNvSpPr txBox="1"/>
      </xdr:nvSpPr>
      <xdr:spPr>
        <a:xfrm>
          <a:off x="3337560" y="273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</a:t>
          </a:r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13</a:t>
          </a:r>
        </a:p>
      </xdr:txBody>
    </xdr:sp>
    <xdr:clientData/>
  </xdr:twoCellAnchor>
  <xdr:twoCellAnchor>
    <xdr:from>
      <xdr:col>9</xdr:col>
      <xdr:colOff>142875</xdr:colOff>
      <xdr:row>5</xdr:row>
      <xdr:rowOff>57150</xdr:rowOff>
    </xdr:from>
    <xdr:to>
      <xdr:col>9</xdr:col>
      <xdr:colOff>923925</xdr:colOff>
      <xdr:row>5</xdr:row>
      <xdr:rowOff>123825</xdr:rowOff>
    </xdr:to>
    <xdr:sp macro="" textlink="">
      <xdr:nvSpPr>
        <xdr:cNvPr id="130" name="TextBox 2">
          <a:extLst>
            <a:ext uri="{FF2B5EF4-FFF2-40B4-BE49-F238E27FC236}">
              <a16:creationId xmlns:a16="http://schemas.microsoft.com/office/drawing/2014/main" id="{BF24228B-C4A1-4CF7-981E-47A9A07C9B04}"/>
            </a:ext>
          </a:extLst>
        </xdr:cNvPr>
        <xdr:cNvSpPr txBox="1"/>
      </xdr:nvSpPr>
      <xdr:spPr>
        <a:xfrm>
          <a:off x="344233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5</xdr:row>
      <xdr:rowOff>28574</xdr:rowOff>
    </xdr:from>
    <xdr:to>
      <xdr:col>10</xdr:col>
      <xdr:colOff>1028700</xdr:colOff>
      <xdr:row>5</xdr:row>
      <xdr:rowOff>358139</xdr:rowOff>
    </xdr:to>
    <xdr:sp macro="" textlink="">
      <xdr:nvSpPr>
        <xdr:cNvPr id="131" name="TextBox 3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A1D42DEA-C2A5-4FA1-8D9D-A1531A04A30C}"/>
            </a:ext>
          </a:extLst>
        </xdr:cNvPr>
        <xdr:cNvSpPr txBox="1"/>
      </xdr:nvSpPr>
      <xdr:spPr>
        <a:xfrm>
          <a:off x="4419600" y="273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5</xdr:row>
      <xdr:rowOff>57150</xdr:rowOff>
    </xdr:from>
    <xdr:to>
      <xdr:col>10</xdr:col>
      <xdr:colOff>923925</xdr:colOff>
      <xdr:row>5</xdr:row>
      <xdr:rowOff>123825</xdr:rowOff>
    </xdr:to>
    <xdr:sp macro="" textlink="">
      <xdr:nvSpPr>
        <xdr:cNvPr id="132" name="TextBox 4">
          <a:extLst>
            <a:ext uri="{FF2B5EF4-FFF2-40B4-BE49-F238E27FC236}">
              <a16:creationId xmlns:a16="http://schemas.microsoft.com/office/drawing/2014/main" id="{D3A85500-F156-4852-8E6B-F47C68CE7BE2}"/>
            </a:ext>
          </a:extLst>
        </xdr:cNvPr>
        <xdr:cNvSpPr txBox="1"/>
      </xdr:nvSpPr>
      <xdr:spPr>
        <a:xfrm>
          <a:off x="452437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6</xdr:row>
      <xdr:rowOff>28574</xdr:rowOff>
    </xdr:from>
    <xdr:to>
      <xdr:col>9</xdr:col>
      <xdr:colOff>1028700</xdr:colOff>
      <xdr:row>6</xdr:row>
      <xdr:rowOff>358139</xdr:rowOff>
    </xdr:to>
    <xdr:sp macro="" textlink="">
      <xdr:nvSpPr>
        <xdr:cNvPr id="133" name="TextBox 13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9CF4A4B7-F100-4613-AF13-3DF4CF4FD24A}"/>
            </a:ext>
          </a:extLst>
        </xdr:cNvPr>
        <xdr:cNvSpPr txBox="1"/>
      </xdr:nvSpPr>
      <xdr:spPr>
        <a:xfrm>
          <a:off x="3337560" y="311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6</xdr:row>
      <xdr:rowOff>57150</xdr:rowOff>
    </xdr:from>
    <xdr:to>
      <xdr:col>9</xdr:col>
      <xdr:colOff>923925</xdr:colOff>
      <xdr:row>6</xdr:row>
      <xdr:rowOff>123825</xdr:rowOff>
    </xdr:to>
    <xdr:sp macro="" textlink="">
      <xdr:nvSpPr>
        <xdr:cNvPr id="134" name="TextBox 14">
          <a:extLst>
            <a:ext uri="{FF2B5EF4-FFF2-40B4-BE49-F238E27FC236}">
              <a16:creationId xmlns:a16="http://schemas.microsoft.com/office/drawing/2014/main" id="{AC4D4B8E-B8DE-40B7-9555-C62259791655}"/>
            </a:ext>
          </a:extLst>
        </xdr:cNvPr>
        <xdr:cNvSpPr txBox="1"/>
      </xdr:nvSpPr>
      <xdr:spPr>
        <a:xfrm>
          <a:off x="3442335" y="314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6</xdr:row>
      <xdr:rowOff>28574</xdr:rowOff>
    </xdr:from>
    <xdr:to>
      <xdr:col>10</xdr:col>
      <xdr:colOff>1028700</xdr:colOff>
      <xdr:row>6</xdr:row>
      <xdr:rowOff>358139</xdr:rowOff>
    </xdr:to>
    <xdr:sp macro="" textlink="">
      <xdr:nvSpPr>
        <xdr:cNvPr id="135" name="TextBox 15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E3FA7808-306E-40C3-93F7-E566A688F26F}"/>
            </a:ext>
          </a:extLst>
        </xdr:cNvPr>
        <xdr:cNvSpPr txBox="1"/>
      </xdr:nvSpPr>
      <xdr:spPr>
        <a:xfrm>
          <a:off x="4419600" y="311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6</xdr:row>
      <xdr:rowOff>57150</xdr:rowOff>
    </xdr:from>
    <xdr:to>
      <xdr:col>10</xdr:col>
      <xdr:colOff>923925</xdr:colOff>
      <xdr:row>6</xdr:row>
      <xdr:rowOff>123825</xdr:rowOff>
    </xdr:to>
    <xdr:sp macro="" textlink="">
      <xdr:nvSpPr>
        <xdr:cNvPr id="136" name="TextBox 16">
          <a:extLst>
            <a:ext uri="{FF2B5EF4-FFF2-40B4-BE49-F238E27FC236}">
              <a16:creationId xmlns:a16="http://schemas.microsoft.com/office/drawing/2014/main" id="{8FBCC7E8-F725-4E92-8B74-A4D5FD978AC7}"/>
            </a:ext>
          </a:extLst>
        </xdr:cNvPr>
        <xdr:cNvSpPr txBox="1"/>
      </xdr:nvSpPr>
      <xdr:spPr>
        <a:xfrm>
          <a:off x="4524375" y="314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7</xdr:row>
      <xdr:rowOff>28574</xdr:rowOff>
    </xdr:from>
    <xdr:to>
      <xdr:col>9</xdr:col>
      <xdr:colOff>1028700</xdr:colOff>
      <xdr:row>7</xdr:row>
      <xdr:rowOff>358139</xdr:rowOff>
    </xdr:to>
    <xdr:sp macro="" textlink="">
      <xdr:nvSpPr>
        <xdr:cNvPr id="137" name="TextBox 25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EB455C06-6825-4C1B-BA8F-ABA896D0CB9F}"/>
            </a:ext>
          </a:extLst>
        </xdr:cNvPr>
        <xdr:cNvSpPr txBox="1"/>
      </xdr:nvSpPr>
      <xdr:spPr>
        <a:xfrm>
          <a:off x="3337560" y="3495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7</xdr:row>
      <xdr:rowOff>57150</xdr:rowOff>
    </xdr:from>
    <xdr:to>
      <xdr:col>9</xdr:col>
      <xdr:colOff>923925</xdr:colOff>
      <xdr:row>7</xdr:row>
      <xdr:rowOff>123825</xdr:rowOff>
    </xdr:to>
    <xdr:sp macro="" textlink="">
      <xdr:nvSpPr>
        <xdr:cNvPr id="138" name="TextBox 26">
          <a:extLst>
            <a:ext uri="{FF2B5EF4-FFF2-40B4-BE49-F238E27FC236}">
              <a16:creationId xmlns:a16="http://schemas.microsoft.com/office/drawing/2014/main" id="{A8AC5E8C-7E96-4833-9FB3-BB9D7430CEB9}"/>
            </a:ext>
          </a:extLst>
        </xdr:cNvPr>
        <xdr:cNvSpPr txBox="1"/>
      </xdr:nvSpPr>
      <xdr:spPr>
        <a:xfrm>
          <a:off x="3442335" y="3524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7</xdr:row>
      <xdr:rowOff>28574</xdr:rowOff>
    </xdr:from>
    <xdr:to>
      <xdr:col>10</xdr:col>
      <xdr:colOff>1028700</xdr:colOff>
      <xdr:row>7</xdr:row>
      <xdr:rowOff>358139</xdr:rowOff>
    </xdr:to>
    <xdr:sp macro="" textlink="">
      <xdr:nvSpPr>
        <xdr:cNvPr id="139" name="TextBox 27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A92BC421-AD29-4E9E-A2DD-99B588E7394B}"/>
            </a:ext>
          </a:extLst>
        </xdr:cNvPr>
        <xdr:cNvSpPr txBox="1"/>
      </xdr:nvSpPr>
      <xdr:spPr>
        <a:xfrm>
          <a:off x="4419600" y="3495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7</xdr:row>
      <xdr:rowOff>57150</xdr:rowOff>
    </xdr:from>
    <xdr:to>
      <xdr:col>10</xdr:col>
      <xdr:colOff>923925</xdr:colOff>
      <xdr:row>7</xdr:row>
      <xdr:rowOff>123825</xdr:rowOff>
    </xdr:to>
    <xdr:sp macro="" textlink="">
      <xdr:nvSpPr>
        <xdr:cNvPr id="140" name="TextBox 28">
          <a:extLst>
            <a:ext uri="{FF2B5EF4-FFF2-40B4-BE49-F238E27FC236}">
              <a16:creationId xmlns:a16="http://schemas.microsoft.com/office/drawing/2014/main" id="{1E09ED79-A579-4070-A854-D3C1E371909D}"/>
            </a:ext>
          </a:extLst>
        </xdr:cNvPr>
        <xdr:cNvSpPr txBox="1"/>
      </xdr:nvSpPr>
      <xdr:spPr>
        <a:xfrm>
          <a:off x="4524375" y="3524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8</xdr:row>
      <xdr:rowOff>28574</xdr:rowOff>
    </xdr:from>
    <xdr:to>
      <xdr:col>9</xdr:col>
      <xdr:colOff>1028700</xdr:colOff>
      <xdr:row>8</xdr:row>
      <xdr:rowOff>358139</xdr:rowOff>
    </xdr:to>
    <xdr:sp macro="" textlink="">
      <xdr:nvSpPr>
        <xdr:cNvPr id="141" name="TextBox 37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629328FA-AA10-4844-9E1F-A434C62C3F49}"/>
            </a:ext>
          </a:extLst>
        </xdr:cNvPr>
        <xdr:cNvSpPr txBox="1"/>
      </xdr:nvSpPr>
      <xdr:spPr>
        <a:xfrm>
          <a:off x="3337560" y="3876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8</xdr:row>
      <xdr:rowOff>57150</xdr:rowOff>
    </xdr:from>
    <xdr:to>
      <xdr:col>9</xdr:col>
      <xdr:colOff>923925</xdr:colOff>
      <xdr:row>8</xdr:row>
      <xdr:rowOff>123825</xdr:rowOff>
    </xdr:to>
    <xdr:sp macro="" textlink="">
      <xdr:nvSpPr>
        <xdr:cNvPr id="142" name="TextBox 38">
          <a:extLst>
            <a:ext uri="{FF2B5EF4-FFF2-40B4-BE49-F238E27FC236}">
              <a16:creationId xmlns:a16="http://schemas.microsoft.com/office/drawing/2014/main" id="{5111E0E1-653C-4AEE-B575-DE76DD2F0F91}"/>
            </a:ext>
          </a:extLst>
        </xdr:cNvPr>
        <xdr:cNvSpPr txBox="1"/>
      </xdr:nvSpPr>
      <xdr:spPr>
        <a:xfrm>
          <a:off x="3442335" y="3905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8</xdr:row>
      <xdr:rowOff>28574</xdr:rowOff>
    </xdr:from>
    <xdr:to>
      <xdr:col>10</xdr:col>
      <xdr:colOff>1028700</xdr:colOff>
      <xdr:row>8</xdr:row>
      <xdr:rowOff>358139</xdr:rowOff>
    </xdr:to>
    <xdr:sp macro="" textlink="">
      <xdr:nvSpPr>
        <xdr:cNvPr id="143" name="TextBox 39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D25BE7A6-EBA9-4EB0-9C91-462AF0A52E43}"/>
            </a:ext>
          </a:extLst>
        </xdr:cNvPr>
        <xdr:cNvSpPr txBox="1"/>
      </xdr:nvSpPr>
      <xdr:spPr>
        <a:xfrm>
          <a:off x="4419600" y="3876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8</xdr:row>
      <xdr:rowOff>57150</xdr:rowOff>
    </xdr:from>
    <xdr:to>
      <xdr:col>10</xdr:col>
      <xdr:colOff>923925</xdr:colOff>
      <xdr:row>8</xdr:row>
      <xdr:rowOff>123825</xdr:rowOff>
    </xdr:to>
    <xdr:sp macro="" textlink="">
      <xdr:nvSpPr>
        <xdr:cNvPr id="144" name="TextBox 40">
          <a:extLst>
            <a:ext uri="{FF2B5EF4-FFF2-40B4-BE49-F238E27FC236}">
              <a16:creationId xmlns:a16="http://schemas.microsoft.com/office/drawing/2014/main" id="{88266680-B027-4A65-9AC7-44930DD6DE70}"/>
            </a:ext>
          </a:extLst>
        </xdr:cNvPr>
        <xdr:cNvSpPr txBox="1"/>
      </xdr:nvSpPr>
      <xdr:spPr>
        <a:xfrm>
          <a:off x="4524375" y="3905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9</xdr:row>
      <xdr:rowOff>28574</xdr:rowOff>
    </xdr:from>
    <xdr:to>
      <xdr:col>9</xdr:col>
      <xdr:colOff>1028700</xdr:colOff>
      <xdr:row>9</xdr:row>
      <xdr:rowOff>358139</xdr:rowOff>
    </xdr:to>
    <xdr:sp macro="" textlink="">
      <xdr:nvSpPr>
        <xdr:cNvPr id="145" name="TextBox 49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931D22A9-7728-4055-A895-D93CA2204363}"/>
            </a:ext>
          </a:extLst>
        </xdr:cNvPr>
        <xdr:cNvSpPr txBox="1"/>
      </xdr:nvSpPr>
      <xdr:spPr>
        <a:xfrm>
          <a:off x="3337560" y="4257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17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9</xdr:row>
      <xdr:rowOff>57150</xdr:rowOff>
    </xdr:from>
    <xdr:to>
      <xdr:col>9</xdr:col>
      <xdr:colOff>923925</xdr:colOff>
      <xdr:row>9</xdr:row>
      <xdr:rowOff>123825</xdr:rowOff>
    </xdr:to>
    <xdr:sp macro="" textlink="">
      <xdr:nvSpPr>
        <xdr:cNvPr id="146" name="TextBox 50">
          <a:extLst>
            <a:ext uri="{FF2B5EF4-FFF2-40B4-BE49-F238E27FC236}">
              <a16:creationId xmlns:a16="http://schemas.microsoft.com/office/drawing/2014/main" id="{4E76E063-52A3-4A0B-8384-8B9CC1E68C4A}"/>
            </a:ext>
          </a:extLst>
        </xdr:cNvPr>
        <xdr:cNvSpPr txBox="1"/>
      </xdr:nvSpPr>
      <xdr:spPr>
        <a:xfrm>
          <a:off x="3442335" y="4286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9</xdr:row>
      <xdr:rowOff>28574</xdr:rowOff>
    </xdr:from>
    <xdr:to>
      <xdr:col>10</xdr:col>
      <xdr:colOff>1028700</xdr:colOff>
      <xdr:row>9</xdr:row>
      <xdr:rowOff>358139</xdr:rowOff>
    </xdr:to>
    <xdr:sp macro="" textlink="">
      <xdr:nvSpPr>
        <xdr:cNvPr id="147" name="TextBox 51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6AFB15D5-223A-49BB-97A4-ADB89A0A068F}"/>
            </a:ext>
          </a:extLst>
        </xdr:cNvPr>
        <xdr:cNvSpPr txBox="1"/>
      </xdr:nvSpPr>
      <xdr:spPr>
        <a:xfrm>
          <a:off x="4419600" y="4257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17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9</xdr:row>
      <xdr:rowOff>57150</xdr:rowOff>
    </xdr:from>
    <xdr:to>
      <xdr:col>10</xdr:col>
      <xdr:colOff>923925</xdr:colOff>
      <xdr:row>9</xdr:row>
      <xdr:rowOff>123825</xdr:rowOff>
    </xdr:to>
    <xdr:sp macro="" textlink="">
      <xdr:nvSpPr>
        <xdr:cNvPr id="148" name="TextBox 52">
          <a:extLst>
            <a:ext uri="{FF2B5EF4-FFF2-40B4-BE49-F238E27FC236}">
              <a16:creationId xmlns:a16="http://schemas.microsoft.com/office/drawing/2014/main" id="{766130A3-DD1A-486A-9F4E-DD9E78C02078}"/>
            </a:ext>
          </a:extLst>
        </xdr:cNvPr>
        <xdr:cNvSpPr txBox="1"/>
      </xdr:nvSpPr>
      <xdr:spPr>
        <a:xfrm>
          <a:off x="4524375" y="4286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10</xdr:row>
      <xdr:rowOff>28574</xdr:rowOff>
    </xdr:from>
    <xdr:to>
      <xdr:col>9</xdr:col>
      <xdr:colOff>1028700</xdr:colOff>
      <xdr:row>10</xdr:row>
      <xdr:rowOff>358139</xdr:rowOff>
    </xdr:to>
    <xdr:sp macro="" textlink="">
      <xdr:nvSpPr>
        <xdr:cNvPr id="149" name="TextBox 61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53AE533F-5B89-4D1E-B1FD-D0C9E297EDDD}"/>
            </a:ext>
          </a:extLst>
        </xdr:cNvPr>
        <xdr:cNvSpPr txBox="1"/>
      </xdr:nvSpPr>
      <xdr:spPr>
        <a:xfrm>
          <a:off x="3337560" y="4638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18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10</xdr:row>
      <xdr:rowOff>57150</xdr:rowOff>
    </xdr:from>
    <xdr:to>
      <xdr:col>9</xdr:col>
      <xdr:colOff>923925</xdr:colOff>
      <xdr:row>10</xdr:row>
      <xdr:rowOff>123825</xdr:rowOff>
    </xdr:to>
    <xdr:sp macro="" textlink="">
      <xdr:nvSpPr>
        <xdr:cNvPr id="150" name="TextBox 62">
          <a:extLst>
            <a:ext uri="{FF2B5EF4-FFF2-40B4-BE49-F238E27FC236}">
              <a16:creationId xmlns:a16="http://schemas.microsoft.com/office/drawing/2014/main" id="{327BB2DB-473B-4225-94F6-4B73B47C15C6}"/>
            </a:ext>
          </a:extLst>
        </xdr:cNvPr>
        <xdr:cNvSpPr txBox="1"/>
      </xdr:nvSpPr>
      <xdr:spPr>
        <a:xfrm>
          <a:off x="3442335" y="4667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10</xdr:row>
      <xdr:rowOff>28574</xdr:rowOff>
    </xdr:from>
    <xdr:to>
      <xdr:col>10</xdr:col>
      <xdr:colOff>1028700</xdr:colOff>
      <xdr:row>10</xdr:row>
      <xdr:rowOff>358139</xdr:rowOff>
    </xdr:to>
    <xdr:sp macro="" textlink="">
      <xdr:nvSpPr>
        <xdr:cNvPr id="151" name="TextBox 63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C3542A78-2677-4A8D-B69C-8D588E4B32E7}"/>
            </a:ext>
          </a:extLst>
        </xdr:cNvPr>
        <xdr:cNvSpPr txBox="1"/>
      </xdr:nvSpPr>
      <xdr:spPr>
        <a:xfrm>
          <a:off x="4419600" y="4638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18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10</xdr:row>
      <xdr:rowOff>57150</xdr:rowOff>
    </xdr:from>
    <xdr:to>
      <xdr:col>10</xdr:col>
      <xdr:colOff>923925</xdr:colOff>
      <xdr:row>10</xdr:row>
      <xdr:rowOff>123825</xdr:rowOff>
    </xdr:to>
    <xdr:sp macro="" textlink="">
      <xdr:nvSpPr>
        <xdr:cNvPr id="152" name="TextBox 64">
          <a:extLst>
            <a:ext uri="{FF2B5EF4-FFF2-40B4-BE49-F238E27FC236}">
              <a16:creationId xmlns:a16="http://schemas.microsoft.com/office/drawing/2014/main" id="{4FA9D31A-3FB3-4E08-A8A7-2F5A948B2E31}"/>
            </a:ext>
          </a:extLst>
        </xdr:cNvPr>
        <xdr:cNvSpPr txBox="1"/>
      </xdr:nvSpPr>
      <xdr:spPr>
        <a:xfrm>
          <a:off x="4524375" y="4667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11</xdr:row>
      <xdr:rowOff>28574</xdr:rowOff>
    </xdr:from>
    <xdr:to>
      <xdr:col>9</xdr:col>
      <xdr:colOff>1028700</xdr:colOff>
      <xdr:row>11</xdr:row>
      <xdr:rowOff>358139</xdr:rowOff>
    </xdr:to>
    <xdr:sp macro="" textlink="">
      <xdr:nvSpPr>
        <xdr:cNvPr id="153" name="TextBox 73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59A72AE9-002C-48B6-A930-D5CBC7584844}"/>
            </a:ext>
          </a:extLst>
        </xdr:cNvPr>
        <xdr:cNvSpPr txBox="1"/>
      </xdr:nvSpPr>
      <xdr:spPr>
        <a:xfrm>
          <a:off x="3337560" y="5019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19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11</xdr:row>
      <xdr:rowOff>57150</xdr:rowOff>
    </xdr:from>
    <xdr:to>
      <xdr:col>9</xdr:col>
      <xdr:colOff>923925</xdr:colOff>
      <xdr:row>11</xdr:row>
      <xdr:rowOff>123825</xdr:rowOff>
    </xdr:to>
    <xdr:sp macro="" textlink="">
      <xdr:nvSpPr>
        <xdr:cNvPr id="154" name="TextBox 74">
          <a:extLst>
            <a:ext uri="{FF2B5EF4-FFF2-40B4-BE49-F238E27FC236}">
              <a16:creationId xmlns:a16="http://schemas.microsoft.com/office/drawing/2014/main" id="{9998AB19-A0F4-49E0-9404-D186791CFF34}"/>
            </a:ext>
          </a:extLst>
        </xdr:cNvPr>
        <xdr:cNvSpPr txBox="1"/>
      </xdr:nvSpPr>
      <xdr:spPr>
        <a:xfrm>
          <a:off x="3442335" y="5048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11</xdr:row>
      <xdr:rowOff>28574</xdr:rowOff>
    </xdr:from>
    <xdr:to>
      <xdr:col>10</xdr:col>
      <xdr:colOff>1028700</xdr:colOff>
      <xdr:row>11</xdr:row>
      <xdr:rowOff>358139</xdr:rowOff>
    </xdr:to>
    <xdr:sp macro="" textlink="">
      <xdr:nvSpPr>
        <xdr:cNvPr id="155" name="TextBox 75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98805958-DDE8-45A3-B2EC-160CFCB660FA}"/>
            </a:ext>
          </a:extLst>
        </xdr:cNvPr>
        <xdr:cNvSpPr txBox="1"/>
      </xdr:nvSpPr>
      <xdr:spPr>
        <a:xfrm>
          <a:off x="4419600" y="5019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19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11</xdr:row>
      <xdr:rowOff>57150</xdr:rowOff>
    </xdr:from>
    <xdr:to>
      <xdr:col>10</xdr:col>
      <xdr:colOff>923925</xdr:colOff>
      <xdr:row>11</xdr:row>
      <xdr:rowOff>123825</xdr:rowOff>
    </xdr:to>
    <xdr:sp macro="" textlink="">
      <xdr:nvSpPr>
        <xdr:cNvPr id="156" name="TextBox 76">
          <a:extLst>
            <a:ext uri="{FF2B5EF4-FFF2-40B4-BE49-F238E27FC236}">
              <a16:creationId xmlns:a16="http://schemas.microsoft.com/office/drawing/2014/main" id="{E0674AF6-53B4-4DF6-9360-694144723C79}"/>
            </a:ext>
          </a:extLst>
        </xdr:cNvPr>
        <xdr:cNvSpPr txBox="1"/>
      </xdr:nvSpPr>
      <xdr:spPr>
        <a:xfrm>
          <a:off x="4524375" y="5048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12</xdr:row>
      <xdr:rowOff>28574</xdr:rowOff>
    </xdr:from>
    <xdr:to>
      <xdr:col>9</xdr:col>
      <xdr:colOff>1028700</xdr:colOff>
      <xdr:row>12</xdr:row>
      <xdr:rowOff>358139</xdr:rowOff>
    </xdr:to>
    <xdr:sp macro="" textlink="">
      <xdr:nvSpPr>
        <xdr:cNvPr id="157" name="TextBox 85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C6F15DF8-AA94-40AA-B584-07B135871399}"/>
            </a:ext>
          </a:extLst>
        </xdr:cNvPr>
        <xdr:cNvSpPr txBox="1"/>
      </xdr:nvSpPr>
      <xdr:spPr>
        <a:xfrm>
          <a:off x="3337560" y="5400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20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12</xdr:row>
      <xdr:rowOff>57150</xdr:rowOff>
    </xdr:from>
    <xdr:to>
      <xdr:col>9</xdr:col>
      <xdr:colOff>923925</xdr:colOff>
      <xdr:row>12</xdr:row>
      <xdr:rowOff>123825</xdr:rowOff>
    </xdr:to>
    <xdr:sp macro="" textlink="">
      <xdr:nvSpPr>
        <xdr:cNvPr id="158" name="TextBox 86">
          <a:extLst>
            <a:ext uri="{FF2B5EF4-FFF2-40B4-BE49-F238E27FC236}">
              <a16:creationId xmlns:a16="http://schemas.microsoft.com/office/drawing/2014/main" id="{8ECEBC8B-635A-4C73-B97F-C8291F78149F}"/>
            </a:ext>
          </a:extLst>
        </xdr:cNvPr>
        <xdr:cNvSpPr txBox="1"/>
      </xdr:nvSpPr>
      <xdr:spPr>
        <a:xfrm>
          <a:off x="3442335" y="5429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12</xdr:row>
      <xdr:rowOff>28574</xdr:rowOff>
    </xdr:from>
    <xdr:to>
      <xdr:col>10</xdr:col>
      <xdr:colOff>1028700</xdr:colOff>
      <xdr:row>12</xdr:row>
      <xdr:rowOff>358139</xdr:rowOff>
    </xdr:to>
    <xdr:sp macro="" textlink="">
      <xdr:nvSpPr>
        <xdr:cNvPr id="159" name="TextBox 87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B0166973-92D4-42B0-834B-2456924274E7}"/>
            </a:ext>
          </a:extLst>
        </xdr:cNvPr>
        <xdr:cNvSpPr txBox="1"/>
      </xdr:nvSpPr>
      <xdr:spPr>
        <a:xfrm>
          <a:off x="4419600" y="5400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20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12</xdr:row>
      <xdr:rowOff>57150</xdr:rowOff>
    </xdr:from>
    <xdr:to>
      <xdr:col>10</xdr:col>
      <xdr:colOff>923925</xdr:colOff>
      <xdr:row>12</xdr:row>
      <xdr:rowOff>123825</xdr:rowOff>
    </xdr:to>
    <xdr:sp macro="" textlink="">
      <xdr:nvSpPr>
        <xdr:cNvPr id="160" name="TextBox 88">
          <a:extLst>
            <a:ext uri="{FF2B5EF4-FFF2-40B4-BE49-F238E27FC236}">
              <a16:creationId xmlns:a16="http://schemas.microsoft.com/office/drawing/2014/main" id="{BADB2079-011C-4864-B84B-39205794FCD6}"/>
            </a:ext>
          </a:extLst>
        </xdr:cNvPr>
        <xdr:cNvSpPr txBox="1"/>
      </xdr:nvSpPr>
      <xdr:spPr>
        <a:xfrm>
          <a:off x="4524375" y="5429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13</xdr:row>
      <xdr:rowOff>28574</xdr:rowOff>
    </xdr:from>
    <xdr:to>
      <xdr:col>9</xdr:col>
      <xdr:colOff>1028700</xdr:colOff>
      <xdr:row>13</xdr:row>
      <xdr:rowOff>358139</xdr:rowOff>
    </xdr:to>
    <xdr:sp macro="" textlink="">
      <xdr:nvSpPr>
        <xdr:cNvPr id="161" name="TextBox 97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50951FB3-4DBD-4524-A50C-54D719325ECB}"/>
            </a:ext>
          </a:extLst>
        </xdr:cNvPr>
        <xdr:cNvSpPr txBox="1"/>
      </xdr:nvSpPr>
      <xdr:spPr>
        <a:xfrm>
          <a:off x="3337560" y="5781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13</xdr:row>
      <xdr:rowOff>57150</xdr:rowOff>
    </xdr:from>
    <xdr:to>
      <xdr:col>9</xdr:col>
      <xdr:colOff>923925</xdr:colOff>
      <xdr:row>13</xdr:row>
      <xdr:rowOff>123825</xdr:rowOff>
    </xdr:to>
    <xdr:sp macro="" textlink="">
      <xdr:nvSpPr>
        <xdr:cNvPr id="162" name="TextBox 98">
          <a:extLst>
            <a:ext uri="{FF2B5EF4-FFF2-40B4-BE49-F238E27FC236}">
              <a16:creationId xmlns:a16="http://schemas.microsoft.com/office/drawing/2014/main" id="{A35666DD-4C68-4965-8C71-643019DF1AB3}"/>
            </a:ext>
          </a:extLst>
        </xdr:cNvPr>
        <xdr:cNvSpPr txBox="1"/>
      </xdr:nvSpPr>
      <xdr:spPr>
        <a:xfrm>
          <a:off x="3442335" y="5810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13</xdr:row>
      <xdr:rowOff>28574</xdr:rowOff>
    </xdr:from>
    <xdr:to>
      <xdr:col>10</xdr:col>
      <xdr:colOff>1028700</xdr:colOff>
      <xdr:row>13</xdr:row>
      <xdr:rowOff>358139</xdr:rowOff>
    </xdr:to>
    <xdr:sp macro="" textlink="">
      <xdr:nvSpPr>
        <xdr:cNvPr id="163" name="TextBox 99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60146776-5BAF-4A50-8653-79E8C7A106EB}"/>
            </a:ext>
          </a:extLst>
        </xdr:cNvPr>
        <xdr:cNvSpPr txBox="1"/>
      </xdr:nvSpPr>
      <xdr:spPr>
        <a:xfrm>
          <a:off x="4419600" y="5781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13</xdr:row>
      <xdr:rowOff>57150</xdr:rowOff>
    </xdr:from>
    <xdr:to>
      <xdr:col>10</xdr:col>
      <xdr:colOff>923925</xdr:colOff>
      <xdr:row>13</xdr:row>
      <xdr:rowOff>123825</xdr:rowOff>
    </xdr:to>
    <xdr:sp macro="" textlink="">
      <xdr:nvSpPr>
        <xdr:cNvPr id="164" name="TextBox 100">
          <a:extLst>
            <a:ext uri="{FF2B5EF4-FFF2-40B4-BE49-F238E27FC236}">
              <a16:creationId xmlns:a16="http://schemas.microsoft.com/office/drawing/2014/main" id="{0A34233E-14B2-4ED7-A200-73977AA117A8}"/>
            </a:ext>
          </a:extLst>
        </xdr:cNvPr>
        <xdr:cNvSpPr txBox="1"/>
      </xdr:nvSpPr>
      <xdr:spPr>
        <a:xfrm>
          <a:off x="4524375" y="5810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14</xdr:row>
      <xdr:rowOff>28574</xdr:rowOff>
    </xdr:from>
    <xdr:to>
      <xdr:col>9</xdr:col>
      <xdr:colOff>1028700</xdr:colOff>
      <xdr:row>14</xdr:row>
      <xdr:rowOff>358139</xdr:rowOff>
    </xdr:to>
    <xdr:sp macro="" textlink="">
      <xdr:nvSpPr>
        <xdr:cNvPr id="165" name="TextBox 109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E2BC93FC-C622-49CE-BC03-35E9828BA697}"/>
            </a:ext>
          </a:extLst>
        </xdr:cNvPr>
        <xdr:cNvSpPr txBox="1"/>
      </xdr:nvSpPr>
      <xdr:spPr>
        <a:xfrm>
          <a:off x="3337560" y="6162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14</xdr:row>
      <xdr:rowOff>57150</xdr:rowOff>
    </xdr:from>
    <xdr:to>
      <xdr:col>9</xdr:col>
      <xdr:colOff>923925</xdr:colOff>
      <xdr:row>14</xdr:row>
      <xdr:rowOff>123825</xdr:rowOff>
    </xdr:to>
    <xdr:sp macro="" textlink="">
      <xdr:nvSpPr>
        <xdr:cNvPr id="166" name="TextBox 110">
          <a:extLst>
            <a:ext uri="{FF2B5EF4-FFF2-40B4-BE49-F238E27FC236}">
              <a16:creationId xmlns:a16="http://schemas.microsoft.com/office/drawing/2014/main" id="{793137F9-9ACD-4FE2-96AA-898CBFB46B88}"/>
            </a:ext>
          </a:extLst>
        </xdr:cNvPr>
        <xdr:cNvSpPr txBox="1"/>
      </xdr:nvSpPr>
      <xdr:spPr>
        <a:xfrm>
          <a:off x="3442335" y="6191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14</xdr:row>
      <xdr:rowOff>28574</xdr:rowOff>
    </xdr:from>
    <xdr:to>
      <xdr:col>10</xdr:col>
      <xdr:colOff>1028700</xdr:colOff>
      <xdr:row>14</xdr:row>
      <xdr:rowOff>358139</xdr:rowOff>
    </xdr:to>
    <xdr:sp macro="" textlink="">
      <xdr:nvSpPr>
        <xdr:cNvPr id="167" name="TextBox 111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8E939FE8-A564-48CF-87A0-0C70DDF8F43B}"/>
            </a:ext>
          </a:extLst>
        </xdr:cNvPr>
        <xdr:cNvSpPr txBox="1"/>
      </xdr:nvSpPr>
      <xdr:spPr>
        <a:xfrm>
          <a:off x="4419600" y="6162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14</xdr:row>
      <xdr:rowOff>57150</xdr:rowOff>
    </xdr:from>
    <xdr:to>
      <xdr:col>10</xdr:col>
      <xdr:colOff>923925</xdr:colOff>
      <xdr:row>14</xdr:row>
      <xdr:rowOff>123825</xdr:rowOff>
    </xdr:to>
    <xdr:sp macro="" textlink="">
      <xdr:nvSpPr>
        <xdr:cNvPr id="168" name="TextBox 112">
          <a:extLst>
            <a:ext uri="{FF2B5EF4-FFF2-40B4-BE49-F238E27FC236}">
              <a16:creationId xmlns:a16="http://schemas.microsoft.com/office/drawing/2014/main" id="{D16F76A9-777D-4734-B9BF-76C7EDF25C70}"/>
            </a:ext>
          </a:extLst>
        </xdr:cNvPr>
        <xdr:cNvSpPr txBox="1"/>
      </xdr:nvSpPr>
      <xdr:spPr>
        <a:xfrm>
          <a:off x="4524375" y="6191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15</xdr:row>
      <xdr:rowOff>28574</xdr:rowOff>
    </xdr:from>
    <xdr:to>
      <xdr:col>9</xdr:col>
      <xdr:colOff>1028700</xdr:colOff>
      <xdr:row>15</xdr:row>
      <xdr:rowOff>358139</xdr:rowOff>
    </xdr:to>
    <xdr:sp macro="" textlink="">
      <xdr:nvSpPr>
        <xdr:cNvPr id="169" name="TextBox 121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3365002A-51EC-48ED-BCFD-803622C11388}"/>
            </a:ext>
          </a:extLst>
        </xdr:cNvPr>
        <xdr:cNvSpPr txBox="1"/>
      </xdr:nvSpPr>
      <xdr:spPr>
        <a:xfrm>
          <a:off x="3337560" y="654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15</xdr:row>
      <xdr:rowOff>57150</xdr:rowOff>
    </xdr:from>
    <xdr:to>
      <xdr:col>9</xdr:col>
      <xdr:colOff>923925</xdr:colOff>
      <xdr:row>15</xdr:row>
      <xdr:rowOff>123825</xdr:rowOff>
    </xdr:to>
    <xdr:sp macro="" textlink="">
      <xdr:nvSpPr>
        <xdr:cNvPr id="170" name="TextBox 122">
          <a:extLst>
            <a:ext uri="{FF2B5EF4-FFF2-40B4-BE49-F238E27FC236}">
              <a16:creationId xmlns:a16="http://schemas.microsoft.com/office/drawing/2014/main" id="{3AD63D1F-3A0A-4B67-ADAB-5173134B4EBB}"/>
            </a:ext>
          </a:extLst>
        </xdr:cNvPr>
        <xdr:cNvSpPr txBox="1"/>
      </xdr:nvSpPr>
      <xdr:spPr>
        <a:xfrm>
          <a:off x="3442335" y="657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15</xdr:row>
      <xdr:rowOff>28574</xdr:rowOff>
    </xdr:from>
    <xdr:to>
      <xdr:col>10</xdr:col>
      <xdr:colOff>1028700</xdr:colOff>
      <xdr:row>15</xdr:row>
      <xdr:rowOff>358139</xdr:rowOff>
    </xdr:to>
    <xdr:sp macro="" textlink="">
      <xdr:nvSpPr>
        <xdr:cNvPr id="171" name="TextBox 123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37AC58EF-E53C-4E94-8497-CCE3545BE12A}"/>
            </a:ext>
          </a:extLst>
        </xdr:cNvPr>
        <xdr:cNvSpPr txBox="1"/>
      </xdr:nvSpPr>
      <xdr:spPr>
        <a:xfrm>
          <a:off x="4419600" y="654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15</xdr:row>
      <xdr:rowOff>57150</xdr:rowOff>
    </xdr:from>
    <xdr:to>
      <xdr:col>10</xdr:col>
      <xdr:colOff>923925</xdr:colOff>
      <xdr:row>15</xdr:row>
      <xdr:rowOff>123825</xdr:rowOff>
    </xdr:to>
    <xdr:sp macro="" textlink="">
      <xdr:nvSpPr>
        <xdr:cNvPr id="172" name="TextBox 124">
          <a:extLst>
            <a:ext uri="{FF2B5EF4-FFF2-40B4-BE49-F238E27FC236}">
              <a16:creationId xmlns:a16="http://schemas.microsoft.com/office/drawing/2014/main" id="{C8FC752A-A6A0-405A-BED9-CDA632E19ABE}"/>
            </a:ext>
          </a:extLst>
        </xdr:cNvPr>
        <xdr:cNvSpPr txBox="1"/>
      </xdr:nvSpPr>
      <xdr:spPr>
        <a:xfrm>
          <a:off x="4524375" y="657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9</xdr:col>
      <xdr:colOff>38100</xdr:colOff>
      <xdr:row>16</xdr:row>
      <xdr:rowOff>28574</xdr:rowOff>
    </xdr:from>
    <xdr:to>
      <xdr:col>9</xdr:col>
      <xdr:colOff>1028700</xdr:colOff>
      <xdr:row>16</xdr:row>
      <xdr:rowOff>358139</xdr:rowOff>
    </xdr:to>
    <xdr:sp macro="" textlink="">
      <xdr:nvSpPr>
        <xdr:cNvPr id="173" name="TextBox 133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DF59A8BA-4474-4F17-9A7B-67BB7AA3C953}"/>
            </a:ext>
          </a:extLst>
        </xdr:cNvPr>
        <xdr:cNvSpPr txBox="1"/>
      </xdr:nvSpPr>
      <xdr:spPr>
        <a:xfrm>
          <a:off x="3337560" y="692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9</xdr:col>
      <xdr:colOff>142875</xdr:colOff>
      <xdr:row>16</xdr:row>
      <xdr:rowOff>57150</xdr:rowOff>
    </xdr:from>
    <xdr:to>
      <xdr:col>9</xdr:col>
      <xdr:colOff>923925</xdr:colOff>
      <xdr:row>16</xdr:row>
      <xdr:rowOff>123825</xdr:rowOff>
    </xdr:to>
    <xdr:sp macro="" textlink="">
      <xdr:nvSpPr>
        <xdr:cNvPr id="174" name="TextBox 134">
          <a:extLst>
            <a:ext uri="{FF2B5EF4-FFF2-40B4-BE49-F238E27FC236}">
              <a16:creationId xmlns:a16="http://schemas.microsoft.com/office/drawing/2014/main" id="{8F532371-FD66-46BC-BF37-CF7FA356CB66}"/>
            </a:ext>
          </a:extLst>
        </xdr:cNvPr>
        <xdr:cNvSpPr txBox="1"/>
      </xdr:nvSpPr>
      <xdr:spPr>
        <a:xfrm>
          <a:off x="3442335" y="695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10</xdr:col>
      <xdr:colOff>38100</xdr:colOff>
      <xdr:row>16</xdr:row>
      <xdr:rowOff>28574</xdr:rowOff>
    </xdr:from>
    <xdr:to>
      <xdr:col>10</xdr:col>
      <xdr:colOff>1028700</xdr:colOff>
      <xdr:row>16</xdr:row>
      <xdr:rowOff>358139</xdr:rowOff>
    </xdr:to>
    <xdr:sp macro="" textlink="">
      <xdr:nvSpPr>
        <xdr:cNvPr id="175" name="TextBox 135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70690351-ED15-4440-97EB-688A2AD076FB}"/>
            </a:ext>
          </a:extLst>
        </xdr:cNvPr>
        <xdr:cNvSpPr txBox="1"/>
      </xdr:nvSpPr>
      <xdr:spPr>
        <a:xfrm>
          <a:off x="4419600" y="692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10</xdr:col>
      <xdr:colOff>142875</xdr:colOff>
      <xdr:row>16</xdr:row>
      <xdr:rowOff>57150</xdr:rowOff>
    </xdr:from>
    <xdr:to>
      <xdr:col>10</xdr:col>
      <xdr:colOff>923925</xdr:colOff>
      <xdr:row>16</xdr:row>
      <xdr:rowOff>123825</xdr:rowOff>
    </xdr:to>
    <xdr:sp macro="" textlink="">
      <xdr:nvSpPr>
        <xdr:cNvPr id="176" name="TextBox 136">
          <a:extLst>
            <a:ext uri="{FF2B5EF4-FFF2-40B4-BE49-F238E27FC236}">
              <a16:creationId xmlns:a16="http://schemas.microsoft.com/office/drawing/2014/main" id="{B9B8AC7A-6FD2-40BA-93F1-DD98751A37C3}"/>
            </a:ext>
          </a:extLst>
        </xdr:cNvPr>
        <xdr:cNvSpPr txBox="1"/>
      </xdr:nvSpPr>
      <xdr:spPr>
        <a:xfrm>
          <a:off x="4524375" y="695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175260</xdr:colOff>
      <xdr:row>4</xdr:row>
      <xdr:rowOff>152400</xdr:rowOff>
    </xdr:from>
    <xdr:to>
      <xdr:col>15</xdr:col>
      <xdr:colOff>960120</xdr:colOff>
      <xdr:row>4</xdr:row>
      <xdr:rowOff>1074420</xdr:rowOff>
    </xdr:to>
    <xdr:sp macro="" textlink="">
      <xdr:nvSpPr>
        <xdr:cNvPr id="226" name="Pijl: omlaag 225">
          <a:extLst>
            <a:ext uri="{FF2B5EF4-FFF2-40B4-BE49-F238E27FC236}">
              <a16:creationId xmlns:a16="http://schemas.microsoft.com/office/drawing/2014/main" id="{42E95A93-8EC3-4CFE-A6F6-40EE63FFE073}"/>
            </a:ext>
          </a:extLst>
        </xdr:cNvPr>
        <xdr:cNvSpPr/>
      </xdr:nvSpPr>
      <xdr:spPr>
        <a:xfrm>
          <a:off x="7863840" y="1706880"/>
          <a:ext cx="1866900" cy="922020"/>
        </a:xfrm>
        <a:prstGeom prst="downArrow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400" b="1">
              <a:solidFill>
                <a:schemeClr val="bg1"/>
              </a:solidFill>
            </a:rPr>
            <a:t>Klik op de knoppen</a:t>
          </a:r>
        </a:p>
      </xdr:txBody>
    </xdr:sp>
    <xdr:clientData/>
  </xdr:twoCellAnchor>
  <xdr:twoCellAnchor>
    <xdr:from>
      <xdr:col>14</xdr:col>
      <xdr:colOff>38100</xdr:colOff>
      <xdr:row>5</xdr:row>
      <xdr:rowOff>28574</xdr:rowOff>
    </xdr:from>
    <xdr:to>
      <xdr:col>14</xdr:col>
      <xdr:colOff>1028700</xdr:colOff>
      <xdr:row>5</xdr:row>
      <xdr:rowOff>358139</xdr:rowOff>
    </xdr:to>
    <xdr:sp macro="" textlink="">
      <xdr:nvSpPr>
        <xdr:cNvPr id="227" name="TextBox 1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C0C811C2-B5B4-4A3B-9D1D-6B7DCA4C0330}"/>
            </a:ext>
          </a:extLst>
        </xdr:cNvPr>
        <xdr:cNvSpPr txBox="1"/>
      </xdr:nvSpPr>
      <xdr:spPr>
        <a:xfrm>
          <a:off x="7726680" y="273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5</xdr:row>
      <xdr:rowOff>57150</xdr:rowOff>
    </xdr:from>
    <xdr:to>
      <xdr:col>14</xdr:col>
      <xdr:colOff>923925</xdr:colOff>
      <xdr:row>5</xdr:row>
      <xdr:rowOff>123825</xdr:rowOff>
    </xdr:to>
    <xdr:sp macro="" textlink="">
      <xdr:nvSpPr>
        <xdr:cNvPr id="228" name="TextBox 2">
          <a:extLst>
            <a:ext uri="{FF2B5EF4-FFF2-40B4-BE49-F238E27FC236}">
              <a16:creationId xmlns:a16="http://schemas.microsoft.com/office/drawing/2014/main" id="{8A7FC9E6-7C4C-4B20-871E-EE0D661E71C5}"/>
            </a:ext>
          </a:extLst>
        </xdr:cNvPr>
        <xdr:cNvSpPr txBox="1"/>
      </xdr:nvSpPr>
      <xdr:spPr>
        <a:xfrm>
          <a:off x="783145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5</xdr:row>
      <xdr:rowOff>28574</xdr:rowOff>
    </xdr:from>
    <xdr:to>
      <xdr:col>15</xdr:col>
      <xdr:colOff>1028700</xdr:colOff>
      <xdr:row>5</xdr:row>
      <xdr:rowOff>358139</xdr:rowOff>
    </xdr:to>
    <xdr:sp macro="" textlink="">
      <xdr:nvSpPr>
        <xdr:cNvPr id="229" name="TextBox 3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9F221EFF-548A-4D82-BD37-800CE471C629}"/>
            </a:ext>
          </a:extLst>
        </xdr:cNvPr>
        <xdr:cNvSpPr txBox="1"/>
      </xdr:nvSpPr>
      <xdr:spPr>
        <a:xfrm>
          <a:off x="8808720" y="273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5</xdr:row>
      <xdr:rowOff>57150</xdr:rowOff>
    </xdr:from>
    <xdr:to>
      <xdr:col>15</xdr:col>
      <xdr:colOff>923925</xdr:colOff>
      <xdr:row>5</xdr:row>
      <xdr:rowOff>123825</xdr:rowOff>
    </xdr:to>
    <xdr:sp macro="" textlink="">
      <xdr:nvSpPr>
        <xdr:cNvPr id="230" name="TextBox 4">
          <a:extLst>
            <a:ext uri="{FF2B5EF4-FFF2-40B4-BE49-F238E27FC236}">
              <a16:creationId xmlns:a16="http://schemas.microsoft.com/office/drawing/2014/main" id="{17C2ED7A-3CDB-4F61-BE28-9C3256FB8573}"/>
            </a:ext>
          </a:extLst>
        </xdr:cNvPr>
        <xdr:cNvSpPr txBox="1"/>
      </xdr:nvSpPr>
      <xdr:spPr>
        <a:xfrm>
          <a:off x="8913495" y="276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6</xdr:row>
      <xdr:rowOff>28574</xdr:rowOff>
    </xdr:from>
    <xdr:to>
      <xdr:col>14</xdr:col>
      <xdr:colOff>1028700</xdr:colOff>
      <xdr:row>6</xdr:row>
      <xdr:rowOff>358139</xdr:rowOff>
    </xdr:to>
    <xdr:sp macro="" textlink="">
      <xdr:nvSpPr>
        <xdr:cNvPr id="231" name="TextBox 13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68EB2E76-B076-4598-B820-A7C8AA22EE06}"/>
            </a:ext>
          </a:extLst>
        </xdr:cNvPr>
        <xdr:cNvSpPr txBox="1"/>
      </xdr:nvSpPr>
      <xdr:spPr>
        <a:xfrm>
          <a:off x="7726680" y="311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6</xdr:row>
      <xdr:rowOff>57150</xdr:rowOff>
    </xdr:from>
    <xdr:to>
      <xdr:col>14</xdr:col>
      <xdr:colOff>923925</xdr:colOff>
      <xdr:row>6</xdr:row>
      <xdr:rowOff>123825</xdr:rowOff>
    </xdr:to>
    <xdr:sp macro="" textlink="">
      <xdr:nvSpPr>
        <xdr:cNvPr id="232" name="TextBox 14">
          <a:extLst>
            <a:ext uri="{FF2B5EF4-FFF2-40B4-BE49-F238E27FC236}">
              <a16:creationId xmlns:a16="http://schemas.microsoft.com/office/drawing/2014/main" id="{8B2C04A1-7A02-422C-B143-2184BB4C13A3}"/>
            </a:ext>
          </a:extLst>
        </xdr:cNvPr>
        <xdr:cNvSpPr txBox="1"/>
      </xdr:nvSpPr>
      <xdr:spPr>
        <a:xfrm>
          <a:off x="7831455" y="314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6</xdr:row>
      <xdr:rowOff>28574</xdr:rowOff>
    </xdr:from>
    <xdr:to>
      <xdr:col>15</xdr:col>
      <xdr:colOff>1028700</xdr:colOff>
      <xdr:row>6</xdr:row>
      <xdr:rowOff>358139</xdr:rowOff>
    </xdr:to>
    <xdr:sp macro="" textlink="">
      <xdr:nvSpPr>
        <xdr:cNvPr id="233" name="TextBox 15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3082AB52-8550-4914-9507-169EB45437AC}"/>
            </a:ext>
          </a:extLst>
        </xdr:cNvPr>
        <xdr:cNvSpPr txBox="1"/>
      </xdr:nvSpPr>
      <xdr:spPr>
        <a:xfrm>
          <a:off x="8808720" y="311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6</xdr:row>
      <xdr:rowOff>57150</xdr:rowOff>
    </xdr:from>
    <xdr:to>
      <xdr:col>15</xdr:col>
      <xdr:colOff>923925</xdr:colOff>
      <xdr:row>6</xdr:row>
      <xdr:rowOff>123825</xdr:rowOff>
    </xdr:to>
    <xdr:sp macro="" textlink="">
      <xdr:nvSpPr>
        <xdr:cNvPr id="234" name="TextBox 16">
          <a:extLst>
            <a:ext uri="{FF2B5EF4-FFF2-40B4-BE49-F238E27FC236}">
              <a16:creationId xmlns:a16="http://schemas.microsoft.com/office/drawing/2014/main" id="{4FD2CB39-5C2B-40A9-A8A5-4EAA974D7B6C}"/>
            </a:ext>
          </a:extLst>
        </xdr:cNvPr>
        <xdr:cNvSpPr txBox="1"/>
      </xdr:nvSpPr>
      <xdr:spPr>
        <a:xfrm>
          <a:off x="8913495" y="314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7</xdr:row>
      <xdr:rowOff>28574</xdr:rowOff>
    </xdr:from>
    <xdr:to>
      <xdr:col>14</xdr:col>
      <xdr:colOff>1028700</xdr:colOff>
      <xdr:row>7</xdr:row>
      <xdr:rowOff>358139</xdr:rowOff>
    </xdr:to>
    <xdr:sp macro="" textlink="">
      <xdr:nvSpPr>
        <xdr:cNvPr id="235" name="TextBox 25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14DF6E10-A084-4766-B35E-0E1EBDF1C167}"/>
            </a:ext>
          </a:extLst>
        </xdr:cNvPr>
        <xdr:cNvSpPr txBox="1"/>
      </xdr:nvSpPr>
      <xdr:spPr>
        <a:xfrm>
          <a:off x="7726680" y="3495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27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7</xdr:row>
      <xdr:rowOff>57150</xdr:rowOff>
    </xdr:from>
    <xdr:to>
      <xdr:col>14</xdr:col>
      <xdr:colOff>923925</xdr:colOff>
      <xdr:row>7</xdr:row>
      <xdr:rowOff>123825</xdr:rowOff>
    </xdr:to>
    <xdr:sp macro="" textlink="">
      <xdr:nvSpPr>
        <xdr:cNvPr id="236" name="TextBox 26">
          <a:extLst>
            <a:ext uri="{FF2B5EF4-FFF2-40B4-BE49-F238E27FC236}">
              <a16:creationId xmlns:a16="http://schemas.microsoft.com/office/drawing/2014/main" id="{F8871397-3FEA-4E81-84BE-C2E4ED7C7708}"/>
            </a:ext>
          </a:extLst>
        </xdr:cNvPr>
        <xdr:cNvSpPr txBox="1"/>
      </xdr:nvSpPr>
      <xdr:spPr>
        <a:xfrm>
          <a:off x="7831455" y="3524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7</xdr:row>
      <xdr:rowOff>28574</xdr:rowOff>
    </xdr:from>
    <xdr:to>
      <xdr:col>15</xdr:col>
      <xdr:colOff>1028700</xdr:colOff>
      <xdr:row>7</xdr:row>
      <xdr:rowOff>358139</xdr:rowOff>
    </xdr:to>
    <xdr:sp macro="" textlink="">
      <xdr:nvSpPr>
        <xdr:cNvPr id="237" name="TextBox 27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7A5EE108-5B72-4586-ACE3-A8259BD05EEE}"/>
            </a:ext>
          </a:extLst>
        </xdr:cNvPr>
        <xdr:cNvSpPr txBox="1"/>
      </xdr:nvSpPr>
      <xdr:spPr>
        <a:xfrm>
          <a:off x="8808720" y="3495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27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7</xdr:row>
      <xdr:rowOff>57150</xdr:rowOff>
    </xdr:from>
    <xdr:to>
      <xdr:col>15</xdr:col>
      <xdr:colOff>923925</xdr:colOff>
      <xdr:row>7</xdr:row>
      <xdr:rowOff>123825</xdr:rowOff>
    </xdr:to>
    <xdr:sp macro="" textlink="">
      <xdr:nvSpPr>
        <xdr:cNvPr id="238" name="TextBox 28">
          <a:extLst>
            <a:ext uri="{FF2B5EF4-FFF2-40B4-BE49-F238E27FC236}">
              <a16:creationId xmlns:a16="http://schemas.microsoft.com/office/drawing/2014/main" id="{C089F6CA-06AC-4413-96A6-ED3C316E8A10}"/>
            </a:ext>
          </a:extLst>
        </xdr:cNvPr>
        <xdr:cNvSpPr txBox="1"/>
      </xdr:nvSpPr>
      <xdr:spPr>
        <a:xfrm>
          <a:off x="8913495" y="3524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8</xdr:row>
      <xdr:rowOff>28574</xdr:rowOff>
    </xdr:from>
    <xdr:to>
      <xdr:col>14</xdr:col>
      <xdr:colOff>1028700</xdr:colOff>
      <xdr:row>8</xdr:row>
      <xdr:rowOff>358139</xdr:rowOff>
    </xdr:to>
    <xdr:sp macro="" textlink="">
      <xdr:nvSpPr>
        <xdr:cNvPr id="239" name="TextBox 37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id="{29A114FF-DC58-4496-8224-5C894A362A14}"/>
            </a:ext>
          </a:extLst>
        </xdr:cNvPr>
        <xdr:cNvSpPr txBox="1"/>
      </xdr:nvSpPr>
      <xdr:spPr>
        <a:xfrm>
          <a:off x="7726680" y="3876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28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8</xdr:row>
      <xdr:rowOff>57150</xdr:rowOff>
    </xdr:from>
    <xdr:to>
      <xdr:col>14</xdr:col>
      <xdr:colOff>923925</xdr:colOff>
      <xdr:row>8</xdr:row>
      <xdr:rowOff>123825</xdr:rowOff>
    </xdr:to>
    <xdr:sp macro="" textlink="">
      <xdr:nvSpPr>
        <xdr:cNvPr id="240" name="TextBox 38">
          <a:extLst>
            <a:ext uri="{FF2B5EF4-FFF2-40B4-BE49-F238E27FC236}">
              <a16:creationId xmlns:a16="http://schemas.microsoft.com/office/drawing/2014/main" id="{B12505C9-3A6C-4027-9005-7D725943568B}"/>
            </a:ext>
          </a:extLst>
        </xdr:cNvPr>
        <xdr:cNvSpPr txBox="1"/>
      </xdr:nvSpPr>
      <xdr:spPr>
        <a:xfrm>
          <a:off x="7831455" y="3905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8</xdr:row>
      <xdr:rowOff>28574</xdr:rowOff>
    </xdr:from>
    <xdr:to>
      <xdr:col>15</xdr:col>
      <xdr:colOff>1028700</xdr:colOff>
      <xdr:row>8</xdr:row>
      <xdr:rowOff>358139</xdr:rowOff>
    </xdr:to>
    <xdr:sp macro="" textlink="">
      <xdr:nvSpPr>
        <xdr:cNvPr id="241" name="TextBox 39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id="{A254EE36-D29D-40BC-A997-5B86F9275A8F}"/>
            </a:ext>
          </a:extLst>
        </xdr:cNvPr>
        <xdr:cNvSpPr txBox="1"/>
      </xdr:nvSpPr>
      <xdr:spPr>
        <a:xfrm>
          <a:off x="8808720" y="3876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28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8</xdr:row>
      <xdr:rowOff>57150</xdr:rowOff>
    </xdr:from>
    <xdr:to>
      <xdr:col>15</xdr:col>
      <xdr:colOff>923925</xdr:colOff>
      <xdr:row>8</xdr:row>
      <xdr:rowOff>123825</xdr:rowOff>
    </xdr:to>
    <xdr:sp macro="" textlink="">
      <xdr:nvSpPr>
        <xdr:cNvPr id="242" name="TextBox 40">
          <a:extLst>
            <a:ext uri="{FF2B5EF4-FFF2-40B4-BE49-F238E27FC236}">
              <a16:creationId xmlns:a16="http://schemas.microsoft.com/office/drawing/2014/main" id="{6CDA15D9-A605-4E5B-8B06-13BDE6CDDDA3}"/>
            </a:ext>
          </a:extLst>
        </xdr:cNvPr>
        <xdr:cNvSpPr txBox="1"/>
      </xdr:nvSpPr>
      <xdr:spPr>
        <a:xfrm>
          <a:off x="8913495" y="3905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9</xdr:row>
      <xdr:rowOff>28574</xdr:rowOff>
    </xdr:from>
    <xdr:to>
      <xdr:col>14</xdr:col>
      <xdr:colOff>1028700</xdr:colOff>
      <xdr:row>9</xdr:row>
      <xdr:rowOff>358139</xdr:rowOff>
    </xdr:to>
    <xdr:sp macro="" textlink="">
      <xdr:nvSpPr>
        <xdr:cNvPr id="243" name="TextBox 49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id="{94F7F8C3-58F2-4E4A-BD54-D9BCB6459D9E}"/>
            </a:ext>
          </a:extLst>
        </xdr:cNvPr>
        <xdr:cNvSpPr txBox="1"/>
      </xdr:nvSpPr>
      <xdr:spPr>
        <a:xfrm>
          <a:off x="7726680" y="4257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29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9</xdr:row>
      <xdr:rowOff>57150</xdr:rowOff>
    </xdr:from>
    <xdr:to>
      <xdr:col>14</xdr:col>
      <xdr:colOff>923925</xdr:colOff>
      <xdr:row>9</xdr:row>
      <xdr:rowOff>123825</xdr:rowOff>
    </xdr:to>
    <xdr:sp macro="" textlink="">
      <xdr:nvSpPr>
        <xdr:cNvPr id="244" name="TextBox 50">
          <a:extLst>
            <a:ext uri="{FF2B5EF4-FFF2-40B4-BE49-F238E27FC236}">
              <a16:creationId xmlns:a16="http://schemas.microsoft.com/office/drawing/2014/main" id="{C5B0C896-A010-4292-A2A2-6F2DE0EF6499}"/>
            </a:ext>
          </a:extLst>
        </xdr:cNvPr>
        <xdr:cNvSpPr txBox="1"/>
      </xdr:nvSpPr>
      <xdr:spPr>
        <a:xfrm>
          <a:off x="7831455" y="4286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9</xdr:row>
      <xdr:rowOff>28574</xdr:rowOff>
    </xdr:from>
    <xdr:to>
      <xdr:col>15</xdr:col>
      <xdr:colOff>1028700</xdr:colOff>
      <xdr:row>9</xdr:row>
      <xdr:rowOff>358139</xdr:rowOff>
    </xdr:to>
    <xdr:sp macro="" textlink="">
      <xdr:nvSpPr>
        <xdr:cNvPr id="245" name="TextBox 51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id="{92DDA6B2-1A9E-4742-8790-C03888728AA7}"/>
            </a:ext>
          </a:extLst>
        </xdr:cNvPr>
        <xdr:cNvSpPr txBox="1"/>
      </xdr:nvSpPr>
      <xdr:spPr>
        <a:xfrm>
          <a:off x="8808720" y="4257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29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9</xdr:row>
      <xdr:rowOff>57150</xdr:rowOff>
    </xdr:from>
    <xdr:to>
      <xdr:col>15</xdr:col>
      <xdr:colOff>923925</xdr:colOff>
      <xdr:row>9</xdr:row>
      <xdr:rowOff>123825</xdr:rowOff>
    </xdr:to>
    <xdr:sp macro="" textlink="">
      <xdr:nvSpPr>
        <xdr:cNvPr id="246" name="TextBox 52">
          <a:extLst>
            <a:ext uri="{FF2B5EF4-FFF2-40B4-BE49-F238E27FC236}">
              <a16:creationId xmlns:a16="http://schemas.microsoft.com/office/drawing/2014/main" id="{92A30FAE-603B-4E05-A875-012A9F55885F}"/>
            </a:ext>
          </a:extLst>
        </xdr:cNvPr>
        <xdr:cNvSpPr txBox="1"/>
      </xdr:nvSpPr>
      <xdr:spPr>
        <a:xfrm>
          <a:off x="8913495" y="4286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10</xdr:row>
      <xdr:rowOff>28574</xdr:rowOff>
    </xdr:from>
    <xdr:to>
      <xdr:col>14</xdr:col>
      <xdr:colOff>1028700</xdr:colOff>
      <xdr:row>10</xdr:row>
      <xdr:rowOff>358139</xdr:rowOff>
    </xdr:to>
    <xdr:sp macro="" textlink="">
      <xdr:nvSpPr>
        <xdr:cNvPr id="247" name="TextBox 61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id="{4F5CA847-0599-4A0B-B954-3FF3E1E61288}"/>
            </a:ext>
          </a:extLst>
        </xdr:cNvPr>
        <xdr:cNvSpPr txBox="1"/>
      </xdr:nvSpPr>
      <xdr:spPr>
        <a:xfrm>
          <a:off x="7726680" y="4638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30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10</xdr:row>
      <xdr:rowOff>57150</xdr:rowOff>
    </xdr:from>
    <xdr:to>
      <xdr:col>14</xdr:col>
      <xdr:colOff>923925</xdr:colOff>
      <xdr:row>10</xdr:row>
      <xdr:rowOff>123825</xdr:rowOff>
    </xdr:to>
    <xdr:sp macro="" textlink="">
      <xdr:nvSpPr>
        <xdr:cNvPr id="248" name="TextBox 62">
          <a:extLst>
            <a:ext uri="{FF2B5EF4-FFF2-40B4-BE49-F238E27FC236}">
              <a16:creationId xmlns:a16="http://schemas.microsoft.com/office/drawing/2014/main" id="{DEF35272-AB8A-4E74-8EDD-EAE051E030B8}"/>
            </a:ext>
          </a:extLst>
        </xdr:cNvPr>
        <xdr:cNvSpPr txBox="1"/>
      </xdr:nvSpPr>
      <xdr:spPr>
        <a:xfrm>
          <a:off x="7831455" y="4667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10</xdr:row>
      <xdr:rowOff>28574</xdr:rowOff>
    </xdr:from>
    <xdr:to>
      <xdr:col>15</xdr:col>
      <xdr:colOff>1028700</xdr:colOff>
      <xdr:row>10</xdr:row>
      <xdr:rowOff>358139</xdr:rowOff>
    </xdr:to>
    <xdr:sp macro="" textlink="">
      <xdr:nvSpPr>
        <xdr:cNvPr id="249" name="TextBox 63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33B9BACD-C820-4905-B22E-2E3C27038DED}"/>
            </a:ext>
          </a:extLst>
        </xdr:cNvPr>
        <xdr:cNvSpPr txBox="1"/>
      </xdr:nvSpPr>
      <xdr:spPr>
        <a:xfrm>
          <a:off x="8808720" y="4638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30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10</xdr:row>
      <xdr:rowOff>57150</xdr:rowOff>
    </xdr:from>
    <xdr:to>
      <xdr:col>15</xdr:col>
      <xdr:colOff>923925</xdr:colOff>
      <xdr:row>10</xdr:row>
      <xdr:rowOff>123825</xdr:rowOff>
    </xdr:to>
    <xdr:sp macro="" textlink="">
      <xdr:nvSpPr>
        <xdr:cNvPr id="250" name="TextBox 64">
          <a:extLst>
            <a:ext uri="{FF2B5EF4-FFF2-40B4-BE49-F238E27FC236}">
              <a16:creationId xmlns:a16="http://schemas.microsoft.com/office/drawing/2014/main" id="{374D22A2-8DE8-4EB1-A60B-45CD424D5001}"/>
            </a:ext>
          </a:extLst>
        </xdr:cNvPr>
        <xdr:cNvSpPr txBox="1"/>
      </xdr:nvSpPr>
      <xdr:spPr>
        <a:xfrm>
          <a:off x="8913495" y="4667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11</xdr:row>
      <xdr:rowOff>28574</xdr:rowOff>
    </xdr:from>
    <xdr:to>
      <xdr:col>14</xdr:col>
      <xdr:colOff>1028700</xdr:colOff>
      <xdr:row>11</xdr:row>
      <xdr:rowOff>358139</xdr:rowOff>
    </xdr:to>
    <xdr:sp macro="" textlink="">
      <xdr:nvSpPr>
        <xdr:cNvPr id="251" name="TextBox 73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D523872A-FBDE-4186-86EF-2E7EE727D495}"/>
            </a:ext>
          </a:extLst>
        </xdr:cNvPr>
        <xdr:cNvSpPr txBox="1"/>
      </xdr:nvSpPr>
      <xdr:spPr>
        <a:xfrm>
          <a:off x="7726680" y="5019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11</xdr:row>
      <xdr:rowOff>57150</xdr:rowOff>
    </xdr:from>
    <xdr:to>
      <xdr:col>14</xdr:col>
      <xdr:colOff>923925</xdr:colOff>
      <xdr:row>11</xdr:row>
      <xdr:rowOff>123825</xdr:rowOff>
    </xdr:to>
    <xdr:sp macro="" textlink="">
      <xdr:nvSpPr>
        <xdr:cNvPr id="252" name="TextBox 74">
          <a:extLst>
            <a:ext uri="{FF2B5EF4-FFF2-40B4-BE49-F238E27FC236}">
              <a16:creationId xmlns:a16="http://schemas.microsoft.com/office/drawing/2014/main" id="{876F39D6-0E0A-458C-8D8E-0AC9F524BD60}"/>
            </a:ext>
          </a:extLst>
        </xdr:cNvPr>
        <xdr:cNvSpPr txBox="1"/>
      </xdr:nvSpPr>
      <xdr:spPr>
        <a:xfrm>
          <a:off x="7831455" y="5048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11</xdr:row>
      <xdr:rowOff>28574</xdr:rowOff>
    </xdr:from>
    <xdr:to>
      <xdr:col>15</xdr:col>
      <xdr:colOff>1028700</xdr:colOff>
      <xdr:row>11</xdr:row>
      <xdr:rowOff>358139</xdr:rowOff>
    </xdr:to>
    <xdr:sp macro="" textlink="">
      <xdr:nvSpPr>
        <xdr:cNvPr id="253" name="TextBox 75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id="{CF274109-2282-4362-82DA-C64C56F1D84A}"/>
            </a:ext>
          </a:extLst>
        </xdr:cNvPr>
        <xdr:cNvSpPr txBox="1"/>
      </xdr:nvSpPr>
      <xdr:spPr>
        <a:xfrm>
          <a:off x="8808720" y="5019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31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11</xdr:row>
      <xdr:rowOff>57150</xdr:rowOff>
    </xdr:from>
    <xdr:to>
      <xdr:col>15</xdr:col>
      <xdr:colOff>923925</xdr:colOff>
      <xdr:row>11</xdr:row>
      <xdr:rowOff>123825</xdr:rowOff>
    </xdr:to>
    <xdr:sp macro="" textlink="">
      <xdr:nvSpPr>
        <xdr:cNvPr id="254" name="TextBox 76">
          <a:extLst>
            <a:ext uri="{FF2B5EF4-FFF2-40B4-BE49-F238E27FC236}">
              <a16:creationId xmlns:a16="http://schemas.microsoft.com/office/drawing/2014/main" id="{5F1D1DC3-0D21-4900-8725-C1A4B0EB97D1}"/>
            </a:ext>
          </a:extLst>
        </xdr:cNvPr>
        <xdr:cNvSpPr txBox="1"/>
      </xdr:nvSpPr>
      <xdr:spPr>
        <a:xfrm>
          <a:off x="8913495" y="5048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12</xdr:row>
      <xdr:rowOff>28574</xdr:rowOff>
    </xdr:from>
    <xdr:to>
      <xdr:col>14</xdr:col>
      <xdr:colOff>1028700</xdr:colOff>
      <xdr:row>12</xdr:row>
      <xdr:rowOff>358139</xdr:rowOff>
    </xdr:to>
    <xdr:sp macro="" textlink="">
      <xdr:nvSpPr>
        <xdr:cNvPr id="255" name="TextBox 85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id="{5D07465B-F274-4A98-A66F-A915EB12554D}"/>
            </a:ext>
          </a:extLst>
        </xdr:cNvPr>
        <xdr:cNvSpPr txBox="1"/>
      </xdr:nvSpPr>
      <xdr:spPr>
        <a:xfrm>
          <a:off x="7726680" y="5400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12</xdr:row>
      <xdr:rowOff>57150</xdr:rowOff>
    </xdr:from>
    <xdr:to>
      <xdr:col>14</xdr:col>
      <xdr:colOff>923925</xdr:colOff>
      <xdr:row>12</xdr:row>
      <xdr:rowOff>123825</xdr:rowOff>
    </xdr:to>
    <xdr:sp macro="" textlink="">
      <xdr:nvSpPr>
        <xdr:cNvPr id="256" name="TextBox 86">
          <a:extLst>
            <a:ext uri="{FF2B5EF4-FFF2-40B4-BE49-F238E27FC236}">
              <a16:creationId xmlns:a16="http://schemas.microsoft.com/office/drawing/2014/main" id="{7E4C50F6-10B4-45D9-91AA-AF0200179981}"/>
            </a:ext>
          </a:extLst>
        </xdr:cNvPr>
        <xdr:cNvSpPr txBox="1"/>
      </xdr:nvSpPr>
      <xdr:spPr>
        <a:xfrm>
          <a:off x="7831455" y="5429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12</xdr:row>
      <xdr:rowOff>28574</xdr:rowOff>
    </xdr:from>
    <xdr:to>
      <xdr:col>15</xdr:col>
      <xdr:colOff>1028700</xdr:colOff>
      <xdr:row>12</xdr:row>
      <xdr:rowOff>358139</xdr:rowOff>
    </xdr:to>
    <xdr:sp macro="" textlink="">
      <xdr:nvSpPr>
        <xdr:cNvPr id="257" name="TextBox 87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id="{50A49D72-DADF-4EB6-8C16-62D5681A4CD6}"/>
            </a:ext>
          </a:extLst>
        </xdr:cNvPr>
        <xdr:cNvSpPr txBox="1"/>
      </xdr:nvSpPr>
      <xdr:spPr>
        <a:xfrm>
          <a:off x="8808720" y="5400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32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12</xdr:row>
      <xdr:rowOff>57150</xdr:rowOff>
    </xdr:from>
    <xdr:to>
      <xdr:col>15</xdr:col>
      <xdr:colOff>923925</xdr:colOff>
      <xdr:row>12</xdr:row>
      <xdr:rowOff>123825</xdr:rowOff>
    </xdr:to>
    <xdr:sp macro="" textlink="">
      <xdr:nvSpPr>
        <xdr:cNvPr id="258" name="TextBox 88">
          <a:extLst>
            <a:ext uri="{FF2B5EF4-FFF2-40B4-BE49-F238E27FC236}">
              <a16:creationId xmlns:a16="http://schemas.microsoft.com/office/drawing/2014/main" id="{9DBA75EC-153F-4579-8902-F3CBC06DD2E8}"/>
            </a:ext>
          </a:extLst>
        </xdr:cNvPr>
        <xdr:cNvSpPr txBox="1"/>
      </xdr:nvSpPr>
      <xdr:spPr>
        <a:xfrm>
          <a:off x="8913495" y="5429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13</xdr:row>
      <xdr:rowOff>28574</xdr:rowOff>
    </xdr:from>
    <xdr:to>
      <xdr:col>14</xdr:col>
      <xdr:colOff>1028700</xdr:colOff>
      <xdr:row>13</xdr:row>
      <xdr:rowOff>358139</xdr:rowOff>
    </xdr:to>
    <xdr:sp macro="" textlink="">
      <xdr:nvSpPr>
        <xdr:cNvPr id="259" name="TextBox 97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id="{DCFBD58E-2966-4FFD-8E80-4E20EDD2508C}"/>
            </a:ext>
          </a:extLst>
        </xdr:cNvPr>
        <xdr:cNvSpPr txBox="1"/>
      </xdr:nvSpPr>
      <xdr:spPr>
        <a:xfrm>
          <a:off x="7726680" y="5781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13</xdr:row>
      <xdr:rowOff>57150</xdr:rowOff>
    </xdr:from>
    <xdr:to>
      <xdr:col>14</xdr:col>
      <xdr:colOff>923925</xdr:colOff>
      <xdr:row>13</xdr:row>
      <xdr:rowOff>123825</xdr:rowOff>
    </xdr:to>
    <xdr:sp macro="" textlink="">
      <xdr:nvSpPr>
        <xdr:cNvPr id="260" name="TextBox 98">
          <a:extLst>
            <a:ext uri="{FF2B5EF4-FFF2-40B4-BE49-F238E27FC236}">
              <a16:creationId xmlns:a16="http://schemas.microsoft.com/office/drawing/2014/main" id="{FF2AE52A-10EF-48B9-8C66-A2ABB44D93AD}"/>
            </a:ext>
          </a:extLst>
        </xdr:cNvPr>
        <xdr:cNvSpPr txBox="1"/>
      </xdr:nvSpPr>
      <xdr:spPr>
        <a:xfrm>
          <a:off x="7831455" y="5810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13</xdr:row>
      <xdr:rowOff>28574</xdr:rowOff>
    </xdr:from>
    <xdr:to>
      <xdr:col>15</xdr:col>
      <xdr:colOff>1028700</xdr:colOff>
      <xdr:row>13</xdr:row>
      <xdr:rowOff>358139</xdr:rowOff>
    </xdr:to>
    <xdr:sp macro="" textlink="">
      <xdr:nvSpPr>
        <xdr:cNvPr id="261" name="TextBox 99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id="{B5C25617-A1FC-41B7-B1CE-B35F40D41EA6}"/>
            </a:ext>
          </a:extLst>
        </xdr:cNvPr>
        <xdr:cNvSpPr txBox="1"/>
      </xdr:nvSpPr>
      <xdr:spPr>
        <a:xfrm>
          <a:off x="8808720" y="5781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33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13</xdr:row>
      <xdr:rowOff>57150</xdr:rowOff>
    </xdr:from>
    <xdr:to>
      <xdr:col>15</xdr:col>
      <xdr:colOff>923925</xdr:colOff>
      <xdr:row>13</xdr:row>
      <xdr:rowOff>123825</xdr:rowOff>
    </xdr:to>
    <xdr:sp macro="" textlink="">
      <xdr:nvSpPr>
        <xdr:cNvPr id="262" name="TextBox 100">
          <a:extLst>
            <a:ext uri="{FF2B5EF4-FFF2-40B4-BE49-F238E27FC236}">
              <a16:creationId xmlns:a16="http://schemas.microsoft.com/office/drawing/2014/main" id="{EA565BD5-AC52-40AE-BC4B-D41FA71E2643}"/>
            </a:ext>
          </a:extLst>
        </xdr:cNvPr>
        <xdr:cNvSpPr txBox="1"/>
      </xdr:nvSpPr>
      <xdr:spPr>
        <a:xfrm>
          <a:off x="8913495" y="5810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14</xdr:row>
      <xdr:rowOff>28574</xdr:rowOff>
    </xdr:from>
    <xdr:to>
      <xdr:col>14</xdr:col>
      <xdr:colOff>1028700</xdr:colOff>
      <xdr:row>14</xdr:row>
      <xdr:rowOff>358139</xdr:rowOff>
    </xdr:to>
    <xdr:sp macro="" textlink="">
      <xdr:nvSpPr>
        <xdr:cNvPr id="263" name="TextBox 109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id="{8145156E-DA3D-4FBF-A948-F999D68E3F36}"/>
            </a:ext>
          </a:extLst>
        </xdr:cNvPr>
        <xdr:cNvSpPr txBox="1"/>
      </xdr:nvSpPr>
      <xdr:spPr>
        <a:xfrm>
          <a:off x="7726680" y="6162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14</xdr:row>
      <xdr:rowOff>57150</xdr:rowOff>
    </xdr:from>
    <xdr:to>
      <xdr:col>14</xdr:col>
      <xdr:colOff>923925</xdr:colOff>
      <xdr:row>14</xdr:row>
      <xdr:rowOff>123825</xdr:rowOff>
    </xdr:to>
    <xdr:sp macro="" textlink="">
      <xdr:nvSpPr>
        <xdr:cNvPr id="264" name="TextBox 110">
          <a:extLst>
            <a:ext uri="{FF2B5EF4-FFF2-40B4-BE49-F238E27FC236}">
              <a16:creationId xmlns:a16="http://schemas.microsoft.com/office/drawing/2014/main" id="{7F590FD8-1CCA-4EFA-A199-507EA19D75CE}"/>
            </a:ext>
          </a:extLst>
        </xdr:cNvPr>
        <xdr:cNvSpPr txBox="1"/>
      </xdr:nvSpPr>
      <xdr:spPr>
        <a:xfrm>
          <a:off x="7831455" y="6191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14</xdr:row>
      <xdr:rowOff>28574</xdr:rowOff>
    </xdr:from>
    <xdr:to>
      <xdr:col>15</xdr:col>
      <xdr:colOff>1028700</xdr:colOff>
      <xdr:row>14</xdr:row>
      <xdr:rowOff>358139</xdr:rowOff>
    </xdr:to>
    <xdr:sp macro="" textlink="">
      <xdr:nvSpPr>
        <xdr:cNvPr id="265" name="TextBox 111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id="{E8C0E19C-72E3-40BD-93A2-B90A56A5023A}"/>
            </a:ext>
          </a:extLst>
        </xdr:cNvPr>
        <xdr:cNvSpPr txBox="1"/>
      </xdr:nvSpPr>
      <xdr:spPr>
        <a:xfrm>
          <a:off x="8808720" y="6162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34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14</xdr:row>
      <xdr:rowOff>57150</xdr:rowOff>
    </xdr:from>
    <xdr:to>
      <xdr:col>15</xdr:col>
      <xdr:colOff>923925</xdr:colOff>
      <xdr:row>14</xdr:row>
      <xdr:rowOff>123825</xdr:rowOff>
    </xdr:to>
    <xdr:sp macro="" textlink="">
      <xdr:nvSpPr>
        <xdr:cNvPr id="266" name="TextBox 112">
          <a:extLst>
            <a:ext uri="{FF2B5EF4-FFF2-40B4-BE49-F238E27FC236}">
              <a16:creationId xmlns:a16="http://schemas.microsoft.com/office/drawing/2014/main" id="{6810CC56-073E-49FF-A900-A17A64C2FA70}"/>
            </a:ext>
          </a:extLst>
        </xdr:cNvPr>
        <xdr:cNvSpPr txBox="1"/>
      </xdr:nvSpPr>
      <xdr:spPr>
        <a:xfrm>
          <a:off x="8913495" y="6191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15</xdr:row>
      <xdr:rowOff>28574</xdr:rowOff>
    </xdr:from>
    <xdr:to>
      <xdr:col>14</xdr:col>
      <xdr:colOff>1028700</xdr:colOff>
      <xdr:row>15</xdr:row>
      <xdr:rowOff>358139</xdr:rowOff>
    </xdr:to>
    <xdr:sp macro="" textlink="">
      <xdr:nvSpPr>
        <xdr:cNvPr id="267" name="TextBox 121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id="{F58642B9-CBA9-488B-B5FC-6434982C1BAE}"/>
            </a:ext>
          </a:extLst>
        </xdr:cNvPr>
        <xdr:cNvSpPr txBox="1"/>
      </xdr:nvSpPr>
      <xdr:spPr>
        <a:xfrm>
          <a:off x="7726680" y="654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15</xdr:row>
      <xdr:rowOff>57150</xdr:rowOff>
    </xdr:from>
    <xdr:to>
      <xdr:col>14</xdr:col>
      <xdr:colOff>923925</xdr:colOff>
      <xdr:row>15</xdr:row>
      <xdr:rowOff>123825</xdr:rowOff>
    </xdr:to>
    <xdr:sp macro="" textlink="">
      <xdr:nvSpPr>
        <xdr:cNvPr id="268" name="TextBox 122">
          <a:extLst>
            <a:ext uri="{FF2B5EF4-FFF2-40B4-BE49-F238E27FC236}">
              <a16:creationId xmlns:a16="http://schemas.microsoft.com/office/drawing/2014/main" id="{9BD696B7-5F03-4D16-95DA-5C912F0ACB76}"/>
            </a:ext>
          </a:extLst>
        </xdr:cNvPr>
        <xdr:cNvSpPr txBox="1"/>
      </xdr:nvSpPr>
      <xdr:spPr>
        <a:xfrm>
          <a:off x="7831455" y="657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15</xdr:row>
      <xdr:rowOff>28574</xdr:rowOff>
    </xdr:from>
    <xdr:to>
      <xdr:col>15</xdr:col>
      <xdr:colOff>1028700</xdr:colOff>
      <xdr:row>15</xdr:row>
      <xdr:rowOff>358139</xdr:rowOff>
    </xdr:to>
    <xdr:sp macro="" textlink="">
      <xdr:nvSpPr>
        <xdr:cNvPr id="269" name="TextBox 123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id="{66FA1659-764A-41E3-BB47-CBF4FE939448}"/>
            </a:ext>
          </a:extLst>
        </xdr:cNvPr>
        <xdr:cNvSpPr txBox="1"/>
      </xdr:nvSpPr>
      <xdr:spPr>
        <a:xfrm>
          <a:off x="8808720" y="6543674"/>
          <a:ext cx="990600" cy="329565"/>
        </a:xfrm>
        <a:prstGeom prst="roundRect">
          <a:avLst/>
        </a:prstGeom>
        <a:solidFill>
          <a:srgbClr val="66CCFF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tx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tx1"/>
              </a:solidFill>
              <a:latin typeface="Calibri"/>
              <a:cs typeface="Calibri"/>
            </a:rPr>
            <a:t> 35</a:t>
          </a:r>
          <a:endParaRPr lang="en-US" sz="1000" b="1">
            <a:solidFill>
              <a:schemeClr val="tx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15</xdr:row>
      <xdr:rowOff>57150</xdr:rowOff>
    </xdr:from>
    <xdr:to>
      <xdr:col>15</xdr:col>
      <xdr:colOff>923925</xdr:colOff>
      <xdr:row>15</xdr:row>
      <xdr:rowOff>123825</xdr:rowOff>
    </xdr:to>
    <xdr:sp macro="" textlink="">
      <xdr:nvSpPr>
        <xdr:cNvPr id="270" name="TextBox 124">
          <a:extLst>
            <a:ext uri="{FF2B5EF4-FFF2-40B4-BE49-F238E27FC236}">
              <a16:creationId xmlns:a16="http://schemas.microsoft.com/office/drawing/2014/main" id="{B011E805-16C2-4D03-B9B1-7B01F809317A}"/>
            </a:ext>
          </a:extLst>
        </xdr:cNvPr>
        <xdr:cNvSpPr txBox="1"/>
      </xdr:nvSpPr>
      <xdr:spPr>
        <a:xfrm>
          <a:off x="8913495" y="6572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14</xdr:col>
      <xdr:colOff>38100</xdr:colOff>
      <xdr:row>16</xdr:row>
      <xdr:rowOff>28574</xdr:rowOff>
    </xdr:from>
    <xdr:to>
      <xdr:col>14</xdr:col>
      <xdr:colOff>1028700</xdr:colOff>
      <xdr:row>16</xdr:row>
      <xdr:rowOff>358139</xdr:rowOff>
    </xdr:to>
    <xdr:sp macro="" textlink="">
      <xdr:nvSpPr>
        <xdr:cNvPr id="271" name="TextBox 133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id="{83471D2E-7E79-4821-A2DB-411189AFFD64}"/>
            </a:ext>
          </a:extLst>
        </xdr:cNvPr>
        <xdr:cNvSpPr txBox="1"/>
      </xdr:nvSpPr>
      <xdr:spPr>
        <a:xfrm>
          <a:off x="7726680" y="692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OPP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14</xdr:col>
      <xdr:colOff>142875</xdr:colOff>
      <xdr:row>16</xdr:row>
      <xdr:rowOff>57150</xdr:rowOff>
    </xdr:from>
    <xdr:to>
      <xdr:col>14</xdr:col>
      <xdr:colOff>923925</xdr:colOff>
      <xdr:row>16</xdr:row>
      <xdr:rowOff>123825</xdr:rowOff>
    </xdr:to>
    <xdr:sp macro="" textlink="">
      <xdr:nvSpPr>
        <xdr:cNvPr id="272" name="TextBox 134">
          <a:extLst>
            <a:ext uri="{FF2B5EF4-FFF2-40B4-BE49-F238E27FC236}">
              <a16:creationId xmlns:a16="http://schemas.microsoft.com/office/drawing/2014/main" id="{4F4EE229-4D64-4B4F-9F79-75CCD3ACB78F}"/>
            </a:ext>
          </a:extLst>
        </xdr:cNvPr>
        <xdr:cNvSpPr txBox="1"/>
      </xdr:nvSpPr>
      <xdr:spPr>
        <a:xfrm>
          <a:off x="7831455" y="695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15</xdr:col>
      <xdr:colOff>38100</xdr:colOff>
      <xdr:row>16</xdr:row>
      <xdr:rowOff>28574</xdr:rowOff>
    </xdr:from>
    <xdr:to>
      <xdr:col>15</xdr:col>
      <xdr:colOff>1028700</xdr:colOff>
      <xdr:row>16</xdr:row>
      <xdr:rowOff>358139</xdr:rowOff>
    </xdr:to>
    <xdr:sp macro="" textlink="">
      <xdr:nvSpPr>
        <xdr:cNvPr id="273" name="TextBox 135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id="{54E42844-0E4B-44C6-93A7-F26FE1984456}"/>
            </a:ext>
          </a:extLst>
        </xdr:cNvPr>
        <xdr:cNvSpPr txBox="1"/>
      </xdr:nvSpPr>
      <xdr:spPr>
        <a:xfrm>
          <a:off x="8808720" y="6924674"/>
          <a:ext cx="990600" cy="329565"/>
        </a:xfrm>
        <a:prstGeom prst="roundRect">
          <a:avLst/>
        </a:prstGeom>
        <a:solidFill>
          <a:srgbClr val="0070C0"/>
        </a:solidFill>
        <a:ln w="15875" cmpd="sng">
          <a:solidFill>
            <a:srgbClr val="0F3F87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r>
            <a:rPr lang="en-US" sz="1000" b="1">
              <a:solidFill>
                <a:schemeClr val="bg1"/>
              </a:solidFill>
              <a:latin typeface="Calibri"/>
              <a:cs typeface="Calibri"/>
            </a:rPr>
            <a:t>GESPREK</a:t>
          </a:r>
          <a:r>
            <a:rPr lang="en-US" sz="1000" b="1" baseline="0">
              <a:solidFill>
                <a:schemeClr val="bg1"/>
              </a:solidFill>
              <a:latin typeface="Calibri"/>
              <a:cs typeface="Calibri"/>
            </a:rPr>
            <a:t> 36</a:t>
          </a:r>
          <a:endParaRPr lang="en-US" sz="1000" b="1">
            <a:solidFill>
              <a:schemeClr val="bg1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15</xdr:col>
      <xdr:colOff>142875</xdr:colOff>
      <xdr:row>16</xdr:row>
      <xdr:rowOff>57150</xdr:rowOff>
    </xdr:from>
    <xdr:to>
      <xdr:col>15</xdr:col>
      <xdr:colOff>923925</xdr:colOff>
      <xdr:row>16</xdr:row>
      <xdr:rowOff>123825</xdr:rowOff>
    </xdr:to>
    <xdr:sp macro="" textlink="">
      <xdr:nvSpPr>
        <xdr:cNvPr id="274" name="TextBox 136">
          <a:extLst>
            <a:ext uri="{FF2B5EF4-FFF2-40B4-BE49-F238E27FC236}">
              <a16:creationId xmlns:a16="http://schemas.microsoft.com/office/drawing/2014/main" id="{C9834935-560D-4001-B687-55A3A483FFC6}"/>
            </a:ext>
          </a:extLst>
        </xdr:cNvPr>
        <xdr:cNvSpPr txBox="1"/>
      </xdr:nvSpPr>
      <xdr:spPr>
        <a:xfrm>
          <a:off x="8913495" y="6953250"/>
          <a:ext cx="781050" cy="66675"/>
        </a:xfrm>
        <a:prstGeom prst="roundRect">
          <a:avLst/>
        </a:prstGeom>
        <a:gradFill>
          <a:gsLst>
            <a:gs pos="0">
              <a:srgbClr val="FFFFFF"/>
            </a:gs>
            <a:gs pos="100000">
              <a:srgbClr val="DDF0FF"/>
            </a:gs>
          </a:gsLst>
          <a:lin ang="5400000" scaled="0"/>
        </a:gradFill>
        <a:ln w="9525" cmpd="sng">
          <a:solidFill>
            <a:srgbClr val="DDF0FF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 anchorCtr="1"/>
        <a:lstStyle/>
        <a:p>
          <a:endParaRPr lang="en-US" sz="100">
            <a:solidFill>
              <a:srgbClr val="FFFFFF"/>
            </a:solidFill>
          </a:endParaRPr>
        </a:p>
      </xdr:txBody>
    </xdr:sp>
    <xdr:clientData/>
  </xdr:twoCellAnchor>
  <xdr:twoCellAnchor>
    <xdr:from>
      <xdr:col>2</xdr:col>
      <xdr:colOff>21034</xdr:colOff>
      <xdr:row>18</xdr:row>
      <xdr:rowOff>15240</xdr:rowOff>
    </xdr:from>
    <xdr:to>
      <xdr:col>5</xdr:col>
      <xdr:colOff>1066800</xdr:colOff>
      <xdr:row>19</xdr:row>
      <xdr:rowOff>1</xdr:rowOff>
    </xdr:to>
    <xdr:sp macro="" textlink="">
      <xdr:nvSpPr>
        <xdr:cNvPr id="278" name="Rechthoek: afgeronde hoeken 27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F5FD9B-18EE-409D-9773-189CD430C6CF}"/>
            </a:ext>
          </a:extLst>
        </xdr:cNvPr>
        <xdr:cNvSpPr/>
      </xdr:nvSpPr>
      <xdr:spPr>
        <a:xfrm>
          <a:off x="1240234" y="1051560"/>
          <a:ext cx="4208066" cy="502921"/>
        </a:xfrm>
        <a:prstGeom prst="roundRect">
          <a:avLst/>
        </a:prstGeom>
        <a:solidFill>
          <a:srgbClr val="0070C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6</xdr:col>
      <xdr:colOff>129540</xdr:colOff>
      <xdr:row>18</xdr:row>
      <xdr:rowOff>15240</xdr:rowOff>
    </xdr:from>
    <xdr:to>
      <xdr:col>10</xdr:col>
      <xdr:colOff>1074420</xdr:colOff>
      <xdr:row>18</xdr:row>
      <xdr:rowOff>510540</xdr:rowOff>
    </xdr:to>
    <xdr:sp macro="" textlink="">
      <xdr:nvSpPr>
        <xdr:cNvPr id="279" name="Rechthoek: afgeronde hoeken 27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18AAA0-CEA7-43B8-B788-A83543CEDDFE}"/>
            </a:ext>
          </a:extLst>
        </xdr:cNvPr>
        <xdr:cNvSpPr/>
      </xdr:nvSpPr>
      <xdr:spPr>
        <a:xfrm>
          <a:off x="5593080" y="1051560"/>
          <a:ext cx="4251960" cy="495300"/>
        </a:xfrm>
        <a:prstGeom prst="roundRect">
          <a:avLst/>
        </a:prstGeom>
        <a:solidFill>
          <a:srgbClr val="66CC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MIDDENTOETS</a:t>
          </a:r>
        </a:p>
      </xdr:txBody>
    </xdr:sp>
    <xdr:clientData fPrintsWithSheet="0"/>
  </xdr:twoCellAnchor>
  <xdr:twoCellAnchor>
    <xdr:from>
      <xdr:col>12</xdr:col>
      <xdr:colOff>0</xdr:colOff>
      <xdr:row>18</xdr:row>
      <xdr:rowOff>0</xdr:rowOff>
    </xdr:from>
    <xdr:to>
      <xdr:col>15</xdr:col>
      <xdr:colOff>1066799</xdr:colOff>
      <xdr:row>19</xdr:row>
      <xdr:rowOff>0</xdr:rowOff>
    </xdr:to>
    <xdr:sp macro="" textlink="">
      <xdr:nvSpPr>
        <xdr:cNvPr id="280" name="Rechthoek: afgeronde hoeken 27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578F3ED-0BAE-4C13-92D6-7A1090119704}"/>
            </a:ext>
          </a:extLst>
        </xdr:cNvPr>
        <xdr:cNvSpPr/>
      </xdr:nvSpPr>
      <xdr:spPr>
        <a:xfrm>
          <a:off x="9997440" y="1036320"/>
          <a:ext cx="4229099" cy="518160"/>
        </a:xfrm>
        <a:prstGeom prst="roundRect">
          <a:avLst/>
        </a:prstGeom>
        <a:solidFill>
          <a:srgbClr val="66CCFF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EINDTOETS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76176087-2CC0-4102-B009-5254614E6616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53244075-6AB1-4762-8986-C38CF161FE03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6F552F5D-D47E-44F3-A191-F4AEB4A00DCB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0656F8B7-B04F-4ED9-841B-5B95201ADB33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B11171B4-0746-4108-B30E-F2C80C146DAB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AF8CBA99-21C7-49A4-97D0-C89AC1B4B772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584FB5AA-71DA-435B-8C1C-D7EEB0A982B3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E1346635-DBFB-4D1E-9DFC-73AEBA7DEC7A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80DCAB0-8AF9-4B29-A736-DCA28DE4F3B8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0E883EFF-289A-4790-A3C9-3BD98D35F756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82FE0FC6-4E42-4431-8958-5A69C5E223F3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5F30642D-9598-47DF-B997-FADFBEE7435B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405135E4-AB29-48CB-B774-F3F2B3EAFB2F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1FCB2868-EF2B-4270-B91A-B6ED45BE16B7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238760</xdr:rowOff>
    </xdr:from>
    <xdr:to>
      <xdr:col>40</xdr:col>
      <xdr:colOff>594360</xdr:colOff>
      <xdr:row>28</xdr:row>
      <xdr:rowOff>149860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62F39F19-E400-4EEC-ABD6-942CC95429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26ABC06A-C842-4EEC-91D0-7C8A559ACFA7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82B33F2C-3CE7-4D5F-BD2A-86326CFE06B6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id="{FD1F9894-0BFF-40E7-AFF3-8F0A41129754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1" name="Rechthoek: afgeronde hoeken 20">
          <a:extLst>
            <a:ext uri="{FF2B5EF4-FFF2-40B4-BE49-F238E27FC236}">
              <a16:creationId xmlns:a16="http://schemas.microsoft.com/office/drawing/2014/main" id="{0C470690-5367-4FC6-A454-36B0B4568695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192AD7DC-DC49-47A0-A8EA-FC0FF392FE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1B7C07A1-74C1-442D-9FEE-D0D0C67F8B26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4" name="Tekstvak 23">
          <a:extLst>
            <a:ext uri="{FF2B5EF4-FFF2-40B4-BE49-F238E27FC236}">
              <a16:creationId xmlns:a16="http://schemas.microsoft.com/office/drawing/2014/main" id="{F1AB7F66-2193-431E-B50B-6E75FCBF4DAB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6D219AAC-D79C-4FF1-8A8F-18619BCCA118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6" name="Tekstvak 25">
          <a:extLst>
            <a:ext uri="{FF2B5EF4-FFF2-40B4-BE49-F238E27FC236}">
              <a16:creationId xmlns:a16="http://schemas.microsoft.com/office/drawing/2014/main" id="{441DE36B-1B38-442F-918E-A870385AAD6A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F3C6E16E-78E1-4DB4-BABF-5388DDBA29C5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211A2851-11B4-4250-B782-24ED0AAF1CB4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16918177-2A36-4BA5-9772-9F81AFCC2E8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30" name="Rechthoek: afgeronde hoeken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065AF05-982F-474B-9675-C26FCC182881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1" name="Rechthoek: afgeronde hoeken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814AE30-68B0-4429-8B97-032F31A6C6E8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2" name="Rechthoek: afgeronde hoeken 3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7576915-2E96-431E-89F3-71A531CAEC61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06A34E14-FA12-4D0D-B282-B98BBABBDE4A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FCD10DEC-199C-41F3-805E-2704AE7D907B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>
            <a:solidFill>
              <a:schemeClr val="dk1"/>
            </a:solidFill>
          </a:endParaRP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5" name="Tekstvak 34">
          <a:extLst>
            <a:ext uri="{FF2B5EF4-FFF2-40B4-BE49-F238E27FC236}">
              <a16:creationId xmlns:a16="http://schemas.microsoft.com/office/drawing/2014/main" id="{638D5ED6-7A0C-414C-A516-3099C4885A12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19BD7F70-708E-4962-B6FC-F97DAC3E801A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7" name="Tekstvak 36">
          <a:extLst>
            <a:ext uri="{FF2B5EF4-FFF2-40B4-BE49-F238E27FC236}">
              <a16:creationId xmlns:a16="http://schemas.microsoft.com/office/drawing/2014/main" id="{38E12A29-FC85-49B4-9F34-BA56842E21A8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191F4500-8C29-495A-AFFA-C2F207E64D76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AD85B79E-2399-4000-9A99-A0EF15D1339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C5345C40-F229-4054-8BD5-1C8EB065530A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26699450-3061-468E-903E-C0C2AC429F96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E137DD75-C6D9-47ED-8C02-FA36EBD9A42A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DBF78E7C-54ED-40CE-B536-18CA49620186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07A609C3-6CD4-4690-8C0D-5EC7B3B24100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5" name="Tekstvak 44">
          <a:extLst>
            <a:ext uri="{FF2B5EF4-FFF2-40B4-BE49-F238E27FC236}">
              <a16:creationId xmlns:a16="http://schemas.microsoft.com/office/drawing/2014/main" id="{C3790414-0B8D-4F9C-945F-B28AE0397BB1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6" name="Rechthoek: afgeronde hoeken 45">
          <a:extLst>
            <a:ext uri="{FF2B5EF4-FFF2-40B4-BE49-F238E27FC236}">
              <a16:creationId xmlns:a16="http://schemas.microsoft.com/office/drawing/2014/main" id="{3A8DBDAC-19F2-4DA6-A410-02A7644354C6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nl-NL" sz="3600" b="1">
            <a:solidFill>
              <a:schemeClr val="tx1"/>
            </a:solidFill>
            <a:latin typeface="Aptos Slab ExtraBold" panose="020B0004020202020204" pitchFamily="34" charset="0"/>
          </a:endParaRP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7" name="Rechthoek: afgeronde hoeken 4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A5258BA-6D9E-4E2C-8616-4DC7DD3058F6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8" name="Rechthoek: afgeronde hoeken 47">
          <a:extLst>
            <a:ext uri="{FF2B5EF4-FFF2-40B4-BE49-F238E27FC236}">
              <a16:creationId xmlns:a16="http://schemas.microsoft.com/office/drawing/2014/main" id="{D085E23A-EA60-CD52-4D26-87793D5D30D9}"/>
            </a:ext>
          </a:extLst>
        </xdr:cNvPr>
        <xdr:cNvSpPr/>
      </xdr:nvSpPr>
      <xdr:spPr>
        <a:xfrm>
          <a:off x="24185880" y="10393680"/>
          <a:ext cx="1798320" cy="88392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279400</xdr:colOff>
      <xdr:row>30</xdr:row>
      <xdr:rowOff>50800</xdr:rowOff>
    </xdr:from>
    <xdr:to>
      <xdr:col>40</xdr:col>
      <xdr:colOff>406400</xdr:colOff>
      <xdr:row>133</xdr:row>
      <xdr:rowOff>228600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22B219D9-A787-4984-8767-A866DBA2C2CE}"/>
            </a:ext>
          </a:extLst>
        </xdr:cNvPr>
        <xdr:cNvSpPr/>
      </xdr:nvSpPr>
      <xdr:spPr>
        <a:xfrm>
          <a:off x="5697220" y="9263380"/>
          <a:ext cx="21386800" cy="25186640"/>
        </a:xfrm>
        <a:prstGeom prst="rect">
          <a:avLst/>
        </a:prstGeom>
        <a:noFill/>
        <a:ln w="381000">
          <a:solidFill>
            <a:srgbClr val="FFC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6</xdr:col>
      <xdr:colOff>98404</xdr:colOff>
      <xdr:row>115</xdr:row>
      <xdr:rowOff>107292</xdr:rowOff>
    </xdr:from>
    <xdr:to>
      <xdr:col>22</xdr:col>
      <xdr:colOff>249074</xdr:colOff>
      <xdr:row>130</xdr:row>
      <xdr:rowOff>193511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77DD99AF-4455-4060-9F88-BEAC8F08B171}"/>
            </a:ext>
          </a:extLst>
        </xdr:cNvPr>
        <xdr:cNvSpPr/>
      </xdr:nvSpPr>
      <xdr:spPr>
        <a:xfrm rot="21418421">
          <a:off x="6110584" y="29939592"/>
          <a:ext cx="9660430" cy="3743819"/>
        </a:xfrm>
        <a:custGeom>
          <a:avLst/>
          <a:gdLst>
            <a:gd name="csX0" fmla="*/ 0 w 9660430"/>
            <a:gd name="csY0" fmla="*/ 0 h 3743819"/>
            <a:gd name="csX1" fmla="*/ 278448 w 9660430"/>
            <a:gd name="csY1" fmla="*/ 0 h 3743819"/>
            <a:gd name="csX2" fmla="*/ 556895 w 9660430"/>
            <a:gd name="csY2" fmla="*/ 0 h 3743819"/>
            <a:gd name="csX3" fmla="*/ 1125156 w 9660430"/>
            <a:gd name="csY3" fmla="*/ 0 h 3743819"/>
            <a:gd name="csX4" fmla="*/ 1886625 w 9660430"/>
            <a:gd name="csY4" fmla="*/ 0 h 3743819"/>
            <a:gd name="csX5" fmla="*/ 2358281 w 9660430"/>
            <a:gd name="csY5" fmla="*/ 0 h 3743819"/>
            <a:gd name="csX6" fmla="*/ 2926542 w 9660430"/>
            <a:gd name="csY6" fmla="*/ 0 h 3743819"/>
            <a:gd name="csX7" fmla="*/ 3398198 w 9660430"/>
            <a:gd name="csY7" fmla="*/ 0 h 3743819"/>
            <a:gd name="csX8" fmla="*/ 4063063 w 9660430"/>
            <a:gd name="csY8" fmla="*/ 0 h 3743819"/>
            <a:gd name="csX9" fmla="*/ 4438115 w 9660430"/>
            <a:gd name="csY9" fmla="*/ 0 h 3743819"/>
            <a:gd name="csX10" fmla="*/ 5102980 w 9660430"/>
            <a:gd name="csY10" fmla="*/ 0 h 3743819"/>
            <a:gd name="csX11" fmla="*/ 5574636 w 9660430"/>
            <a:gd name="csY11" fmla="*/ 0 h 3743819"/>
            <a:gd name="csX12" fmla="*/ 5949688 w 9660430"/>
            <a:gd name="csY12" fmla="*/ 0 h 3743819"/>
            <a:gd name="csX13" fmla="*/ 6421345 w 9660430"/>
            <a:gd name="csY13" fmla="*/ 0 h 3743819"/>
            <a:gd name="csX14" fmla="*/ 6893001 w 9660430"/>
            <a:gd name="csY14" fmla="*/ 0 h 3743819"/>
            <a:gd name="csX15" fmla="*/ 7268053 w 9660430"/>
            <a:gd name="csY15" fmla="*/ 0 h 3743819"/>
            <a:gd name="csX16" fmla="*/ 7546501 w 9660430"/>
            <a:gd name="csY16" fmla="*/ 0 h 3743819"/>
            <a:gd name="csX17" fmla="*/ 7921553 w 9660430"/>
            <a:gd name="csY17" fmla="*/ 0 h 3743819"/>
            <a:gd name="csX18" fmla="*/ 8296605 w 9660430"/>
            <a:gd name="csY18" fmla="*/ 0 h 3743819"/>
            <a:gd name="csX19" fmla="*/ 8671657 w 9660430"/>
            <a:gd name="csY19" fmla="*/ 0 h 3743819"/>
            <a:gd name="csX20" fmla="*/ 9046709 w 9660430"/>
            <a:gd name="csY20" fmla="*/ 0 h 3743819"/>
            <a:gd name="csX21" fmla="*/ 9660430 w 9660430"/>
            <a:gd name="csY21" fmla="*/ 0 h 3743819"/>
            <a:gd name="csX22" fmla="*/ 9660430 w 9660430"/>
            <a:gd name="csY22" fmla="*/ 534831 h 3743819"/>
            <a:gd name="csX23" fmla="*/ 9660430 w 9660430"/>
            <a:gd name="csY23" fmla="*/ 1107101 h 3743819"/>
            <a:gd name="csX24" fmla="*/ 9660430 w 9660430"/>
            <a:gd name="csY24" fmla="*/ 1679370 h 3743819"/>
            <a:gd name="csX25" fmla="*/ 9660430 w 9660430"/>
            <a:gd name="csY25" fmla="*/ 2176763 h 3743819"/>
            <a:gd name="csX26" fmla="*/ 9660430 w 9660430"/>
            <a:gd name="csY26" fmla="*/ 2711595 h 3743819"/>
            <a:gd name="csX27" fmla="*/ 9660430 w 9660430"/>
            <a:gd name="csY27" fmla="*/ 3208988 h 3743819"/>
            <a:gd name="csX28" fmla="*/ 9660430 w 9660430"/>
            <a:gd name="csY28" fmla="*/ 3743819 h 3743819"/>
            <a:gd name="csX29" fmla="*/ 8898961 w 9660430"/>
            <a:gd name="csY29" fmla="*/ 3743819 h 3743819"/>
            <a:gd name="csX30" fmla="*/ 8620513 w 9660430"/>
            <a:gd name="csY30" fmla="*/ 3743819 h 3743819"/>
            <a:gd name="csX31" fmla="*/ 8245461 w 9660430"/>
            <a:gd name="csY31" fmla="*/ 3743819 h 3743819"/>
            <a:gd name="csX32" fmla="*/ 7870409 w 9660430"/>
            <a:gd name="csY32" fmla="*/ 3743819 h 3743819"/>
            <a:gd name="csX33" fmla="*/ 7495357 w 9660430"/>
            <a:gd name="csY33" fmla="*/ 3743819 h 3743819"/>
            <a:gd name="csX34" fmla="*/ 6927097 w 9660430"/>
            <a:gd name="csY34" fmla="*/ 3743819 h 3743819"/>
            <a:gd name="csX35" fmla="*/ 6358836 w 9660430"/>
            <a:gd name="csY35" fmla="*/ 3743819 h 3743819"/>
            <a:gd name="csX36" fmla="*/ 6080388 w 9660430"/>
            <a:gd name="csY36" fmla="*/ 3743819 h 3743819"/>
            <a:gd name="csX37" fmla="*/ 5512128 w 9660430"/>
            <a:gd name="csY37" fmla="*/ 3743819 h 3743819"/>
            <a:gd name="csX38" fmla="*/ 4750659 w 9660430"/>
            <a:gd name="csY38" fmla="*/ 3743819 h 3743819"/>
            <a:gd name="csX39" fmla="*/ 4279002 w 9660430"/>
            <a:gd name="csY39" fmla="*/ 3743819 h 3743819"/>
            <a:gd name="csX40" fmla="*/ 3517533 w 9660430"/>
            <a:gd name="csY40" fmla="*/ 3743819 h 3743819"/>
            <a:gd name="csX41" fmla="*/ 2852668 w 9660430"/>
            <a:gd name="csY41" fmla="*/ 3743819 h 3743819"/>
            <a:gd name="csX42" fmla="*/ 2187803 w 9660430"/>
            <a:gd name="csY42" fmla="*/ 3743819 h 3743819"/>
            <a:gd name="csX43" fmla="*/ 1716147 w 9660430"/>
            <a:gd name="csY43" fmla="*/ 3743819 h 3743819"/>
            <a:gd name="csX44" fmla="*/ 1437699 w 9660430"/>
            <a:gd name="csY44" fmla="*/ 3743819 h 3743819"/>
            <a:gd name="csX45" fmla="*/ 869439 w 9660430"/>
            <a:gd name="csY45" fmla="*/ 3743819 h 3743819"/>
            <a:gd name="csX46" fmla="*/ 0 w 9660430"/>
            <a:gd name="csY46" fmla="*/ 3743819 h 3743819"/>
            <a:gd name="csX47" fmla="*/ 0 w 9660430"/>
            <a:gd name="csY47" fmla="*/ 3208988 h 3743819"/>
            <a:gd name="csX48" fmla="*/ 0 w 9660430"/>
            <a:gd name="csY48" fmla="*/ 2749033 h 3743819"/>
            <a:gd name="csX49" fmla="*/ 0 w 9660430"/>
            <a:gd name="csY49" fmla="*/ 2289078 h 3743819"/>
            <a:gd name="csX50" fmla="*/ 0 w 9660430"/>
            <a:gd name="csY50" fmla="*/ 1866561 h 3743819"/>
            <a:gd name="csX51" fmla="*/ 0 w 9660430"/>
            <a:gd name="csY51" fmla="*/ 1369168 h 3743819"/>
            <a:gd name="csX52" fmla="*/ 0 w 9660430"/>
            <a:gd name="csY52" fmla="*/ 946651 h 3743819"/>
            <a:gd name="csX53" fmla="*/ 0 w 9660430"/>
            <a:gd name="csY53" fmla="*/ 0 h 3743819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</a:cxnLst>
          <a:rect l="l" t="t" r="r" b="b"/>
          <a:pathLst>
            <a:path w="9660430" h="3743819" extrusionOk="0">
              <a:moveTo>
                <a:pt x="0" y="0"/>
              </a:moveTo>
              <a:cubicBezTo>
                <a:pt x="77888" y="-8415"/>
                <a:pt x="170354" y="4459"/>
                <a:pt x="278448" y="0"/>
              </a:cubicBezTo>
              <a:cubicBezTo>
                <a:pt x="386542" y="-4459"/>
                <a:pt x="431029" y="8894"/>
                <a:pt x="556895" y="0"/>
              </a:cubicBezTo>
              <a:cubicBezTo>
                <a:pt x="682761" y="-8894"/>
                <a:pt x="909821" y="34610"/>
                <a:pt x="1125156" y="0"/>
              </a:cubicBezTo>
              <a:cubicBezTo>
                <a:pt x="1340491" y="-34610"/>
                <a:pt x="1506933" y="22932"/>
                <a:pt x="1886625" y="0"/>
              </a:cubicBezTo>
              <a:cubicBezTo>
                <a:pt x="2266317" y="-22932"/>
                <a:pt x="2234172" y="39037"/>
                <a:pt x="2358281" y="0"/>
              </a:cubicBezTo>
              <a:cubicBezTo>
                <a:pt x="2482390" y="-39037"/>
                <a:pt x="2715024" y="57762"/>
                <a:pt x="2926542" y="0"/>
              </a:cubicBezTo>
              <a:cubicBezTo>
                <a:pt x="3138060" y="-57762"/>
                <a:pt x="3261178" y="48914"/>
                <a:pt x="3398198" y="0"/>
              </a:cubicBezTo>
              <a:cubicBezTo>
                <a:pt x="3535218" y="-48914"/>
                <a:pt x="3846920" y="32460"/>
                <a:pt x="4063063" y="0"/>
              </a:cubicBezTo>
              <a:cubicBezTo>
                <a:pt x="4279207" y="-32460"/>
                <a:pt x="4343834" y="23072"/>
                <a:pt x="4438115" y="0"/>
              </a:cubicBezTo>
              <a:cubicBezTo>
                <a:pt x="4532396" y="-23072"/>
                <a:pt x="4945611" y="13602"/>
                <a:pt x="5102980" y="0"/>
              </a:cubicBezTo>
              <a:cubicBezTo>
                <a:pt x="5260350" y="-13602"/>
                <a:pt x="5442473" y="2531"/>
                <a:pt x="5574636" y="0"/>
              </a:cubicBezTo>
              <a:cubicBezTo>
                <a:pt x="5706799" y="-2531"/>
                <a:pt x="5837860" y="6156"/>
                <a:pt x="5949688" y="0"/>
              </a:cubicBezTo>
              <a:cubicBezTo>
                <a:pt x="6061516" y="-6156"/>
                <a:pt x="6289400" y="22118"/>
                <a:pt x="6421345" y="0"/>
              </a:cubicBezTo>
              <a:cubicBezTo>
                <a:pt x="6553290" y="-22118"/>
                <a:pt x="6794580" y="47384"/>
                <a:pt x="6893001" y="0"/>
              </a:cubicBezTo>
              <a:cubicBezTo>
                <a:pt x="6991422" y="-47384"/>
                <a:pt x="7083021" y="28071"/>
                <a:pt x="7268053" y="0"/>
              </a:cubicBezTo>
              <a:cubicBezTo>
                <a:pt x="7453085" y="-28071"/>
                <a:pt x="7420363" y="12845"/>
                <a:pt x="7546501" y="0"/>
              </a:cubicBezTo>
              <a:cubicBezTo>
                <a:pt x="7672639" y="-12845"/>
                <a:pt x="7814580" y="44542"/>
                <a:pt x="7921553" y="0"/>
              </a:cubicBezTo>
              <a:cubicBezTo>
                <a:pt x="8028526" y="-44542"/>
                <a:pt x="8191856" y="33358"/>
                <a:pt x="8296605" y="0"/>
              </a:cubicBezTo>
              <a:cubicBezTo>
                <a:pt x="8401354" y="-33358"/>
                <a:pt x="8560958" y="23861"/>
                <a:pt x="8671657" y="0"/>
              </a:cubicBezTo>
              <a:cubicBezTo>
                <a:pt x="8782356" y="-23861"/>
                <a:pt x="8951041" y="17355"/>
                <a:pt x="9046709" y="0"/>
              </a:cubicBezTo>
              <a:cubicBezTo>
                <a:pt x="9142377" y="-17355"/>
                <a:pt x="9361437" y="5364"/>
                <a:pt x="9660430" y="0"/>
              </a:cubicBezTo>
              <a:cubicBezTo>
                <a:pt x="9679332" y="123128"/>
                <a:pt x="9626453" y="300926"/>
                <a:pt x="9660430" y="534831"/>
              </a:cubicBezTo>
              <a:cubicBezTo>
                <a:pt x="9694407" y="768736"/>
                <a:pt x="9634997" y="977726"/>
                <a:pt x="9660430" y="1107101"/>
              </a:cubicBezTo>
              <a:cubicBezTo>
                <a:pt x="9685863" y="1236476"/>
                <a:pt x="9604993" y="1493019"/>
                <a:pt x="9660430" y="1679370"/>
              </a:cubicBezTo>
              <a:cubicBezTo>
                <a:pt x="9715867" y="1865721"/>
                <a:pt x="9614135" y="2027376"/>
                <a:pt x="9660430" y="2176763"/>
              </a:cubicBezTo>
              <a:cubicBezTo>
                <a:pt x="9706725" y="2326150"/>
                <a:pt x="9651900" y="2482869"/>
                <a:pt x="9660430" y="2711595"/>
              </a:cubicBezTo>
              <a:cubicBezTo>
                <a:pt x="9668960" y="2940321"/>
                <a:pt x="9614190" y="2972573"/>
                <a:pt x="9660430" y="3208988"/>
              </a:cubicBezTo>
              <a:cubicBezTo>
                <a:pt x="9706670" y="3445403"/>
                <a:pt x="9654788" y="3506587"/>
                <a:pt x="9660430" y="3743819"/>
              </a:cubicBezTo>
              <a:cubicBezTo>
                <a:pt x="9443828" y="3788756"/>
                <a:pt x="9191734" y="3662736"/>
                <a:pt x="8898961" y="3743819"/>
              </a:cubicBezTo>
              <a:cubicBezTo>
                <a:pt x="8606188" y="3824902"/>
                <a:pt x="8723106" y="3717797"/>
                <a:pt x="8620513" y="3743819"/>
              </a:cubicBezTo>
              <a:cubicBezTo>
                <a:pt x="8517920" y="3769841"/>
                <a:pt x="8374935" y="3717133"/>
                <a:pt x="8245461" y="3743819"/>
              </a:cubicBezTo>
              <a:cubicBezTo>
                <a:pt x="8115987" y="3770505"/>
                <a:pt x="7945817" y="3701780"/>
                <a:pt x="7870409" y="3743819"/>
              </a:cubicBezTo>
              <a:cubicBezTo>
                <a:pt x="7795001" y="3785858"/>
                <a:pt x="7629931" y="3703849"/>
                <a:pt x="7495357" y="3743819"/>
              </a:cubicBezTo>
              <a:cubicBezTo>
                <a:pt x="7360783" y="3783789"/>
                <a:pt x="7073963" y="3704413"/>
                <a:pt x="6927097" y="3743819"/>
              </a:cubicBezTo>
              <a:cubicBezTo>
                <a:pt x="6780231" y="3783225"/>
                <a:pt x="6520349" y="3724575"/>
                <a:pt x="6358836" y="3743819"/>
              </a:cubicBezTo>
              <a:cubicBezTo>
                <a:pt x="6197323" y="3763063"/>
                <a:pt x="6182563" y="3743189"/>
                <a:pt x="6080388" y="3743819"/>
              </a:cubicBezTo>
              <a:cubicBezTo>
                <a:pt x="5978213" y="3744449"/>
                <a:pt x="5663118" y="3695720"/>
                <a:pt x="5512128" y="3743819"/>
              </a:cubicBezTo>
              <a:cubicBezTo>
                <a:pt x="5361138" y="3791918"/>
                <a:pt x="5033521" y="3737134"/>
                <a:pt x="4750659" y="3743819"/>
              </a:cubicBezTo>
              <a:cubicBezTo>
                <a:pt x="4467797" y="3750504"/>
                <a:pt x="4481235" y="3727227"/>
                <a:pt x="4279002" y="3743819"/>
              </a:cubicBezTo>
              <a:cubicBezTo>
                <a:pt x="4076769" y="3760411"/>
                <a:pt x="3750818" y="3709022"/>
                <a:pt x="3517533" y="3743819"/>
              </a:cubicBezTo>
              <a:cubicBezTo>
                <a:pt x="3284248" y="3778616"/>
                <a:pt x="3029299" y="3702008"/>
                <a:pt x="2852668" y="3743819"/>
              </a:cubicBezTo>
              <a:cubicBezTo>
                <a:pt x="2676038" y="3785630"/>
                <a:pt x="2382419" y="3696235"/>
                <a:pt x="2187803" y="3743819"/>
              </a:cubicBezTo>
              <a:cubicBezTo>
                <a:pt x="1993187" y="3791403"/>
                <a:pt x="1880484" y="3712923"/>
                <a:pt x="1716147" y="3743819"/>
              </a:cubicBezTo>
              <a:cubicBezTo>
                <a:pt x="1551810" y="3774715"/>
                <a:pt x="1497043" y="3713647"/>
                <a:pt x="1437699" y="3743819"/>
              </a:cubicBezTo>
              <a:cubicBezTo>
                <a:pt x="1378355" y="3773991"/>
                <a:pt x="1103326" y="3698963"/>
                <a:pt x="869439" y="3743819"/>
              </a:cubicBezTo>
              <a:cubicBezTo>
                <a:pt x="635552" y="3788675"/>
                <a:pt x="329415" y="3724696"/>
                <a:pt x="0" y="3743819"/>
              </a:cubicBezTo>
              <a:cubicBezTo>
                <a:pt x="-19449" y="3489538"/>
                <a:pt x="42918" y="3446575"/>
                <a:pt x="0" y="3208988"/>
              </a:cubicBezTo>
              <a:cubicBezTo>
                <a:pt x="-42918" y="2971401"/>
                <a:pt x="9227" y="2909569"/>
                <a:pt x="0" y="2749033"/>
              </a:cubicBezTo>
              <a:cubicBezTo>
                <a:pt x="-9227" y="2588498"/>
                <a:pt x="46955" y="2443356"/>
                <a:pt x="0" y="2289078"/>
              </a:cubicBezTo>
              <a:cubicBezTo>
                <a:pt x="-46955" y="2134800"/>
                <a:pt x="1895" y="1951321"/>
                <a:pt x="0" y="1866561"/>
              </a:cubicBezTo>
              <a:cubicBezTo>
                <a:pt x="-1895" y="1781801"/>
                <a:pt x="2967" y="1474874"/>
                <a:pt x="0" y="1369168"/>
              </a:cubicBezTo>
              <a:cubicBezTo>
                <a:pt x="-2967" y="1263462"/>
                <a:pt x="40158" y="1069920"/>
                <a:pt x="0" y="946651"/>
              </a:cubicBezTo>
              <a:cubicBezTo>
                <a:pt x="-40158" y="823382"/>
                <a:pt x="3364" y="272951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22</xdr:col>
      <xdr:colOff>320040</xdr:colOff>
      <xdr:row>83</xdr:row>
      <xdr:rowOff>15240</xdr:rowOff>
    </xdr:from>
    <xdr:to>
      <xdr:col>38</xdr:col>
      <xdr:colOff>101600</xdr:colOff>
      <xdr:row>97</xdr:row>
      <xdr:rowOff>190500</xdr:rowOff>
    </xdr:to>
    <xdr:sp macro="" textlink="">
      <xdr:nvSpPr>
        <xdr:cNvPr id="4" name="Rechthoek: afgeronde hoeken 3">
          <a:extLst>
            <a:ext uri="{FF2B5EF4-FFF2-40B4-BE49-F238E27FC236}">
              <a16:creationId xmlns:a16="http://schemas.microsoft.com/office/drawing/2014/main" id="{5E9075CB-BC1C-4F56-94CB-311E2BE49E97}"/>
            </a:ext>
          </a:extLst>
        </xdr:cNvPr>
        <xdr:cNvSpPr/>
      </xdr:nvSpPr>
      <xdr:spPr>
        <a:xfrm>
          <a:off x="15841980" y="22044660"/>
          <a:ext cx="9657080" cy="3589020"/>
        </a:xfrm>
        <a:custGeom>
          <a:avLst/>
          <a:gdLst>
            <a:gd name="csX0" fmla="*/ 0 w 9657080"/>
            <a:gd name="csY0" fmla="*/ 598182 h 3589020"/>
            <a:gd name="csX1" fmla="*/ 598182 w 9657080"/>
            <a:gd name="csY1" fmla="*/ 0 h 3589020"/>
            <a:gd name="csX2" fmla="*/ 908408 w 9657080"/>
            <a:gd name="csY2" fmla="*/ 0 h 3589020"/>
            <a:gd name="csX3" fmla="*/ 1557063 w 9657080"/>
            <a:gd name="csY3" fmla="*/ 0 h 3589020"/>
            <a:gd name="csX4" fmla="*/ 2121111 w 9657080"/>
            <a:gd name="csY4" fmla="*/ 0 h 3589020"/>
            <a:gd name="csX5" fmla="*/ 2854373 w 9657080"/>
            <a:gd name="csY5" fmla="*/ 0 h 3589020"/>
            <a:gd name="csX6" fmla="*/ 3587635 w 9657080"/>
            <a:gd name="csY6" fmla="*/ 0 h 3589020"/>
            <a:gd name="csX7" fmla="*/ 4236290 w 9657080"/>
            <a:gd name="csY7" fmla="*/ 0 h 3589020"/>
            <a:gd name="csX8" fmla="*/ 4715730 w 9657080"/>
            <a:gd name="csY8" fmla="*/ 0 h 3589020"/>
            <a:gd name="csX9" fmla="*/ 5110564 w 9657080"/>
            <a:gd name="csY9" fmla="*/ 0 h 3589020"/>
            <a:gd name="csX10" fmla="*/ 5674612 w 9657080"/>
            <a:gd name="csY10" fmla="*/ 0 h 3589020"/>
            <a:gd name="csX11" fmla="*/ 6154052 w 9657080"/>
            <a:gd name="csY11" fmla="*/ 0 h 3589020"/>
            <a:gd name="csX12" fmla="*/ 6718100 w 9657080"/>
            <a:gd name="csY12" fmla="*/ 0 h 3589020"/>
            <a:gd name="csX13" fmla="*/ 7028326 w 9657080"/>
            <a:gd name="csY13" fmla="*/ 0 h 3589020"/>
            <a:gd name="csX14" fmla="*/ 7338552 w 9657080"/>
            <a:gd name="csY14" fmla="*/ 0 h 3589020"/>
            <a:gd name="csX15" fmla="*/ 7987207 w 9657080"/>
            <a:gd name="csY15" fmla="*/ 0 h 3589020"/>
            <a:gd name="csX16" fmla="*/ 8551255 w 9657080"/>
            <a:gd name="csY16" fmla="*/ 0 h 3589020"/>
            <a:gd name="csX17" fmla="*/ 9058898 w 9657080"/>
            <a:gd name="csY17" fmla="*/ 0 h 3589020"/>
            <a:gd name="csX18" fmla="*/ 9657080 w 9657080"/>
            <a:gd name="csY18" fmla="*/ 598182 h 3589020"/>
            <a:gd name="csX19" fmla="*/ 9657080 w 9657080"/>
            <a:gd name="csY19" fmla="*/ 1220273 h 3589020"/>
            <a:gd name="csX20" fmla="*/ 9657080 w 9657080"/>
            <a:gd name="csY20" fmla="*/ 1770583 h 3589020"/>
            <a:gd name="csX21" fmla="*/ 9657080 w 9657080"/>
            <a:gd name="csY21" fmla="*/ 2344821 h 3589020"/>
            <a:gd name="csX22" fmla="*/ 9657080 w 9657080"/>
            <a:gd name="csY22" fmla="*/ 2990838 h 3589020"/>
            <a:gd name="csX23" fmla="*/ 9058898 w 9657080"/>
            <a:gd name="csY23" fmla="*/ 3589020 h 3589020"/>
            <a:gd name="csX24" fmla="*/ 8494850 w 9657080"/>
            <a:gd name="csY24" fmla="*/ 3589020 h 3589020"/>
            <a:gd name="csX25" fmla="*/ 8184624 w 9657080"/>
            <a:gd name="csY25" fmla="*/ 3589020 h 3589020"/>
            <a:gd name="csX26" fmla="*/ 7789791 w 9657080"/>
            <a:gd name="csY26" fmla="*/ 3589020 h 3589020"/>
            <a:gd name="csX27" fmla="*/ 7225743 w 9657080"/>
            <a:gd name="csY27" fmla="*/ 3589020 h 3589020"/>
            <a:gd name="csX28" fmla="*/ 6915517 w 9657080"/>
            <a:gd name="csY28" fmla="*/ 3589020 h 3589020"/>
            <a:gd name="csX29" fmla="*/ 6351469 w 9657080"/>
            <a:gd name="csY29" fmla="*/ 3589020 h 3589020"/>
            <a:gd name="csX30" fmla="*/ 6041243 w 9657080"/>
            <a:gd name="csY30" fmla="*/ 3589020 h 3589020"/>
            <a:gd name="csX31" fmla="*/ 5477195 w 9657080"/>
            <a:gd name="csY31" fmla="*/ 3589020 h 3589020"/>
            <a:gd name="csX32" fmla="*/ 4913147 w 9657080"/>
            <a:gd name="csY32" fmla="*/ 3589020 h 3589020"/>
            <a:gd name="csX33" fmla="*/ 4264492 w 9657080"/>
            <a:gd name="csY33" fmla="*/ 3589020 h 3589020"/>
            <a:gd name="csX34" fmla="*/ 3785052 w 9657080"/>
            <a:gd name="csY34" fmla="*/ 3589020 h 3589020"/>
            <a:gd name="csX35" fmla="*/ 3221004 w 9657080"/>
            <a:gd name="csY35" fmla="*/ 3589020 h 3589020"/>
            <a:gd name="csX36" fmla="*/ 2741563 w 9657080"/>
            <a:gd name="csY36" fmla="*/ 3589020 h 3589020"/>
            <a:gd name="csX37" fmla="*/ 2346730 w 9657080"/>
            <a:gd name="csY37" fmla="*/ 3589020 h 3589020"/>
            <a:gd name="csX38" fmla="*/ 1951897 w 9657080"/>
            <a:gd name="csY38" fmla="*/ 3589020 h 3589020"/>
            <a:gd name="csX39" fmla="*/ 1641670 w 9657080"/>
            <a:gd name="csY39" fmla="*/ 3589020 h 3589020"/>
            <a:gd name="csX40" fmla="*/ 1246837 w 9657080"/>
            <a:gd name="csY40" fmla="*/ 3589020 h 3589020"/>
            <a:gd name="csX41" fmla="*/ 598182 w 9657080"/>
            <a:gd name="csY41" fmla="*/ 3589020 h 3589020"/>
            <a:gd name="csX42" fmla="*/ 0 w 9657080"/>
            <a:gd name="csY42" fmla="*/ 2990838 h 3589020"/>
            <a:gd name="csX43" fmla="*/ 0 w 9657080"/>
            <a:gd name="csY43" fmla="*/ 2440527 h 3589020"/>
            <a:gd name="csX44" fmla="*/ 0 w 9657080"/>
            <a:gd name="csY44" fmla="*/ 1914143 h 3589020"/>
            <a:gd name="csX45" fmla="*/ 0 w 9657080"/>
            <a:gd name="csY45" fmla="*/ 1363832 h 3589020"/>
            <a:gd name="csX46" fmla="*/ 0 w 9657080"/>
            <a:gd name="csY46" fmla="*/ 598182 h 358902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657080" h="3589020" extrusionOk="0">
              <a:moveTo>
                <a:pt x="0" y="598182"/>
              </a:moveTo>
              <a:cubicBezTo>
                <a:pt x="-43977" y="340424"/>
                <a:pt x="283223" y="4120"/>
                <a:pt x="598182" y="0"/>
              </a:cubicBezTo>
              <a:cubicBezTo>
                <a:pt x="690374" y="-34368"/>
                <a:pt x="768762" y="23249"/>
                <a:pt x="908408" y="0"/>
              </a:cubicBezTo>
              <a:cubicBezTo>
                <a:pt x="1048054" y="-23249"/>
                <a:pt x="1324679" y="49748"/>
                <a:pt x="1557063" y="0"/>
              </a:cubicBezTo>
              <a:cubicBezTo>
                <a:pt x="1789448" y="-49748"/>
                <a:pt x="1868053" y="24780"/>
                <a:pt x="2121111" y="0"/>
              </a:cubicBezTo>
              <a:cubicBezTo>
                <a:pt x="2374169" y="-24780"/>
                <a:pt x="2674366" y="17948"/>
                <a:pt x="2854373" y="0"/>
              </a:cubicBezTo>
              <a:cubicBezTo>
                <a:pt x="3034380" y="-17948"/>
                <a:pt x="3278528" y="4454"/>
                <a:pt x="3587635" y="0"/>
              </a:cubicBezTo>
              <a:cubicBezTo>
                <a:pt x="3896742" y="-4454"/>
                <a:pt x="4100103" y="67406"/>
                <a:pt x="4236290" y="0"/>
              </a:cubicBezTo>
              <a:cubicBezTo>
                <a:pt x="4372478" y="-67406"/>
                <a:pt x="4487092" y="19324"/>
                <a:pt x="4715730" y="0"/>
              </a:cubicBezTo>
              <a:cubicBezTo>
                <a:pt x="4944368" y="-19324"/>
                <a:pt x="5018374" y="3640"/>
                <a:pt x="5110564" y="0"/>
              </a:cubicBezTo>
              <a:cubicBezTo>
                <a:pt x="5202754" y="-3640"/>
                <a:pt x="5407708" y="50042"/>
                <a:pt x="5674612" y="0"/>
              </a:cubicBezTo>
              <a:cubicBezTo>
                <a:pt x="5941516" y="-50042"/>
                <a:pt x="6054438" y="44787"/>
                <a:pt x="6154052" y="0"/>
              </a:cubicBezTo>
              <a:cubicBezTo>
                <a:pt x="6253666" y="-44787"/>
                <a:pt x="6448858" y="29490"/>
                <a:pt x="6718100" y="0"/>
              </a:cubicBezTo>
              <a:cubicBezTo>
                <a:pt x="6987342" y="-29490"/>
                <a:pt x="6942700" y="11896"/>
                <a:pt x="7028326" y="0"/>
              </a:cubicBezTo>
              <a:cubicBezTo>
                <a:pt x="7113952" y="-11896"/>
                <a:pt x="7230205" y="29820"/>
                <a:pt x="7338552" y="0"/>
              </a:cubicBezTo>
              <a:cubicBezTo>
                <a:pt x="7446899" y="-29820"/>
                <a:pt x="7834067" y="56436"/>
                <a:pt x="7987207" y="0"/>
              </a:cubicBezTo>
              <a:cubicBezTo>
                <a:pt x="8140348" y="-56436"/>
                <a:pt x="8384062" y="47810"/>
                <a:pt x="8551255" y="0"/>
              </a:cubicBezTo>
              <a:cubicBezTo>
                <a:pt x="8718448" y="-47810"/>
                <a:pt x="8869319" y="2172"/>
                <a:pt x="9058898" y="0"/>
              </a:cubicBezTo>
              <a:cubicBezTo>
                <a:pt x="9346841" y="-18644"/>
                <a:pt x="9680456" y="255230"/>
                <a:pt x="9657080" y="598182"/>
              </a:cubicBezTo>
              <a:cubicBezTo>
                <a:pt x="9718727" y="801413"/>
                <a:pt x="9653773" y="936265"/>
                <a:pt x="9657080" y="1220273"/>
              </a:cubicBezTo>
              <a:cubicBezTo>
                <a:pt x="9660387" y="1504281"/>
                <a:pt x="9615700" y="1568093"/>
                <a:pt x="9657080" y="1770583"/>
              </a:cubicBezTo>
              <a:cubicBezTo>
                <a:pt x="9698460" y="1973073"/>
                <a:pt x="9643460" y="2134665"/>
                <a:pt x="9657080" y="2344821"/>
              </a:cubicBezTo>
              <a:cubicBezTo>
                <a:pt x="9670700" y="2554977"/>
                <a:pt x="9597672" y="2749108"/>
                <a:pt x="9657080" y="2990838"/>
              </a:cubicBezTo>
              <a:cubicBezTo>
                <a:pt x="9739528" y="3367320"/>
                <a:pt x="9385813" y="3582408"/>
                <a:pt x="9058898" y="3589020"/>
              </a:cubicBezTo>
              <a:cubicBezTo>
                <a:pt x="8808726" y="3637621"/>
                <a:pt x="8763681" y="3565786"/>
                <a:pt x="8494850" y="3589020"/>
              </a:cubicBezTo>
              <a:cubicBezTo>
                <a:pt x="8226019" y="3612254"/>
                <a:pt x="8281681" y="3588562"/>
                <a:pt x="8184624" y="3589020"/>
              </a:cubicBezTo>
              <a:cubicBezTo>
                <a:pt x="8087567" y="3589478"/>
                <a:pt x="7874081" y="3588413"/>
                <a:pt x="7789791" y="3589020"/>
              </a:cubicBezTo>
              <a:cubicBezTo>
                <a:pt x="7705501" y="3589627"/>
                <a:pt x="7386125" y="3565357"/>
                <a:pt x="7225743" y="3589020"/>
              </a:cubicBezTo>
              <a:cubicBezTo>
                <a:pt x="7065361" y="3612683"/>
                <a:pt x="6983835" y="3553930"/>
                <a:pt x="6915517" y="3589020"/>
              </a:cubicBezTo>
              <a:cubicBezTo>
                <a:pt x="6847199" y="3624110"/>
                <a:pt x="6480904" y="3534705"/>
                <a:pt x="6351469" y="3589020"/>
              </a:cubicBezTo>
              <a:cubicBezTo>
                <a:pt x="6222034" y="3643335"/>
                <a:pt x="6150569" y="3559756"/>
                <a:pt x="6041243" y="3589020"/>
              </a:cubicBezTo>
              <a:cubicBezTo>
                <a:pt x="5931917" y="3618284"/>
                <a:pt x="5739076" y="3583419"/>
                <a:pt x="5477195" y="3589020"/>
              </a:cubicBezTo>
              <a:cubicBezTo>
                <a:pt x="5215314" y="3594621"/>
                <a:pt x="5157714" y="3528959"/>
                <a:pt x="4913147" y="3589020"/>
              </a:cubicBezTo>
              <a:cubicBezTo>
                <a:pt x="4668580" y="3649081"/>
                <a:pt x="4488997" y="3551888"/>
                <a:pt x="4264492" y="3589020"/>
              </a:cubicBezTo>
              <a:cubicBezTo>
                <a:pt x="4039987" y="3626152"/>
                <a:pt x="4024564" y="3580107"/>
                <a:pt x="3785052" y="3589020"/>
              </a:cubicBezTo>
              <a:cubicBezTo>
                <a:pt x="3545540" y="3597933"/>
                <a:pt x="3375230" y="3521688"/>
                <a:pt x="3221004" y="3589020"/>
              </a:cubicBezTo>
              <a:cubicBezTo>
                <a:pt x="3066778" y="3656352"/>
                <a:pt x="2962690" y="3579885"/>
                <a:pt x="2741563" y="3589020"/>
              </a:cubicBezTo>
              <a:cubicBezTo>
                <a:pt x="2520436" y="3598155"/>
                <a:pt x="2508437" y="3561364"/>
                <a:pt x="2346730" y="3589020"/>
              </a:cubicBezTo>
              <a:cubicBezTo>
                <a:pt x="2185023" y="3616676"/>
                <a:pt x="2104839" y="3585903"/>
                <a:pt x="1951897" y="3589020"/>
              </a:cubicBezTo>
              <a:cubicBezTo>
                <a:pt x="1798955" y="3592137"/>
                <a:pt x="1706222" y="3570223"/>
                <a:pt x="1641670" y="3589020"/>
              </a:cubicBezTo>
              <a:cubicBezTo>
                <a:pt x="1577118" y="3607817"/>
                <a:pt x="1436260" y="3584099"/>
                <a:pt x="1246837" y="3589020"/>
              </a:cubicBezTo>
              <a:cubicBezTo>
                <a:pt x="1057414" y="3593941"/>
                <a:pt x="914579" y="3528836"/>
                <a:pt x="598182" y="3589020"/>
              </a:cubicBezTo>
              <a:cubicBezTo>
                <a:pt x="273041" y="3662945"/>
                <a:pt x="-68834" y="3283138"/>
                <a:pt x="0" y="2990838"/>
              </a:cubicBezTo>
              <a:cubicBezTo>
                <a:pt x="-59350" y="2767884"/>
                <a:pt x="51391" y="2619109"/>
                <a:pt x="0" y="2440527"/>
              </a:cubicBezTo>
              <a:cubicBezTo>
                <a:pt x="-51391" y="2261945"/>
                <a:pt x="61047" y="2115799"/>
                <a:pt x="0" y="1914143"/>
              </a:cubicBezTo>
              <a:cubicBezTo>
                <a:pt x="-61047" y="1712487"/>
                <a:pt x="23963" y="1578049"/>
                <a:pt x="0" y="1363832"/>
              </a:cubicBezTo>
              <a:cubicBezTo>
                <a:pt x="-23963" y="1149615"/>
                <a:pt x="45984" y="879693"/>
                <a:pt x="0" y="598182"/>
              </a:cubicBezTo>
              <a:close/>
            </a:path>
          </a:pathLst>
        </a:custGeom>
        <a:noFill/>
        <a:ln w="127000" cmpd="dbl">
          <a:solidFill>
            <a:srgbClr val="FFC000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>
    <xdr:from>
      <xdr:col>23</xdr:col>
      <xdr:colOff>104140</xdr:colOff>
      <xdr:row>113</xdr:row>
      <xdr:rowOff>213360</xdr:rowOff>
    </xdr:from>
    <xdr:to>
      <xdr:col>39</xdr:col>
      <xdr:colOff>317500</xdr:colOff>
      <xdr:row>132</xdr:row>
      <xdr:rowOff>137160</xdr:rowOff>
    </xdr:to>
    <xdr:sp macro="" textlink="">
      <xdr:nvSpPr>
        <xdr:cNvPr id="5" name="Rechthoek: afgeronde hoeken 4">
          <a:extLst>
            <a:ext uri="{FF2B5EF4-FFF2-40B4-BE49-F238E27FC236}">
              <a16:creationId xmlns:a16="http://schemas.microsoft.com/office/drawing/2014/main" id="{6EA1B06D-54B0-4D3C-8036-936BB818DCE0}"/>
            </a:ext>
          </a:extLst>
        </xdr:cNvPr>
        <xdr:cNvSpPr/>
      </xdr:nvSpPr>
      <xdr:spPr>
        <a:xfrm>
          <a:off x="16220440" y="29557980"/>
          <a:ext cx="10134600" cy="4556760"/>
        </a:xfrm>
        <a:custGeom>
          <a:avLst/>
          <a:gdLst>
            <a:gd name="csX0" fmla="*/ 0 w 10134600"/>
            <a:gd name="csY0" fmla="*/ 759475 h 4556760"/>
            <a:gd name="csX1" fmla="*/ 759475 w 10134600"/>
            <a:gd name="csY1" fmla="*/ 0 h 4556760"/>
            <a:gd name="csX2" fmla="*/ 1506165 w 10134600"/>
            <a:gd name="csY2" fmla="*/ 0 h 4556760"/>
            <a:gd name="csX3" fmla="*/ 1822072 w 10134600"/>
            <a:gd name="csY3" fmla="*/ 0 h 4556760"/>
            <a:gd name="csX4" fmla="*/ 2137979 w 10134600"/>
            <a:gd name="csY4" fmla="*/ 0 h 4556760"/>
            <a:gd name="csX5" fmla="*/ 2453886 w 10134600"/>
            <a:gd name="csY5" fmla="*/ 0 h 4556760"/>
            <a:gd name="csX6" fmla="*/ 3200576 w 10134600"/>
            <a:gd name="csY6" fmla="*/ 0 h 4556760"/>
            <a:gd name="csX7" fmla="*/ 3774953 w 10134600"/>
            <a:gd name="csY7" fmla="*/ 0 h 4556760"/>
            <a:gd name="csX8" fmla="*/ 4349329 w 10134600"/>
            <a:gd name="csY8" fmla="*/ 0 h 4556760"/>
            <a:gd name="csX9" fmla="*/ 4665236 w 10134600"/>
            <a:gd name="csY9" fmla="*/ 0 h 4556760"/>
            <a:gd name="csX10" fmla="*/ 5325770 w 10134600"/>
            <a:gd name="csY10" fmla="*/ 0 h 4556760"/>
            <a:gd name="csX11" fmla="*/ 5986303 w 10134600"/>
            <a:gd name="csY11" fmla="*/ 0 h 4556760"/>
            <a:gd name="csX12" fmla="*/ 6474523 w 10134600"/>
            <a:gd name="csY12" fmla="*/ 0 h 4556760"/>
            <a:gd name="csX13" fmla="*/ 6790430 w 10134600"/>
            <a:gd name="csY13" fmla="*/ 0 h 4556760"/>
            <a:gd name="csX14" fmla="*/ 7106337 w 10134600"/>
            <a:gd name="csY14" fmla="*/ 0 h 4556760"/>
            <a:gd name="csX15" fmla="*/ 7508401 w 10134600"/>
            <a:gd name="csY15" fmla="*/ 0 h 4556760"/>
            <a:gd name="csX16" fmla="*/ 8255090 w 10134600"/>
            <a:gd name="csY16" fmla="*/ 0 h 4556760"/>
            <a:gd name="csX17" fmla="*/ 8570998 w 10134600"/>
            <a:gd name="csY17" fmla="*/ 0 h 4556760"/>
            <a:gd name="csX18" fmla="*/ 9375125 w 10134600"/>
            <a:gd name="csY18" fmla="*/ 0 h 4556760"/>
            <a:gd name="csX19" fmla="*/ 10134600 w 10134600"/>
            <a:gd name="csY19" fmla="*/ 759475 h 4556760"/>
            <a:gd name="csX20" fmla="*/ 10134600 w 10134600"/>
            <a:gd name="csY20" fmla="*/ 1326533 h 4556760"/>
            <a:gd name="csX21" fmla="*/ 10134600 w 10134600"/>
            <a:gd name="csY21" fmla="*/ 1893591 h 4556760"/>
            <a:gd name="csX22" fmla="*/ 10134600 w 10134600"/>
            <a:gd name="csY22" fmla="*/ 2460649 h 4556760"/>
            <a:gd name="csX23" fmla="*/ 10134600 w 10134600"/>
            <a:gd name="csY23" fmla="*/ 3027706 h 4556760"/>
            <a:gd name="csX24" fmla="*/ 10134600 w 10134600"/>
            <a:gd name="csY24" fmla="*/ 3797285 h 4556760"/>
            <a:gd name="csX25" fmla="*/ 9375125 w 10134600"/>
            <a:gd name="csY25" fmla="*/ 4556760 h 4556760"/>
            <a:gd name="csX26" fmla="*/ 8800748 w 10134600"/>
            <a:gd name="csY26" fmla="*/ 4556760 h 4556760"/>
            <a:gd name="csX27" fmla="*/ 8140215 w 10134600"/>
            <a:gd name="csY27" fmla="*/ 4556760 h 4556760"/>
            <a:gd name="csX28" fmla="*/ 7393526 w 10134600"/>
            <a:gd name="csY28" fmla="*/ 4556760 h 4556760"/>
            <a:gd name="csX29" fmla="*/ 6905305 w 10134600"/>
            <a:gd name="csY29" fmla="*/ 4556760 h 4556760"/>
            <a:gd name="csX30" fmla="*/ 6503242 w 10134600"/>
            <a:gd name="csY30" fmla="*/ 4556760 h 4556760"/>
            <a:gd name="csX31" fmla="*/ 6015022 w 10134600"/>
            <a:gd name="csY31" fmla="*/ 4556760 h 4556760"/>
            <a:gd name="csX32" fmla="*/ 5699114 w 10134600"/>
            <a:gd name="csY32" fmla="*/ 4556760 h 4556760"/>
            <a:gd name="csX33" fmla="*/ 5210894 w 10134600"/>
            <a:gd name="csY33" fmla="*/ 4556760 h 4556760"/>
            <a:gd name="csX34" fmla="*/ 4894987 w 10134600"/>
            <a:gd name="csY34" fmla="*/ 4556760 h 4556760"/>
            <a:gd name="csX35" fmla="*/ 4579080 w 10134600"/>
            <a:gd name="csY35" fmla="*/ 4556760 h 4556760"/>
            <a:gd name="csX36" fmla="*/ 3918547 w 10134600"/>
            <a:gd name="csY36" fmla="*/ 4556760 h 4556760"/>
            <a:gd name="csX37" fmla="*/ 3516483 w 10134600"/>
            <a:gd name="csY37" fmla="*/ 4556760 h 4556760"/>
            <a:gd name="csX38" fmla="*/ 2769793 w 10134600"/>
            <a:gd name="csY38" fmla="*/ 4556760 h 4556760"/>
            <a:gd name="csX39" fmla="*/ 2367730 w 10134600"/>
            <a:gd name="csY39" fmla="*/ 4556760 h 4556760"/>
            <a:gd name="csX40" fmla="*/ 1621040 w 10134600"/>
            <a:gd name="csY40" fmla="*/ 4556760 h 4556760"/>
            <a:gd name="csX41" fmla="*/ 759475 w 10134600"/>
            <a:gd name="csY41" fmla="*/ 4556760 h 4556760"/>
            <a:gd name="csX42" fmla="*/ 0 w 10134600"/>
            <a:gd name="csY42" fmla="*/ 3797285 h 4556760"/>
            <a:gd name="csX43" fmla="*/ 0 w 10134600"/>
            <a:gd name="csY43" fmla="*/ 3230227 h 4556760"/>
            <a:gd name="csX44" fmla="*/ 0 w 10134600"/>
            <a:gd name="csY44" fmla="*/ 2754304 h 4556760"/>
            <a:gd name="csX45" fmla="*/ 0 w 10134600"/>
            <a:gd name="csY45" fmla="*/ 2217624 h 4556760"/>
            <a:gd name="csX46" fmla="*/ 0 w 10134600"/>
            <a:gd name="csY46" fmla="*/ 1711322 h 4556760"/>
            <a:gd name="csX47" fmla="*/ 0 w 10134600"/>
            <a:gd name="csY47" fmla="*/ 1296155 h 4556760"/>
            <a:gd name="csX48" fmla="*/ 0 w 10134600"/>
            <a:gd name="csY48" fmla="*/ 759475 h 45567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</a:cxnLst>
          <a:rect l="l" t="t" r="r" b="b"/>
          <a:pathLst>
            <a:path w="10134600" h="4556760" extrusionOk="0">
              <a:moveTo>
                <a:pt x="0" y="759475"/>
              </a:moveTo>
              <a:cubicBezTo>
                <a:pt x="-89503" y="302814"/>
                <a:pt x="337272" y="-47415"/>
                <a:pt x="759475" y="0"/>
              </a:cubicBezTo>
              <a:cubicBezTo>
                <a:pt x="970000" y="-70751"/>
                <a:pt x="1200121" y="21728"/>
                <a:pt x="1506165" y="0"/>
              </a:cubicBezTo>
              <a:cubicBezTo>
                <a:pt x="1812209" y="-21728"/>
                <a:pt x="1710334" y="5682"/>
                <a:pt x="1822072" y="0"/>
              </a:cubicBezTo>
              <a:cubicBezTo>
                <a:pt x="1933810" y="-5682"/>
                <a:pt x="1980083" y="24184"/>
                <a:pt x="2137979" y="0"/>
              </a:cubicBezTo>
              <a:cubicBezTo>
                <a:pt x="2295875" y="-24184"/>
                <a:pt x="2303059" y="8038"/>
                <a:pt x="2453886" y="0"/>
              </a:cubicBezTo>
              <a:cubicBezTo>
                <a:pt x="2604713" y="-8038"/>
                <a:pt x="2875779" y="76158"/>
                <a:pt x="3200576" y="0"/>
              </a:cubicBezTo>
              <a:cubicBezTo>
                <a:pt x="3525373" y="-76158"/>
                <a:pt x="3589675" y="63053"/>
                <a:pt x="3774953" y="0"/>
              </a:cubicBezTo>
              <a:cubicBezTo>
                <a:pt x="3960231" y="-63053"/>
                <a:pt x="4108885" y="58774"/>
                <a:pt x="4349329" y="0"/>
              </a:cubicBezTo>
              <a:cubicBezTo>
                <a:pt x="4589773" y="-58774"/>
                <a:pt x="4590289" y="12708"/>
                <a:pt x="4665236" y="0"/>
              </a:cubicBezTo>
              <a:cubicBezTo>
                <a:pt x="4740183" y="-12708"/>
                <a:pt x="5128864" y="35754"/>
                <a:pt x="5325770" y="0"/>
              </a:cubicBezTo>
              <a:cubicBezTo>
                <a:pt x="5522676" y="-35754"/>
                <a:pt x="5751818" y="76088"/>
                <a:pt x="5986303" y="0"/>
              </a:cubicBezTo>
              <a:cubicBezTo>
                <a:pt x="6220788" y="-76088"/>
                <a:pt x="6330857" y="53962"/>
                <a:pt x="6474523" y="0"/>
              </a:cubicBezTo>
              <a:cubicBezTo>
                <a:pt x="6618189" y="-53962"/>
                <a:pt x="6661237" y="20724"/>
                <a:pt x="6790430" y="0"/>
              </a:cubicBezTo>
              <a:cubicBezTo>
                <a:pt x="6919623" y="-20724"/>
                <a:pt x="7007471" y="37175"/>
                <a:pt x="7106337" y="0"/>
              </a:cubicBezTo>
              <a:cubicBezTo>
                <a:pt x="7205203" y="-37175"/>
                <a:pt x="7366215" y="5213"/>
                <a:pt x="7508401" y="0"/>
              </a:cubicBezTo>
              <a:cubicBezTo>
                <a:pt x="7650587" y="-5213"/>
                <a:pt x="7982851" y="14940"/>
                <a:pt x="8255090" y="0"/>
              </a:cubicBezTo>
              <a:cubicBezTo>
                <a:pt x="8527329" y="-14940"/>
                <a:pt x="8450928" y="29527"/>
                <a:pt x="8570998" y="0"/>
              </a:cubicBezTo>
              <a:cubicBezTo>
                <a:pt x="8691068" y="-29527"/>
                <a:pt x="9160671" y="79050"/>
                <a:pt x="9375125" y="0"/>
              </a:cubicBezTo>
              <a:cubicBezTo>
                <a:pt x="9768160" y="78482"/>
                <a:pt x="10124813" y="352804"/>
                <a:pt x="10134600" y="759475"/>
              </a:cubicBezTo>
              <a:cubicBezTo>
                <a:pt x="10192285" y="1003669"/>
                <a:pt x="10068571" y="1063579"/>
                <a:pt x="10134600" y="1326533"/>
              </a:cubicBezTo>
              <a:cubicBezTo>
                <a:pt x="10200629" y="1589487"/>
                <a:pt x="10129819" y="1674126"/>
                <a:pt x="10134600" y="1893591"/>
              </a:cubicBezTo>
              <a:cubicBezTo>
                <a:pt x="10139381" y="2113056"/>
                <a:pt x="10099835" y="2331488"/>
                <a:pt x="10134600" y="2460649"/>
              </a:cubicBezTo>
              <a:cubicBezTo>
                <a:pt x="10169365" y="2589810"/>
                <a:pt x="10066874" y="2804023"/>
                <a:pt x="10134600" y="3027706"/>
              </a:cubicBezTo>
              <a:cubicBezTo>
                <a:pt x="10202326" y="3251389"/>
                <a:pt x="10102034" y="3470933"/>
                <a:pt x="10134600" y="3797285"/>
              </a:cubicBezTo>
              <a:cubicBezTo>
                <a:pt x="10175614" y="4268086"/>
                <a:pt x="9805612" y="4514896"/>
                <a:pt x="9375125" y="4556760"/>
              </a:cubicBezTo>
              <a:cubicBezTo>
                <a:pt x="9120201" y="4590442"/>
                <a:pt x="9075391" y="4520571"/>
                <a:pt x="8800748" y="4556760"/>
              </a:cubicBezTo>
              <a:cubicBezTo>
                <a:pt x="8526105" y="4592949"/>
                <a:pt x="8303287" y="4543290"/>
                <a:pt x="8140215" y="4556760"/>
              </a:cubicBezTo>
              <a:cubicBezTo>
                <a:pt x="7977143" y="4570230"/>
                <a:pt x="7659098" y="4498295"/>
                <a:pt x="7393526" y="4556760"/>
              </a:cubicBezTo>
              <a:cubicBezTo>
                <a:pt x="7127954" y="4615225"/>
                <a:pt x="7146720" y="4532482"/>
                <a:pt x="6905305" y="4556760"/>
              </a:cubicBezTo>
              <a:cubicBezTo>
                <a:pt x="6663890" y="4581038"/>
                <a:pt x="6631408" y="4541242"/>
                <a:pt x="6503242" y="4556760"/>
              </a:cubicBezTo>
              <a:cubicBezTo>
                <a:pt x="6375076" y="4572278"/>
                <a:pt x="6158368" y="4522967"/>
                <a:pt x="6015022" y="4556760"/>
              </a:cubicBezTo>
              <a:cubicBezTo>
                <a:pt x="5871676" y="4590553"/>
                <a:pt x="5809710" y="4522386"/>
                <a:pt x="5699114" y="4556760"/>
              </a:cubicBezTo>
              <a:cubicBezTo>
                <a:pt x="5588518" y="4591134"/>
                <a:pt x="5375421" y="4498235"/>
                <a:pt x="5210894" y="4556760"/>
              </a:cubicBezTo>
              <a:cubicBezTo>
                <a:pt x="5046367" y="4615285"/>
                <a:pt x="5007927" y="4554117"/>
                <a:pt x="4894987" y="4556760"/>
              </a:cubicBezTo>
              <a:cubicBezTo>
                <a:pt x="4782047" y="4559403"/>
                <a:pt x="4642444" y="4544643"/>
                <a:pt x="4579080" y="4556760"/>
              </a:cubicBezTo>
              <a:cubicBezTo>
                <a:pt x="4515716" y="4568877"/>
                <a:pt x="4165807" y="4486996"/>
                <a:pt x="3918547" y="4556760"/>
              </a:cubicBezTo>
              <a:cubicBezTo>
                <a:pt x="3671287" y="4626524"/>
                <a:pt x="3653094" y="4545169"/>
                <a:pt x="3516483" y="4556760"/>
              </a:cubicBezTo>
              <a:cubicBezTo>
                <a:pt x="3379872" y="4568351"/>
                <a:pt x="3138484" y="4543993"/>
                <a:pt x="2769793" y="4556760"/>
              </a:cubicBezTo>
              <a:cubicBezTo>
                <a:pt x="2401102" y="4569527"/>
                <a:pt x="2497053" y="4526183"/>
                <a:pt x="2367730" y="4556760"/>
              </a:cubicBezTo>
              <a:cubicBezTo>
                <a:pt x="2238407" y="4587337"/>
                <a:pt x="1970972" y="4539703"/>
                <a:pt x="1621040" y="4556760"/>
              </a:cubicBezTo>
              <a:cubicBezTo>
                <a:pt x="1271108" y="4573817"/>
                <a:pt x="986519" y="4472335"/>
                <a:pt x="759475" y="4556760"/>
              </a:cubicBezTo>
              <a:cubicBezTo>
                <a:pt x="331481" y="4605704"/>
                <a:pt x="60995" y="4124212"/>
                <a:pt x="0" y="3797285"/>
              </a:cubicBezTo>
              <a:cubicBezTo>
                <a:pt x="-28901" y="3578885"/>
                <a:pt x="47346" y="3389850"/>
                <a:pt x="0" y="3230227"/>
              </a:cubicBezTo>
              <a:cubicBezTo>
                <a:pt x="-47346" y="3070604"/>
                <a:pt x="13984" y="2903942"/>
                <a:pt x="0" y="2754304"/>
              </a:cubicBezTo>
              <a:cubicBezTo>
                <a:pt x="-13984" y="2604666"/>
                <a:pt x="59187" y="2389928"/>
                <a:pt x="0" y="2217624"/>
              </a:cubicBezTo>
              <a:cubicBezTo>
                <a:pt x="-59187" y="2045320"/>
                <a:pt x="29655" y="1858257"/>
                <a:pt x="0" y="1711322"/>
              </a:cubicBezTo>
              <a:cubicBezTo>
                <a:pt x="-29655" y="1564387"/>
                <a:pt x="30368" y="1394870"/>
                <a:pt x="0" y="1296155"/>
              </a:cubicBezTo>
              <a:cubicBezTo>
                <a:pt x="-30368" y="1197440"/>
                <a:pt x="22984" y="923932"/>
                <a:pt x="0" y="759475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21</xdr:col>
      <xdr:colOff>381000</xdr:colOff>
      <xdr:row>40</xdr:row>
      <xdr:rowOff>101600</xdr:rowOff>
    </xdr:from>
    <xdr:to>
      <xdr:col>39</xdr:col>
      <xdr:colOff>393700</xdr:colOff>
      <xdr:row>62</xdr:row>
      <xdr:rowOff>124460</xdr:rowOff>
    </xdr:to>
    <xdr:sp macro="" textlink="">
      <xdr:nvSpPr>
        <xdr:cNvPr id="6" name="Rechthoek: afgeronde hoeken 5">
          <a:extLst>
            <a:ext uri="{FF2B5EF4-FFF2-40B4-BE49-F238E27FC236}">
              <a16:creationId xmlns:a16="http://schemas.microsoft.com/office/drawing/2014/main" id="{65FBFDD1-1A47-446B-916F-440FABB2BC1D}"/>
            </a:ext>
          </a:extLst>
        </xdr:cNvPr>
        <xdr:cNvSpPr/>
      </xdr:nvSpPr>
      <xdr:spPr>
        <a:xfrm>
          <a:off x="15308580" y="11645900"/>
          <a:ext cx="11122660" cy="5387340"/>
        </a:xfrm>
        <a:custGeom>
          <a:avLst/>
          <a:gdLst>
            <a:gd name="csX0" fmla="*/ 0 w 11122660"/>
            <a:gd name="csY0" fmla="*/ 897908 h 5387340"/>
            <a:gd name="csX1" fmla="*/ 897908 w 11122660"/>
            <a:gd name="csY1" fmla="*/ 0 h 5387340"/>
            <a:gd name="csX2" fmla="*/ 1667373 w 11122660"/>
            <a:gd name="csY2" fmla="*/ 0 h 5387340"/>
            <a:gd name="csX3" fmla="*/ 1970495 w 11122660"/>
            <a:gd name="csY3" fmla="*/ 0 h 5387340"/>
            <a:gd name="csX4" fmla="*/ 2273617 w 11122660"/>
            <a:gd name="csY4" fmla="*/ 0 h 5387340"/>
            <a:gd name="csX5" fmla="*/ 2576740 w 11122660"/>
            <a:gd name="csY5" fmla="*/ 0 h 5387340"/>
            <a:gd name="csX6" fmla="*/ 3346205 w 11122660"/>
            <a:gd name="csY6" fmla="*/ 0 h 5387340"/>
            <a:gd name="csX7" fmla="*/ 3929132 w 11122660"/>
            <a:gd name="csY7" fmla="*/ 0 h 5387340"/>
            <a:gd name="csX8" fmla="*/ 4512060 w 11122660"/>
            <a:gd name="csY8" fmla="*/ 0 h 5387340"/>
            <a:gd name="csX9" fmla="*/ 4815182 w 11122660"/>
            <a:gd name="csY9" fmla="*/ 0 h 5387340"/>
            <a:gd name="csX10" fmla="*/ 5491379 w 11122660"/>
            <a:gd name="csY10" fmla="*/ 0 h 5387340"/>
            <a:gd name="csX11" fmla="*/ 6167575 w 11122660"/>
            <a:gd name="csY11" fmla="*/ 0 h 5387340"/>
            <a:gd name="csX12" fmla="*/ 6657234 w 11122660"/>
            <a:gd name="csY12" fmla="*/ 0 h 5387340"/>
            <a:gd name="csX13" fmla="*/ 6960357 w 11122660"/>
            <a:gd name="csY13" fmla="*/ 0 h 5387340"/>
            <a:gd name="csX14" fmla="*/ 7263479 w 11122660"/>
            <a:gd name="csY14" fmla="*/ 0 h 5387340"/>
            <a:gd name="csX15" fmla="*/ 7659870 w 11122660"/>
            <a:gd name="csY15" fmla="*/ 0 h 5387340"/>
            <a:gd name="csX16" fmla="*/ 8429335 w 11122660"/>
            <a:gd name="csY16" fmla="*/ 0 h 5387340"/>
            <a:gd name="csX17" fmla="*/ 8732457 w 11122660"/>
            <a:gd name="csY17" fmla="*/ 0 h 5387340"/>
            <a:gd name="csX18" fmla="*/ 9222116 w 11122660"/>
            <a:gd name="csY18" fmla="*/ 0 h 5387340"/>
            <a:gd name="csX19" fmla="*/ 9711776 w 11122660"/>
            <a:gd name="csY19" fmla="*/ 0 h 5387340"/>
            <a:gd name="csX20" fmla="*/ 10224752 w 11122660"/>
            <a:gd name="csY20" fmla="*/ 0 h 5387340"/>
            <a:gd name="csX21" fmla="*/ 11122660 w 11122660"/>
            <a:gd name="csY21" fmla="*/ 897908 h 5387340"/>
            <a:gd name="csX22" fmla="*/ 11122660 w 11122660"/>
            <a:gd name="csY22" fmla="*/ 1388750 h 5387340"/>
            <a:gd name="csX23" fmla="*/ 11122660 w 11122660"/>
            <a:gd name="csY23" fmla="*/ 2059167 h 5387340"/>
            <a:gd name="csX24" fmla="*/ 11122660 w 11122660"/>
            <a:gd name="csY24" fmla="*/ 2550009 h 5387340"/>
            <a:gd name="csX25" fmla="*/ 11122660 w 11122660"/>
            <a:gd name="csY25" fmla="*/ 3220427 h 5387340"/>
            <a:gd name="csX26" fmla="*/ 11122660 w 11122660"/>
            <a:gd name="csY26" fmla="*/ 3854929 h 5387340"/>
            <a:gd name="csX27" fmla="*/ 11122660 w 11122660"/>
            <a:gd name="csY27" fmla="*/ 4489432 h 5387340"/>
            <a:gd name="csX28" fmla="*/ 10224752 w 11122660"/>
            <a:gd name="csY28" fmla="*/ 5387340 h 5387340"/>
            <a:gd name="csX29" fmla="*/ 9828361 w 11122660"/>
            <a:gd name="csY29" fmla="*/ 5387340 h 5387340"/>
            <a:gd name="csX30" fmla="*/ 9431970 w 11122660"/>
            <a:gd name="csY30" fmla="*/ 5387340 h 5387340"/>
            <a:gd name="csX31" fmla="*/ 8942311 w 11122660"/>
            <a:gd name="csY31" fmla="*/ 5387340 h 5387340"/>
            <a:gd name="csX32" fmla="*/ 8639189 w 11122660"/>
            <a:gd name="csY32" fmla="*/ 5387340 h 5387340"/>
            <a:gd name="csX33" fmla="*/ 8149529 w 11122660"/>
            <a:gd name="csY33" fmla="*/ 5387340 h 5387340"/>
            <a:gd name="csX34" fmla="*/ 7846407 w 11122660"/>
            <a:gd name="csY34" fmla="*/ 5387340 h 5387340"/>
            <a:gd name="csX35" fmla="*/ 7543284 w 11122660"/>
            <a:gd name="csY35" fmla="*/ 5387340 h 5387340"/>
            <a:gd name="csX36" fmla="*/ 6867088 w 11122660"/>
            <a:gd name="csY36" fmla="*/ 5387340 h 5387340"/>
            <a:gd name="csX37" fmla="*/ 6470697 w 11122660"/>
            <a:gd name="csY37" fmla="*/ 5387340 h 5387340"/>
            <a:gd name="csX38" fmla="*/ 5701233 w 11122660"/>
            <a:gd name="csY38" fmla="*/ 5387340 h 5387340"/>
            <a:gd name="csX39" fmla="*/ 5304842 w 11122660"/>
            <a:gd name="csY39" fmla="*/ 5387340 h 5387340"/>
            <a:gd name="csX40" fmla="*/ 4535377 w 11122660"/>
            <a:gd name="csY40" fmla="*/ 5387340 h 5387340"/>
            <a:gd name="csX41" fmla="*/ 3952449 w 11122660"/>
            <a:gd name="csY41" fmla="*/ 5387340 h 5387340"/>
            <a:gd name="csX42" fmla="*/ 3556059 w 11122660"/>
            <a:gd name="csY42" fmla="*/ 5387340 h 5387340"/>
            <a:gd name="csX43" fmla="*/ 2879862 w 11122660"/>
            <a:gd name="csY43" fmla="*/ 5387340 h 5387340"/>
            <a:gd name="csX44" fmla="*/ 2576740 w 11122660"/>
            <a:gd name="csY44" fmla="*/ 5387340 h 5387340"/>
            <a:gd name="csX45" fmla="*/ 2087081 w 11122660"/>
            <a:gd name="csY45" fmla="*/ 5387340 h 5387340"/>
            <a:gd name="csX46" fmla="*/ 1410884 w 11122660"/>
            <a:gd name="csY46" fmla="*/ 5387340 h 5387340"/>
            <a:gd name="csX47" fmla="*/ 897908 w 11122660"/>
            <a:gd name="csY47" fmla="*/ 5387340 h 5387340"/>
            <a:gd name="csX48" fmla="*/ 0 w 11122660"/>
            <a:gd name="csY48" fmla="*/ 4489432 h 5387340"/>
            <a:gd name="csX49" fmla="*/ 0 w 11122660"/>
            <a:gd name="csY49" fmla="*/ 3890845 h 5387340"/>
            <a:gd name="csX50" fmla="*/ 0 w 11122660"/>
            <a:gd name="csY50" fmla="*/ 3364088 h 5387340"/>
            <a:gd name="csX51" fmla="*/ 0 w 11122660"/>
            <a:gd name="csY51" fmla="*/ 2873246 h 5387340"/>
            <a:gd name="csX52" fmla="*/ 0 w 11122660"/>
            <a:gd name="csY52" fmla="*/ 2202828 h 5387340"/>
            <a:gd name="csX53" fmla="*/ 0 w 11122660"/>
            <a:gd name="csY53" fmla="*/ 1676072 h 5387340"/>
            <a:gd name="csX54" fmla="*/ 0 w 11122660"/>
            <a:gd name="csY54" fmla="*/ 897908 h 538734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</a:cxnLst>
          <a:rect l="l" t="t" r="r" b="b"/>
          <a:pathLst>
            <a:path w="11122660" h="5387340" extrusionOk="0">
              <a:moveTo>
                <a:pt x="0" y="897908"/>
              </a:moveTo>
              <a:cubicBezTo>
                <a:pt x="-122875" y="350916"/>
                <a:pt x="393562" y="-145254"/>
                <a:pt x="897908" y="0"/>
              </a:cubicBezTo>
              <a:cubicBezTo>
                <a:pt x="1191042" y="-5878"/>
                <a:pt x="1368446" y="42332"/>
                <a:pt x="1667373" y="0"/>
              </a:cubicBezTo>
              <a:cubicBezTo>
                <a:pt x="1966300" y="-42332"/>
                <a:pt x="1821014" y="1781"/>
                <a:pt x="1970495" y="0"/>
              </a:cubicBezTo>
              <a:cubicBezTo>
                <a:pt x="2119976" y="-1781"/>
                <a:pt x="2134429" y="29613"/>
                <a:pt x="2273617" y="0"/>
              </a:cubicBezTo>
              <a:cubicBezTo>
                <a:pt x="2412805" y="-29613"/>
                <a:pt x="2485871" y="30811"/>
                <a:pt x="2576740" y="0"/>
              </a:cubicBezTo>
              <a:cubicBezTo>
                <a:pt x="2667609" y="-30811"/>
                <a:pt x="3117722" y="78355"/>
                <a:pt x="3346205" y="0"/>
              </a:cubicBezTo>
              <a:cubicBezTo>
                <a:pt x="3574688" y="-78355"/>
                <a:pt x="3772105" y="26463"/>
                <a:pt x="3929132" y="0"/>
              </a:cubicBezTo>
              <a:cubicBezTo>
                <a:pt x="4086159" y="-26463"/>
                <a:pt x="4332966" y="14968"/>
                <a:pt x="4512060" y="0"/>
              </a:cubicBezTo>
              <a:cubicBezTo>
                <a:pt x="4691154" y="-14968"/>
                <a:pt x="4698015" y="15331"/>
                <a:pt x="4815182" y="0"/>
              </a:cubicBezTo>
              <a:cubicBezTo>
                <a:pt x="4932349" y="-15331"/>
                <a:pt x="5179186" y="60527"/>
                <a:pt x="5491379" y="0"/>
              </a:cubicBezTo>
              <a:cubicBezTo>
                <a:pt x="5803572" y="-60527"/>
                <a:pt x="5960337" y="78505"/>
                <a:pt x="6167575" y="0"/>
              </a:cubicBezTo>
              <a:cubicBezTo>
                <a:pt x="6374813" y="-78505"/>
                <a:pt x="6482207" y="31490"/>
                <a:pt x="6657234" y="0"/>
              </a:cubicBezTo>
              <a:cubicBezTo>
                <a:pt x="6832261" y="-31490"/>
                <a:pt x="6859096" y="34087"/>
                <a:pt x="6960357" y="0"/>
              </a:cubicBezTo>
              <a:cubicBezTo>
                <a:pt x="7061618" y="-34087"/>
                <a:pt x="7152708" y="342"/>
                <a:pt x="7263479" y="0"/>
              </a:cubicBezTo>
              <a:cubicBezTo>
                <a:pt x="7374250" y="-342"/>
                <a:pt x="7528056" y="46240"/>
                <a:pt x="7659870" y="0"/>
              </a:cubicBezTo>
              <a:cubicBezTo>
                <a:pt x="7791684" y="-46240"/>
                <a:pt x="8098863" y="73025"/>
                <a:pt x="8429335" y="0"/>
              </a:cubicBezTo>
              <a:cubicBezTo>
                <a:pt x="8759808" y="-73025"/>
                <a:pt x="8618820" y="21905"/>
                <a:pt x="8732457" y="0"/>
              </a:cubicBezTo>
              <a:cubicBezTo>
                <a:pt x="8846094" y="-21905"/>
                <a:pt x="9094841" y="20345"/>
                <a:pt x="9222116" y="0"/>
              </a:cubicBezTo>
              <a:cubicBezTo>
                <a:pt x="9349391" y="-20345"/>
                <a:pt x="9590908" y="10075"/>
                <a:pt x="9711776" y="0"/>
              </a:cubicBezTo>
              <a:cubicBezTo>
                <a:pt x="9832644" y="-10075"/>
                <a:pt x="10114271" y="23677"/>
                <a:pt x="10224752" y="0"/>
              </a:cubicBezTo>
              <a:cubicBezTo>
                <a:pt x="10741191" y="12188"/>
                <a:pt x="11084303" y="525344"/>
                <a:pt x="11122660" y="897908"/>
              </a:cubicBezTo>
              <a:cubicBezTo>
                <a:pt x="11140526" y="1041044"/>
                <a:pt x="11082575" y="1250647"/>
                <a:pt x="11122660" y="1388750"/>
              </a:cubicBezTo>
              <a:cubicBezTo>
                <a:pt x="11162745" y="1526853"/>
                <a:pt x="11109364" y="1785685"/>
                <a:pt x="11122660" y="2059167"/>
              </a:cubicBezTo>
              <a:cubicBezTo>
                <a:pt x="11135956" y="2332649"/>
                <a:pt x="11120311" y="2338679"/>
                <a:pt x="11122660" y="2550009"/>
              </a:cubicBezTo>
              <a:cubicBezTo>
                <a:pt x="11125009" y="2761339"/>
                <a:pt x="11043207" y="2967026"/>
                <a:pt x="11122660" y="3220427"/>
              </a:cubicBezTo>
              <a:cubicBezTo>
                <a:pt x="11202113" y="3473828"/>
                <a:pt x="11046834" y="3584318"/>
                <a:pt x="11122660" y="3854929"/>
              </a:cubicBezTo>
              <a:cubicBezTo>
                <a:pt x="11198486" y="4125540"/>
                <a:pt x="11087989" y="4232086"/>
                <a:pt x="11122660" y="4489432"/>
              </a:cubicBezTo>
              <a:cubicBezTo>
                <a:pt x="11255483" y="4919039"/>
                <a:pt x="10681688" y="5357977"/>
                <a:pt x="10224752" y="5387340"/>
              </a:cubicBezTo>
              <a:cubicBezTo>
                <a:pt x="10125477" y="5422264"/>
                <a:pt x="9989004" y="5366586"/>
                <a:pt x="9828361" y="5387340"/>
              </a:cubicBezTo>
              <a:cubicBezTo>
                <a:pt x="9667718" y="5408094"/>
                <a:pt x="9585212" y="5358806"/>
                <a:pt x="9431970" y="5387340"/>
              </a:cubicBezTo>
              <a:cubicBezTo>
                <a:pt x="9278728" y="5415874"/>
                <a:pt x="9163715" y="5379478"/>
                <a:pt x="8942311" y="5387340"/>
              </a:cubicBezTo>
              <a:cubicBezTo>
                <a:pt x="8720907" y="5395202"/>
                <a:pt x="8754959" y="5379401"/>
                <a:pt x="8639189" y="5387340"/>
              </a:cubicBezTo>
              <a:cubicBezTo>
                <a:pt x="8523419" y="5395279"/>
                <a:pt x="8356262" y="5330197"/>
                <a:pt x="8149529" y="5387340"/>
              </a:cubicBezTo>
              <a:cubicBezTo>
                <a:pt x="7942796" y="5444483"/>
                <a:pt x="7974431" y="5360068"/>
                <a:pt x="7846407" y="5387340"/>
              </a:cubicBezTo>
              <a:cubicBezTo>
                <a:pt x="7718383" y="5414612"/>
                <a:pt x="7686616" y="5352586"/>
                <a:pt x="7543284" y="5387340"/>
              </a:cubicBezTo>
              <a:cubicBezTo>
                <a:pt x="7399952" y="5422094"/>
                <a:pt x="7034691" y="5385601"/>
                <a:pt x="6867088" y="5387340"/>
              </a:cubicBezTo>
              <a:cubicBezTo>
                <a:pt x="6699485" y="5389079"/>
                <a:pt x="6563667" y="5379772"/>
                <a:pt x="6470697" y="5387340"/>
              </a:cubicBezTo>
              <a:cubicBezTo>
                <a:pt x="6377727" y="5394908"/>
                <a:pt x="6067383" y="5365774"/>
                <a:pt x="5701233" y="5387340"/>
              </a:cubicBezTo>
              <a:cubicBezTo>
                <a:pt x="5335083" y="5408906"/>
                <a:pt x="5445265" y="5365663"/>
                <a:pt x="5304842" y="5387340"/>
              </a:cubicBezTo>
              <a:cubicBezTo>
                <a:pt x="5164419" y="5409017"/>
                <a:pt x="4720643" y="5378466"/>
                <a:pt x="4535377" y="5387340"/>
              </a:cubicBezTo>
              <a:cubicBezTo>
                <a:pt x="4350112" y="5396214"/>
                <a:pt x="4086179" y="5381154"/>
                <a:pt x="3952449" y="5387340"/>
              </a:cubicBezTo>
              <a:cubicBezTo>
                <a:pt x="3818719" y="5393526"/>
                <a:pt x="3697756" y="5374394"/>
                <a:pt x="3556059" y="5387340"/>
              </a:cubicBezTo>
              <a:cubicBezTo>
                <a:pt x="3414362" y="5400286"/>
                <a:pt x="3027413" y="5312945"/>
                <a:pt x="2879862" y="5387340"/>
              </a:cubicBezTo>
              <a:cubicBezTo>
                <a:pt x="2732311" y="5461735"/>
                <a:pt x="2725060" y="5352121"/>
                <a:pt x="2576740" y="5387340"/>
              </a:cubicBezTo>
              <a:cubicBezTo>
                <a:pt x="2428420" y="5422559"/>
                <a:pt x="2306159" y="5331238"/>
                <a:pt x="2087081" y="5387340"/>
              </a:cubicBezTo>
              <a:cubicBezTo>
                <a:pt x="1868003" y="5443442"/>
                <a:pt x="1585130" y="5357290"/>
                <a:pt x="1410884" y="5387340"/>
              </a:cubicBezTo>
              <a:cubicBezTo>
                <a:pt x="1236638" y="5417390"/>
                <a:pt x="1119787" y="5344285"/>
                <a:pt x="897908" y="5387340"/>
              </a:cubicBezTo>
              <a:cubicBezTo>
                <a:pt x="342630" y="5315582"/>
                <a:pt x="63436" y="5046872"/>
                <a:pt x="0" y="4489432"/>
              </a:cubicBezTo>
              <a:cubicBezTo>
                <a:pt x="-25171" y="4351766"/>
                <a:pt x="63423" y="4036905"/>
                <a:pt x="0" y="3890845"/>
              </a:cubicBezTo>
              <a:cubicBezTo>
                <a:pt x="-63423" y="3744785"/>
                <a:pt x="4605" y="3501512"/>
                <a:pt x="0" y="3364088"/>
              </a:cubicBezTo>
              <a:cubicBezTo>
                <a:pt x="-4605" y="3226664"/>
                <a:pt x="16503" y="3083293"/>
                <a:pt x="0" y="2873246"/>
              </a:cubicBezTo>
              <a:cubicBezTo>
                <a:pt x="-16503" y="2663199"/>
                <a:pt x="10950" y="2379777"/>
                <a:pt x="0" y="2202828"/>
              </a:cubicBezTo>
              <a:cubicBezTo>
                <a:pt x="-10950" y="2025879"/>
                <a:pt x="27693" y="1840012"/>
                <a:pt x="0" y="1676072"/>
              </a:cubicBezTo>
              <a:cubicBezTo>
                <a:pt x="-27693" y="1512132"/>
                <a:pt x="9477" y="1057620"/>
                <a:pt x="0" y="897908"/>
              </a:cubicBezTo>
              <a:close/>
            </a:path>
          </a:pathLst>
        </a:custGeom>
        <a:noFill/>
        <a:ln w="127000" cap="flat" cmpd="sng" algn="ctr">
          <a:solidFill>
            <a:srgbClr val="00CC99"/>
          </a:solidFill>
          <a:prstDash val="solid"/>
          <a:miter lim="800000"/>
          <a:extLst>
            <a:ext uri="{C807C97D-BFC1-408E-A445-0C87EB9F89A2}">
              <ask:lineSketchStyleProps xmlns:ask="http://schemas.microsoft.com/office/drawing/2018/sketchyshapes" sd="2970887918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20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ctr">
            <a:lnSpc>
              <a:spcPct val="107000"/>
            </a:lnSpc>
            <a:spcAft>
              <a:spcPts val="800"/>
            </a:spcAft>
            <a:buNone/>
          </a:pPr>
          <a:r>
            <a:rPr lang="nl-NL" sz="1100">
              <a:solidFill>
                <a:srgbClr val="00CC99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nl-NL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22</xdr:col>
      <xdr:colOff>455285</xdr:colOff>
      <xdr:row>63</xdr:row>
      <xdr:rowOff>105089</xdr:rowOff>
    </xdr:from>
    <xdr:to>
      <xdr:col>38</xdr:col>
      <xdr:colOff>145046</xdr:colOff>
      <xdr:row>80</xdr:row>
      <xdr:rowOff>105994</xdr:rowOff>
    </xdr:to>
    <xdr:sp macro="" textlink="">
      <xdr:nvSpPr>
        <xdr:cNvPr id="7" name="Rechthoek 6">
          <a:extLst>
            <a:ext uri="{FF2B5EF4-FFF2-40B4-BE49-F238E27FC236}">
              <a16:creationId xmlns:a16="http://schemas.microsoft.com/office/drawing/2014/main" id="{2C2D0D17-4ED0-4D42-9455-A26EB06FD6D3}"/>
            </a:ext>
          </a:extLst>
        </xdr:cNvPr>
        <xdr:cNvSpPr/>
      </xdr:nvSpPr>
      <xdr:spPr>
        <a:xfrm rot="336433">
          <a:off x="15977225" y="17257709"/>
          <a:ext cx="9565281" cy="4146185"/>
        </a:xfrm>
        <a:custGeom>
          <a:avLst/>
          <a:gdLst>
            <a:gd name="csX0" fmla="*/ 0 w 9565281"/>
            <a:gd name="csY0" fmla="*/ 0 h 4146185"/>
            <a:gd name="csX1" fmla="*/ 9565281 w 9565281"/>
            <a:gd name="csY1" fmla="*/ 0 h 4146185"/>
            <a:gd name="csX2" fmla="*/ 9565281 w 9565281"/>
            <a:gd name="csY2" fmla="*/ 4146185 h 4146185"/>
            <a:gd name="csX3" fmla="*/ 0 w 9565281"/>
            <a:gd name="csY3" fmla="*/ 4146185 h 4146185"/>
            <a:gd name="csX4" fmla="*/ 0 w 9565281"/>
            <a:gd name="csY4" fmla="*/ 0 h 4146185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</a:cxnLst>
          <a:rect l="l" t="t" r="r" b="b"/>
          <a:pathLst>
            <a:path w="9565281" h="4146185" extrusionOk="0">
              <a:moveTo>
                <a:pt x="0" y="0"/>
              </a:moveTo>
              <a:cubicBezTo>
                <a:pt x="4039313" y="-74274"/>
                <a:pt x="6685206" y="-120669"/>
                <a:pt x="9565281" y="0"/>
              </a:cubicBezTo>
              <a:cubicBezTo>
                <a:pt x="9718380" y="549300"/>
                <a:pt x="9413287" y="3722893"/>
                <a:pt x="9565281" y="4146185"/>
              </a:cubicBezTo>
              <a:cubicBezTo>
                <a:pt x="8439840" y="4269323"/>
                <a:pt x="2860745" y="4207170"/>
                <a:pt x="0" y="4146185"/>
              </a:cubicBezTo>
              <a:cubicBezTo>
                <a:pt x="-129013" y="3421361"/>
                <a:pt x="-29966" y="1884583"/>
                <a:pt x="0" y="0"/>
              </a:cubicBezTo>
              <a:close/>
            </a:path>
          </a:pathLst>
        </a:custGeom>
        <a:noFill/>
        <a:ln w="127000">
          <a:solidFill>
            <a:schemeClr val="accent6"/>
          </a:solidFill>
          <a:prstDash val="sysDash"/>
          <a:extLst>
            <a:ext uri="{C807C97D-BFC1-408E-A445-0C87EB9F89A2}">
              <ask:lineSketchStyleProps xmlns:ask="http://schemas.microsoft.com/office/drawing/2018/sketchyshapes" sd="484595453">
                <a:prstGeom prst="rect">
                  <a:avLst/>
                </a:prstGeom>
                <ask:type>
                  <ask:lineSketchCurved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83820</xdr:colOff>
      <xdr:row>41</xdr:row>
      <xdr:rowOff>40641</xdr:rowOff>
    </xdr:from>
    <xdr:ext cx="3787140" cy="7848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85351979-DE26-418B-8786-CBBE2B976005}"/>
            </a:ext>
          </a:extLst>
        </xdr:cNvPr>
        <xdr:cNvSpPr txBox="1"/>
      </xdr:nvSpPr>
      <xdr:spPr>
        <a:xfrm>
          <a:off x="15605760" y="11828781"/>
          <a:ext cx="3787140" cy="7848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 ik</a:t>
          </a:r>
          <a:r>
            <a:rPr lang="nl-NL" sz="3600" baseline="0">
              <a:latin typeface="Aptos Slab ExtraBold" panose="020B0004020202020204" pitchFamily="34" charset="0"/>
            </a:rPr>
            <a:t> leren: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374280</xdr:colOff>
      <xdr:row>63</xdr:row>
      <xdr:rowOff>54580</xdr:rowOff>
    </xdr:from>
    <xdr:ext cx="3886513" cy="833109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E5B2F02F-C5CE-434B-BE74-DC6799AC0EE7}"/>
            </a:ext>
          </a:extLst>
        </xdr:cNvPr>
        <xdr:cNvSpPr txBox="1"/>
      </xdr:nvSpPr>
      <xdr:spPr>
        <a:xfrm rot="339370">
          <a:off x="16490580" y="17207200"/>
          <a:ext cx="3886513" cy="8331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ga ik dat doen: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7</xdr:col>
      <xdr:colOff>218039</xdr:colOff>
      <xdr:row>99</xdr:row>
      <xdr:rowOff>228723</xdr:rowOff>
    </xdr:from>
    <xdr:ext cx="4545192" cy="76200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3D64205-2583-4891-A0BF-61EB2407D586}"/>
            </a:ext>
          </a:extLst>
        </xdr:cNvPr>
        <xdr:cNvSpPr txBox="1"/>
      </xdr:nvSpPr>
      <xdr:spPr>
        <a:xfrm rot="354679">
          <a:off x="6824579" y="26159583"/>
          <a:ext cx="4545192" cy="762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Leuke opdracht(en):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6</xdr:col>
      <xdr:colOff>152135</xdr:colOff>
      <xdr:row>116</xdr:row>
      <xdr:rowOff>52724</xdr:rowOff>
    </xdr:from>
    <xdr:ext cx="4393624" cy="7467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974FC2ED-BD51-4E03-91BA-FD7677CFD492}"/>
            </a:ext>
          </a:extLst>
        </xdr:cNvPr>
        <xdr:cNvSpPr txBox="1"/>
      </xdr:nvSpPr>
      <xdr:spPr>
        <a:xfrm rot="21378443">
          <a:off x="6164315" y="30128864"/>
          <a:ext cx="4393624" cy="7467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wil</a:t>
          </a:r>
          <a:r>
            <a:rPr lang="nl-NL" sz="3600" baseline="0">
              <a:latin typeface="Aptos Slab ExtraBold" panose="020B0004020202020204" pitchFamily="34" charset="0"/>
            </a:rPr>
            <a:t> ik nog kwijt: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523086</xdr:colOff>
      <xdr:row>100</xdr:row>
      <xdr:rowOff>176362</xdr:rowOff>
    </xdr:from>
    <xdr:ext cx="5055936" cy="836922"/>
    <xdr:sp macro="" textlink="">
      <xdr:nvSpPr>
        <xdr:cNvPr id="12" name="Tekstvak 11">
          <a:extLst>
            <a:ext uri="{FF2B5EF4-FFF2-40B4-BE49-F238E27FC236}">
              <a16:creationId xmlns:a16="http://schemas.microsoft.com/office/drawing/2014/main" id="{BC3F344A-3AE0-48AA-A6D4-8E6C37E6AABE}"/>
            </a:ext>
          </a:extLst>
        </xdr:cNvPr>
        <xdr:cNvSpPr txBox="1"/>
      </xdr:nvSpPr>
      <xdr:spPr>
        <a:xfrm rot="21333422">
          <a:off x="16639386" y="26351062"/>
          <a:ext cx="5055936" cy="8369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Ik word geholpen door: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oneCellAnchor>
    <xdr:from>
      <xdr:col>23</xdr:col>
      <xdr:colOff>355600</xdr:colOff>
      <xdr:row>114</xdr:row>
      <xdr:rowOff>167640</xdr:rowOff>
    </xdr:from>
    <xdr:ext cx="6630661" cy="3896360"/>
    <xdr:sp macro="" textlink="">
      <xdr:nvSpPr>
        <xdr:cNvPr id="13" name="Tekstvak 12">
          <a:extLst>
            <a:ext uri="{FF2B5EF4-FFF2-40B4-BE49-F238E27FC236}">
              <a16:creationId xmlns:a16="http://schemas.microsoft.com/office/drawing/2014/main" id="{2C2384E8-4E92-4F69-BB04-6126B86FA705}"/>
            </a:ext>
          </a:extLst>
        </xdr:cNvPr>
        <xdr:cNvSpPr txBox="1"/>
      </xdr:nvSpPr>
      <xdr:spPr>
        <a:xfrm>
          <a:off x="16471900" y="29756100"/>
          <a:ext cx="6630661" cy="3896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Zo kun je zien dat het is gelukt:</a:t>
          </a: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36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endParaRPr lang="nl-NL" sz="2000" baseline="0">
            <a:latin typeface="Aptos Slab ExtraBold" panose="020B0004020202020204" pitchFamily="34" charset="0"/>
          </a:endParaRPr>
        </a:p>
        <a:p>
          <a:r>
            <a:rPr lang="nl-NL" sz="3600" baseline="0">
              <a:latin typeface="Aptos Slab ExtraBold" panose="020B0004020202020204" pitchFamily="34" charset="0"/>
            </a:rPr>
            <a:t>Datum:</a:t>
          </a:r>
        </a:p>
        <a:p>
          <a:endParaRPr lang="nl-NL" sz="4000"/>
        </a:p>
      </xdr:txBody>
    </xdr:sp>
    <xdr:clientData/>
  </xdr:oneCellAnchor>
  <xdr:twoCellAnchor>
    <xdr:from>
      <xdr:col>23</xdr:col>
      <xdr:colOff>356111</xdr:colOff>
      <xdr:row>99</xdr:row>
      <xdr:rowOff>174655</xdr:rowOff>
    </xdr:from>
    <xdr:to>
      <xdr:col>39</xdr:col>
      <xdr:colOff>458237</xdr:colOff>
      <xdr:row>112</xdr:row>
      <xdr:rowOff>86942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BDD39AC4-D443-46E9-A40E-18A202197C46}"/>
            </a:ext>
          </a:extLst>
        </xdr:cNvPr>
        <xdr:cNvSpPr/>
      </xdr:nvSpPr>
      <xdr:spPr>
        <a:xfrm rot="21395945">
          <a:off x="16472411" y="26105515"/>
          <a:ext cx="10023366" cy="3082207"/>
        </a:xfrm>
        <a:custGeom>
          <a:avLst/>
          <a:gdLst>
            <a:gd name="csX0" fmla="*/ 0 w 10023366"/>
            <a:gd name="csY0" fmla="*/ 0 h 3082207"/>
            <a:gd name="csX1" fmla="*/ 288909 w 10023366"/>
            <a:gd name="csY1" fmla="*/ 0 h 3082207"/>
            <a:gd name="csX2" fmla="*/ 577818 w 10023366"/>
            <a:gd name="csY2" fmla="*/ 0 h 3082207"/>
            <a:gd name="csX3" fmla="*/ 966960 w 10023366"/>
            <a:gd name="csY3" fmla="*/ 0 h 3082207"/>
            <a:gd name="csX4" fmla="*/ 1255869 w 10023366"/>
            <a:gd name="csY4" fmla="*/ 0 h 3082207"/>
            <a:gd name="csX5" fmla="*/ 1845479 w 10023366"/>
            <a:gd name="csY5" fmla="*/ 0 h 3082207"/>
            <a:gd name="csX6" fmla="*/ 2134387 w 10023366"/>
            <a:gd name="csY6" fmla="*/ 0 h 3082207"/>
            <a:gd name="csX7" fmla="*/ 2523530 w 10023366"/>
            <a:gd name="csY7" fmla="*/ 0 h 3082207"/>
            <a:gd name="csX8" fmla="*/ 3113140 w 10023366"/>
            <a:gd name="csY8" fmla="*/ 0 h 3082207"/>
            <a:gd name="csX9" fmla="*/ 3502282 w 10023366"/>
            <a:gd name="csY9" fmla="*/ 0 h 3082207"/>
            <a:gd name="csX10" fmla="*/ 3791191 w 10023366"/>
            <a:gd name="csY10" fmla="*/ 0 h 3082207"/>
            <a:gd name="csX11" fmla="*/ 4481034 w 10023366"/>
            <a:gd name="csY11" fmla="*/ 0 h 3082207"/>
            <a:gd name="csX12" fmla="*/ 5170878 w 10023366"/>
            <a:gd name="csY12" fmla="*/ 0 h 3082207"/>
            <a:gd name="csX13" fmla="*/ 5660254 w 10023366"/>
            <a:gd name="csY13" fmla="*/ 0 h 3082207"/>
            <a:gd name="csX14" fmla="*/ 6450331 w 10023366"/>
            <a:gd name="csY14" fmla="*/ 0 h 3082207"/>
            <a:gd name="csX15" fmla="*/ 7039941 w 10023366"/>
            <a:gd name="csY15" fmla="*/ 0 h 3082207"/>
            <a:gd name="csX16" fmla="*/ 7429083 w 10023366"/>
            <a:gd name="csY16" fmla="*/ 0 h 3082207"/>
            <a:gd name="csX17" fmla="*/ 8018693 w 10023366"/>
            <a:gd name="csY17" fmla="*/ 0 h 3082207"/>
            <a:gd name="csX18" fmla="*/ 8808770 w 10023366"/>
            <a:gd name="csY18" fmla="*/ 0 h 3082207"/>
            <a:gd name="csX19" fmla="*/ 9197912 w 10023366"/>
            <a:gd name="csY19" fmla="*/ 0 h 3082207"/>
            <a:gd name="csX20" fmla="*/ 10023366 w 10023366"/>
            <a:gd name="csY20" fmla="*/ 0 h 3082207"/>
            <a:gd name="csX21" fmla="*/ 10023366 w 10023366"/>
            <a:gd name="csY21" fmla="*/ 575345 h 3082207"/>
            <a:gd name="csX22" fmla="*/ 10023366 w 10023366"/>
            <a:gd name="csY22" fmla="*/ 996580 h 3082207"/>
            <a:gd name="csX23" fmla="*/ 10023366 w 10023366"/>
            <a:gd name="csY23" fmla="*/ 1571926 h 3082207"/>
            <a:gd name="csX24" fmla="*/ 10023366 w 10023366"/>
            <a:gd name="csY24" fmla="*/ 2116449 h 3082207"/>
            <a:gd name="csX25" fmla="*/ 10023366 w 10023366"/>
            <a:gd name="csY25" fmla="*/ 3082207 h 3082207"/>
            <a:gd name="csX26" fmla="*/ 9634224 w 10023366"/>
            <a:gd name="csY26" fmla="*/ 3082207 h 3082207"/>
            <a:gd name="csX27" fmla="*/ 9345315 w 10023366"/>
            <a:gd name="csY27" fmla="*/ 3082207 h 3082207"/>
            <a:gd name="csX28" fmla="*/ 8855939 w 10023366"/>
            <a:gd name="csY28" fmla="*/ 3082207 h 3082207"/>
            <a:gd name="csX29" fmla="*/ 8366563 w 10023366"/>
            <a:gd name="csY29" fmla="*/ 3082207 h 3082207"/>
            <a:gd name="csX30" fmla="*/ 8077654 w 10023366"/>
            <a:gd name="csY30" fmla="*/ 3082207 h 3082207"/>
            <a:gd name="csX31" fmla="*/ 7688511 w 10023366"/>
            <a:gd name="csY31" fmla="*/ 3082207 h 3082207"/>
            <a:gd name="csX32" fmla="*/ 7299369 w 10023366"/>
            <a:gd name="csY32" fmla="*/ 3082207 h 3082207"/>
            <a:gd name="csX33" fmla="*/ 6910226 w 10023366"/>
            <a:gd name="csY33" fmla="*/ 3082207 h 3082207"/>
            <a:gd name="csX34" fmla="*/ 6120149 w 10023366"/>
            <a:gd name="csY34" fmla="*/ 3082207 h 3082207"/>
            <a:gd name="csX35" fmla="*/ 5831241 w 10023366"/>
            <a:gd name="csY35" fmla="*/ 3082207 h 3082207"/>
            <a:gd name="csX36" fmla="*/ 5041163 w 10023366"/>
            <a:gd name="csY36" fmla="*/ 3082207 h 3082207"/>
            <a:gd name="csX37" fmla="*/ 4251086 w 10023366"/>
            <a:gd name="csY37" fmla="*/ 3082207 h 3082207"/>
            <a:gd name="csX38" fmla="*/ 3461009 w 10023366"/>
            <a:gd name="csY38" fmla="*/ 3082207 h 3082207"/>
            <a:gd name="csX39" fmla="*/ 3172101 w 10023366"/>
            <a:gd name="csY39" fmla="*/ 3082207 h 3082207"/>
            <a:gd name="csX40" fmla="*/ 2382023 w 10023366"/>
            <a:gd name="csY40" fmla="*/ 3082207 h 3082207"/>
            <a:gd name="csX41" fmla="*/ 1892647 w 10023366"/>
            <a:gd name="csY41" fmla="*/ 3082207 h 3082207"/>
            <a:gd name="csX42" fmla="*/ 1403271 w 10023366"/>
            <a:gd name="csY42" fmla="*/ 3082207 h 3082207"/>
            <a:gd name="csX43" fmla="*/ 913895 w 10023366"/>
            <a:gd name="csY43" fmla="*/ 3082207 h 3082207"/>
            <a:gd name="csX44" fmla="*/ 0 w 10023366"/>
            <a:gd name="csY44" fmla="*/ 3082207 h 3082207"/>
            <a:gd name="csX45" fmla="*/ 0 w 10023366"/>
            <a:gd name="csY45" fmla="*/ 2506862 h 3082207"/>
            <a:gd name="csX46" fmla="*/ 0 w 10023366"/>
            <a:gd name="csY46" fmla="*/ 1962338 h 3082207"/>
            <a:gd name="csX47" fmla="*/ 0 w 10023366"/>
            <a:gd name="csY47" fmla="*/ 1479459 h 3082207"/>
            <a:gd name="csX48" fmla="*/ 0 w 10023366"/>
            <a:gd name="csY48" fmla="*/ 1058224 h 3082207"/>
            <a:gd name="csX49" fmla="*/ 0 w 10023366"/>
            <a:gd name="csY49" fmla="*/ 544523 h 3082207"/>
            <a:gd name="csX50" fmla="*/ 0 w 10023366"/>
            <a:gd name="csY50" fmla="*/ 0 h 3082207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</a:cxnLst>
          <a:rect l="l" t="t" r="r" b="b"/>
          <a:pathLst>
            <a:path w="10023366" h="3082207" extrusionOk="0">
              <a:moveTo>
                <a:pt x="0" y="0"/>
              </a:moveTo>
              <a:cubicBezTo>
                <a:pt x="74737" y="-23175"/>
                <a:pt x="229723" y="11499"/>
                <a:pt x="288909" y="0"/>
              </a:cubicBezTo>
              <a:cubicBezTo>
                <a:pt x="348095" y="-11499"/>
                <a:pt x="499163" y="33986"/>
                <a:pt x="577818" y="0"/>
              </a:cubicBezTo>
              <a:cubicBezTo>
                <a:pt x="656473" y="-33986"/>
                <a:pt x="778152" y="27606"/>
                <a:pt x="966960" y="0"/>
              </a:cubicBezTo>
              <a:cubicBezTo>
                <a:pt x="1155768" y="-27606"/>
                <a:pt x="1112105" y="16166"/>
                <a:pt x="1255869" y="0"/>
              </a:cubicBezTo>
              <a:cubicBezTo>
                <a:pt x="1399633" y="-16166"/>
                <a:pt x="1710280" y="31026"/>
                <a:pt x="1845479" y="0"/>
              </a:cubicBezTo>
              <a:cubicBezTo>
                <a:pt x="1980678" y="-31026"/>
                <a:pt x="2073653" y="33209"/>
                <a:pt x="2134387" y="0"/>
              </a:cubicBezTo>
              <a:cubicBezTo>
                <a:pt x="2195121" y="-33209"/>
                <a:pt x="2357189" y="255"/>
                <a:pt x="2523530" y="0"/>
              </a:cubicBezTo>
              <a:cubicBezTo>
                <a:pt x="2689871" y="-255"/>
                <a:pt x="2866556" y="56021"/>
                <a:pt x="3113140" y="0"/>
              </a:cubicBezTo>
              <a:cubicBezTo>
                <a:pt x="3359724" y="-56021"/>
                <a:pt x="3402384" y="20369"/>
                <a:pt x="3502282" y="0"/>
              </a:cubicBezTo>
              <a:cubicBezTo>
                <a:pt x="3602180" y="-20369"/>
                <a:pt x="3728122" y="31217"/>
                <a:pt x="3791191" y="0"/>
              </a:cubicBezTo>
              <a:cubicBezTo>
                <a:pt x="3854260" y="-31217"/>
                <a:pt x="4306207" y="12911"/>
                <a:pt x="4481034" y="0"/>
              </a:cubicBezTo>
              <a:cubicBezTo>
                <a:pt x="4655861" y="-12911"/>
                <a:pt x="4988173" y="8225"/>
                <a:pt x="5170878" y="0"/>
              </a:cubicBezTo>
              <a:cubicBezTo>
                <a:pt x="5353583" y="-8225"/>
                <a:pt x="5550721" y="30907"/>
                <a:pt x="5660254" y="0"/>
              </a:cubicBezTo>
              <a:cubicBezTo>
                <a:pt x="5769787" y="-30907"/>
                <a:pt x="6074572" y="46107"/>
                <a:pt x="6450331" y="0"/>
              </a:cubicBezTo>
              <a:cubicBezTo>
                <a:pt x="6826090" y="-46107"/>
                <a:pt x="6822923" y="22773"/>
                <a:pt x="7039941" y="0"/>
              </a:cubicBezTo>
              <a:cubicBezTo>
                <a:pt x="7256959" y="-22773"/>
                <a:pt x="7239537" y="29509"/>
                <a:pt x="7429083" y="0"/>
              </a:cubicBezTo>
              <a:cubicBezTo>
                <a:pt x="7618629" y="-29509"/>
                <a:pt x="7737278" y="44046"/>
                <a:pt x="8018693" y="0"/>
              </a:cubicBezTo>
              <a:cubicBezTo>
                <a:pt x="8300108" y="-44046"/>
                <a:pt x="8433818" y="87082"/>
                <a:pt x="8808770" y="0"/>
              </a:cubicBezTo>
              <a:cubicBezTo>
                <a:pt x="9183722" y="-87082"/>
                <a:pt x="9045560" y="14347"/>
                <a:pt x="9197912" y="0"/>
              </a:cubicBezTo>
              <a:cubicBezTo>
                <a:pt x="9350264" y="-14347"/>
                <a:pt x="9706879" y="24231"/>
                <a:pt x="10023366" y="0"/>
              </a:cubicBezTo>
              <a:cubicBezTo>
                <a:pt x="10085667" y="117767"/>
                <a:pt x="9980329" y="301825"/>
                <a:pt x="10023366" y="575345"/>
              </a:cubicBezTo>
              <a:cubicBezTo>
                <a:pt x="10066403" y="848865"/>
                <a:pt x="10017247" y="879267"/>
                <a:pt x="10023366" y="996580"/>
              </a:cubicBezTo>
              <a:cubicBezTo>
                <a:pt x="10029485" y="1113894"/>
                <a:pt x="9999450" y="1304052"/>
                <a:pt x="10023366" y="1571926"/>
              </a:cubicBezTo>
              <a:cubicBezTo>
                <a:pt x="10047282" y="1839800"/>
                <a:pt x="9996900" y="1909588"/>
                <a:pt x="10023366" y="2116449"/>
              </a:cubicBezTo>
              <a:cubicBezTo>
                <a:pt x="10049832" y="2323310"/>
                <a:pt x="9950024" y="2825219"/>
                <a:pt x="10023366" y="3082207"/>
              </a:cubicBezTo>
              <a:cubicBezTo>
                <a:pt x="9891030" y="3095750"/>
                <a:pt x="9795126" y="3056928"/>
                <a:pt x="9634224" y="3082207"/>
              </a:cubicBezTo>
              <a:cubicBezTo>
                <a:pt x="9473322" y="3107486"/>
                <a:pt x="9406838" y="3081843"/>
                <a:pt x="9345315" y="3082207"/>
              </a:cubicBezTo>
              <a:cubicBezTo>
                <a:pt x="9283792" y="3082571"/>
                <a:pt x="8970016" y="3045182"/>
                <a:pt x="8855939" y="3082207"/>
              </a:cubicBezTo>
              <a:cubicBezTo>
                <a:pt x="8741862" y="3119232"/>
                <a:pt x="8561792" y="3082149"/>
                <a:pt x="8366563" y="3082207"/>
              </a:cubicBezTo>
              <a:cubicBezTo>
                <a:pt x="8171334" y="3082265"/>
                <a:pt x="8220989" y="3048068"/>
                <a:pt x="8077654" y="3082207"/>
              </a:cubicBezTo>
              <a:cubicBezTo>
                <a:pt x="7934319" y="3116346"/>
                <a:pt x="7833931" y="3062047"/>
                <a:pt x="7688511" y="3082207"/>
              </a:cubicBezTo>
              <a:cubicBezTo>
                <a:pt x="7543091" y="3102367"/>
                <a:pt x="7427985" y="3070129"/>
                <a:pt x="7299369" y="3082207"/>
              </a:cubicBezTo>
              <a:cubicBezTo>
                <a:pt x="7170753" y="3094285"/>
                <a:pt x="7076469" y="3078847"/>
                <a:pt x="6910226" y="3082207"/>
              </a:cubicBezTo>
              <a:cubicBezTo>
                <a:pt x="6743983" y="3085567"/>
                <a:pt x="6406126" y="3028785"/>
                <a:pt x="6120149" y="3082207"/>
              </a:cubicBezTo>
              <a:cubicBezTo>
                <a:pt x="5834172" y="3135629"/>
                <a:pt x="5909889" y="3056199"/>
                <a:pt x="5831241" y="3082207"/>
              </a:cubicBezTo>
              <a:cubicBezTo>
                <a:pt x="5752593" y="3108215"/>
                <a:pt x="5364047" y="2994712"/>
                <a:pt x="5041163" y="3082207"/>
              </a:cubicBezTo>
              <a:cubicBezTo>
                <a:pt x="4718279" y="3169702"/>
                <a:pt x="4513345" y="3046094"/>
                <a:pt x="4251086" y="3082207"/>
              </a:cubicBezTo>
              <a:cubicBezTo>
                <a:pt x="3988827" y="3118320"/>
                <a:pt x="3682689" y="3035598"/>
                <a:pt x="3461009" y="3082207"/>
              </a:cubicBezTo>
              <a:cubicBezTo>
                <a:pt x="3239329" y="3128816"/>
                <a:pt x="3253842" y="3062070"/>
                <a:pt x="3172101" y="3082207"/>
              </a:cubicBezTo>
              <a:cubicBezTo>
                <a:pt x="3090360" y="3102344"/>
                <a:pt x="2706487" y="3019638"/>
                <a:pt x="2382023" y="3082207"/>
              </a:cubicBezTo>
              <a:cubicBezTo>
                <a:pt x="2057559" y="3144776"/>
                <a:pt x="2025003" y="3075064"/>
                <a:pt x="1892647" y="3082207"/>
              </a:cubicBezTo>
              <a:cubicBezTo>
                <a:pt x="1760291" y="3089350"/>
                <a:pt x="1530236" y="3069844"/>
                <a:pt x="1403271" y="3082207"/>
              </a:cubicBezTo>
              <a:cubicBezTo>
                <a:pt x="1276306" y="3094570"/>
                <a:pt x="1101751" y="3032688"/>
                <a:pt x="913895" y="3082207"/>
              </a:cubicBezTo>
              <a:cubicBezTo>
                <a:pt x="726039" y="3131726"/>
                <a:pt x="247488" y="2973208"/>
                <a:pt x="0" y="3082207"/>
              </a:cubicBezTo>
              <a:cubicBezTo>
                <a:pt x="-8005" y="2820332"/>
                <a:pt x="36616" y="2786998"/>
                <a:pt x="0" y="2506862"/>
              </a:cubicBezTo>
              <a:cubicBezTo>
                <a:pt x="-36616" y="2226726"/>
                <a:pt x="60695" y="2183502"/>
                <a:pt x="0" y="1962338"/>
              </a:cubicBezTo>
              <a:cubicBezTo>
                <a:pt x="-60695" y="1741174"/>
                <a:pt x="46874" y="1711621"/>
                <a:pt x="0" y="1479459"/>
              </a:cubicBezTo>
              <a:cubicBezTo>
                <a:pt x="-46874" y="1247297"/>
                <a:pt x="16793" y="1185791"/>
                <a:pt x="0" y="1058224"/>
              </a:cubicBezTo>
              <a:cubicBezTo>
                <a:pt x="-16793" y="930657"/>
                <a:pt x="53201" y="714555"/>
                <a:pt x="0" y="544523"/>
              </a:cubicBezTo>
              <a:cubicBezTo>
                <a:pt x="-53201" y="374491"/>
                <a:pt x="3440" y="185759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23</xdr:col>
      <xdr:colOff>220980</xdr:colOff>
      <xdr:row>83</xdr:row>
      <xdr:rowOff>81281</xdr:rowOff>
    </xdr:from>
    <xdr:ext cx="3588931" cy="764540"/>
    <xdr:sp macro="" textlink="">
      <xdr:nvSpPr>
        <xdr:cNvPr id="15" name="Tekstvak 14">
          <a:extLst>
            <a:ext uri="{FF2B5EF4-FFF2-40B4-BE49-F238E27FC236}">
              <a16:creationId xmlns:a16="http://schemas.microsoft.com/office/drawing/2014/main" id="{FDD95D41-383C-462C-BDEE-B2EE42051729}"/>
            </a:ext>
          </a:extLst>
        </xdr:cNvPr>
        <xdr:cNvSpPr txBox="1"/>
      </xdr:nvSpPr>
      <xdr:spPr>
        <a:xfrm>
          <a:off x="16337280" y="22110701"/>
          <a:ext cx="3588931" cy="7645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>
              <a:latin typeface="Aptos Slab ExtraBold" panose="020B0004020202020204" pitchFamily="34" charset="0"/>
            </a:rPr>
            <a:t>Dit heb</a:t>
          </a:r>
          <a:r>
            <a:rPr lang="nl-NL" sz="3600" baseline="0">
              <a:latin typeface="Aptos Slab ExtraBold" panose="020B0004020202020204" pitchFamily="34" charset="0"/>
            </a:rPr>
            <a:t> ik nodig: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5</xdr:col>
      <xdr:colOff>45720</xdr:colOff>
      <xdr:row>3</xdr:row>
      <xdr:rowOff>238760</xdr:rowOff>
    </xdr:from>
    <xdr:to>
      <xdr:col>40</xdr:col>
      <xdr:colOff>594360</xdr:colOff>
      <xdr:row>28</xdr:row>
      <xdr:rowOff>149860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55E5EF0D-DE8E-46F8-B248-84C13490F9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546100</xdr:colOff>
      <xdr:row>32</xdr:row>
      <xdr:rowOff>60960</xdr:rowOff>
    </xdr:from>
    <xdr:to>
      <xdr:col>39</xdr:col>
      <xdr:colOff>495300</xdr:colOff>
      <xdr:row>38</xdr:row>
      <xdr:rowOff>203200</xdr:rowOff>
    </xdr:to>
    <xdr:sp macro="" textlink="">
      <xdr:nvSpPr>
        <xdr:cNvPr id="17" name="Rechthoek 16">
          <a:extLst>
            <a:ext uri="{FF2B5EF4-FFF2-40B4-BE49-F238E27FC236}">
              <a16:creationId xmlns:a16="http://schemas.microsoft.com/office/drawing/2014/main" id="{39A52AA8-8CDA-4035-8AAD-4E592C66395C}"/>
            </a:ext>
          </a:extLst>
        </xdr:cNvPr>
        <xdr:cNvSpPr/>
      </xdr:nvSpPr>
      <xdr:spPr>
        <a:xfrm>
          <a:off x="15473680" y="9745980"/>
          <a:ext cx="11059160" cy="1521460"/>
        </a:xfrm>
        <a:custGeom>
          <a:avLst/>
          <a:gdLst>
            <a:gd name="csX0" fmla="*/ 0 w 11059160"/>
            <a:gd name="csY0" fmla="*/ 0 h 1521460"/>
            <a:gd name="csX1" fmla="*/ 250286 w 11059160"/>
            <a:gd name="csY1" fmla="*/ 0 h 1521460"/>
            <a:gd name="csX2" fmla="*/ 500573 w 11059160"/>
            <a:gd name="csY2" fmla="*/ 0 h 1521460"/>
            <a:gd name="csX3" fmla="*/ 1082634 w 11059160"/>
            <a:gd name="csY3" fmla="*/ 0 h 1521460"/>
            <a:gd name="csX4" fmla="*/ 1885878 w 11059160"/>
            <a:gd name="csY4" fmla="*/ 0 h 1521460"/>
            <a:gd name="csX5" fmla="*/ 2357347 w 11059160"/>
            <a:gd name="csY5" fmla="*/ 0 h 1521460"/>
            <a:gd name="csX6" fmla="*/ 2939408 w 11059160"/>
            <a:gd name="csY6" fmla="*/ 0 h 1521460"/>
            <a:gd name="csX7" fmla="*/ 3410878 w 11059160"/>
            <a:gd name="csY7" fmla="*/ 0 h 1521460"/>
            <a:gd name="csX8" fmla="*/ 4103530 w 11059160"/>
            <a:gd name="csY8" fmla="*/ 0 h 1521460"/>
            <a:gd name="csX9" fmla="*/ 4464408 w 11059160"/>
            <a:gd name="csY9" fmla="*/ 0 h 1521460"/>
            <a:gd name="csX10" fmla="*/ 5157061 w 11059160"/>
            <a:gd name="csY10" fmla="*/ 0 h 1521460"/>
            <a:gd name="csX11" fmla="*/ 5628530 w 11059160"/>
            <a:gd name="csY11" fmla="*/ 0 h 1521460"/>
            <a:gd name="csX12" fmla="*/ 5989408 w 11059160"/>
            <a:gd name="csY12" fmla="*/ 0 h 1521460"/>
            <a:gd name="csX13" fmla="*/ 6460878 w 11059160"/>
            <a:gd name="csY13" fmla="*/ 0 h 1521460"/>
            <a:gd name="csX14" fmla="*/ 6932347 w 11059160"/>
            <a:gd name="csY14" fmla="*/ 0 h 1521460"/>
            <a:gd name="csX15" fmla="*/ 7293225 w 11059160"/>
            <a:gd name="csY15" fmla="*/ 0 h 1521460"/>
            <a:gd name="csX16" fmla="*/ 7543511 w 11059160"/>
            <a:gd name="csY16" fmla="*/ 0 h 1521460"/>
            <a:gd name="csX17" fmla="*/ 7904389 w 11059160"/>
            <a:gd name="csY17" fmla="*/ 0 h 1521460"/>
            <a:gd name="csX18" fmla="*/ 8265267 w 11059160"/>
            <a:gd name="csY18" fmla="*/ 0 h 1521460"/>
            <a:gd name="csX19" fmla="*/ 8626145 w 11059160"/>
            <a:gd name="csY19" fmla="*/ 0 h 1521460"/>
            <a:gd name="csX20" fmla="*/ 8987023 w 11059160"/>
            <a:gd name="csY20" fmla="*/ 0 h 1521460"/>
            <a:gd name="csX21" fmla="*/ 9569084 w 11059160"/>
            <a:gd name="csY21" fmla="*/ 0 h 1521460"/>
            <a:gd name="csX22" fmla="*/ 10151145 w 11059160"/>
            <a:gd name="csY22" fmla="*/ 0 h 1521460"/>
            <a:gd name="csX23" fmla="*/ 10401431 w 11059160"/>
            <a:gd name="csY23" fmla="*/ 0 h 1521460"/>
            <a:gd name="csX24" fmla="*/ 11059160 w 11059160"/>
            <a:gd name="csY24" fmla="*/ 0 h 1521460"/>
            <a:gd name="csX25" fmla="*/ 11059160 w 11059160"/>
            <a:gd name="csY25" fmla="*/ 476724 h 1521460"/>
            <a:gd name="csX26" fmla="*/ 11059160 w 11059160"/>
            <a:gd name="csY26" fmla="*/ 983877 h 1521460"/>
            <a:gd name="csX27" fmla="*/ 11059160 w 11059160"/>
            <a:gd name="csY27" fmla="*/ 1521460 h 1521460"/>
            <a:gd name="csX28" fmla="*/ 10587691 w 11059160"/>
            <a:gd name="csY28" fmla="*/ 1521460 h 1521460"/>
            <a:gd name="csX29" fmla="*/ 9784446 w 11059160"/>
            <a:gd name="csY29" fmla="*/ 1521460 h 1521460"/>
            <a:gd name="csX30" fmla="*/ 9534160 w 11059160"/>
            <a:gd name="csY30" fmla="*/ 1521460 h 1521460"/>
            <a:gd name="csX31" fmla="*/ 9173282 w 11059160"/>
            <a:gd name="csY31" fmla="*/ 1521460 h 1521460"/>
            <a:gd name="csX32" fmla="*/ 8812404 w 11059160"/>
            <a:gd name="csY32" fmla="*/ 1521460 h 1521460"/>
            <a:gd name="csX33" fmla="*/ 8451526 w 11059160"/>
            <a:gd name="csY33" fmla="*/ 1521460 h 1521460"/>
            <a:gd name="csX34" fmla="*/ 7869465 w 11059160"/>
            <a:gd name="csY34" fmla="*/ 1521460 h 1521460"/>
            <a:gd name="csX35" fmla="*/ 7287404 w 11059160"/>
            <a:gd name="csY35" fmla="*/ 1521460 h 1521460"/>
            <a:gd name="csX36" fmla="*/ 7037118 w 11059160"/>
            <a:gd name="csY36" fmla="*/ 1521460 h 1521460"/>
            <a:gd name="csX37" fmla="*/ 6455057 w 11059160"/>
            <a:gd name="csY37" fmla="*/ 1521460 h 1521460"/>
            <a:gd name="csX38" fmla="*/ 5651813 w 11059160"/>
            <a:gd name="csY38" fmla="*/ 1521460 h 1521460"/>
            <a:gd name="csX39" fmla="*/ 5180343 w 11059160"/>
            <a:gd name="csY39" fmla="*/ 1521460 h 1521460"/>
            <a:gd name="csX40" fmla="*/ 4377099 w 11059160"/>
            <a:gd name="csY40" fmla="*/ 1521460 h 1521460"/>
            <a:gd name="csX41" fmla="*/ 3684446 w 11059160"/>
            <a:gd name="csY41" fmla="*/ 1521460 h 1521460"/>
            <a:gd name="csX42" fmla="*/ 2991794 w 11059160"/>
            <a:gd name="csY42" fmla="*/ 1521460 h 1521460"/>
            <a:gd name="csX43" fmla="*/ 2520324 w 11059160"/>
            <a:gd name="csY43" fmla="*/ 1521460 h 1521460"/>
            <a:gd name="csX44" fmla="*/ 2270038 w 11059160"/>
            <a:gd name="csY44" fmla="*/ 1521460 h 1521460"/>
            <a:gd name="csX45" fmla="*/ 1687977 w 11059160"/>
            <a:gd name="csY45" fmla="*/ 1521460 h 1521460"/>
            <a:gd name="csX46" fmla="*/ 1105916 w 11059160"/>
            <a:gd name="csY46" fmla="*/ 1521460 h 1521460"/>
            <a:gd name="csX47" fmla="*/ 523855 w 11059160"/>
            <a:gd name="csY47" fmla="*/ 1521460 h 1521460"/>
            <a:gd name="csX48" fmla="*/ 0 w 11059160"/>
            <a:gd name="csY48" fmla="*/ 1521460 h 1521460"/>
            <a:gd name="csX49" fmla="*/ 0 w 11059160"/>
            <a:gd name="csY49" fmla="*/ 1044736 h 1521460"/>
            <a:gd name="csX50" fmla="*/ 0 w 11059160"/>
            <a:gd name="csY50" fmla="*/ 583226 h 1521460"/>
            <a:gd name="csX51" fmla="*/ 0 w 11059160"/>
            <a:gd name="csY51" fmla="*/ 0 h 15214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</a:cxnLst>
          <a:rect l="l" t="t" r="r" b="b"/>
          <a:pathLst>
            <a:path w="11059160" h="1521460" extrusionOk="0">
              <a:moveTo>
                <a:pt x="0" y="0"/>
              </a:moveTo>
              <a:cubicBezTo>
                <a:pt x="113266" y="-11556"/>
                <a:pt x="145598" y="17643"/>
                <a:pt x="250286" y="0"/>
              </a:cubicBezTo>
              <a:cubicBezTo>
                <a:pt x="354974" y="-17643"/>
                <a:pt x="404893" y="22770"/>
                <a:pt x="500573" y="0"/>
              </a:cubicBezTo>
              <a:cubicBezTo>
                <a:pt x="596253" y="-22770"/>
                <a:pt x="806285" y="53772"/>
                <a:pt x="1082634" y="0"/>
              </a:cubicBezTo>
              <a:cubicBezTo>
                <a:pt x="1358983" y="-53772"/>
                <a:pt x="1540130" y="44128"/>
                <a:pt x="1885878" y="0"/>
              </a:cubicBezTo>
              <a:cubicBezTo>
                <a:pt x="2231626" y="-44128"/>
                <a:pt x="2132647" y="26128"/>
                <a:pt x="2357347" y="0"/>
              </a:cubicBezTo>
              <a:cubicBezTo>
                <a:pt x="2582047" y="-26128"/>
                <a:pt x="2724692" y="65554"/>
                <a:pt x="2939408" y="0"/>
              </a:cubicBezTo>
              <a:cubicBezTo>
                <a:pt x="3154124" y="-65554"/>
                <a:pt x="3279641" y="11906"/>
                <a:pt x="3410878" y="0"/>
              </a:cubicBezTo>
              <a:cubicBezTo>
                <a:pt x="3542115" y="-11906"/>
                <a:pt x="3777887" y="1486"/>
                <a:pt x="4103530" y="0"/>
              </a:cubicBezTo>
              <a:cubicBezTo>
                <a:pt x="4429173" y="-1486"/>
                <a:pt x="4350988" y="14275"/>
                <a:pt x="4464408" y="0"/>
              </a:cubicBezTo>
              <a:cubicBezTo>
                <a:pt x="4577828" y="-14275"/>
                <a:pt x="4819586" y="71788"/>
                <a:pt x="5157061" y="0"/>
              </a:cubicBezTo>
              <a:cubicBezTo>
                <a:pt x="5494536" y="-71788"/>
                <a:pt x="5452634" y="54170"/>
                <a:pt x="5628530" y="0"/>
              </a:cubicBezTo>
              <a:cubicBezTo>
                <a:pt x="5804426" y="-54170"/>
                <a:pt x="5895219" y="321"/>
                <a:pt x="5989408" y="0"/>
              </a:cubicBezTo>
              <a:cubicBezTo>
                <a:pt x="6083597" y="-321"/>
                <a:pt x="6302085" y="15638"/>
                <a:pt x="6460878" y="0"/>
              </a:cubicBezTo>
              <a:cubicBezTo>
                <a:pt x="6619671" y="-15638"/>
                <a:pt x="6808664" y="49979"/>
                <a:pt x="6932347" y="0"/>
              </a:cubicBezTo>
              <a:cubicBezTo>
                <a:pt x="7056030" y="-49979"/>
                <a:pt x="7141238" y="24781"/>
                <a:pt x="7293225" y="0"/>
              </a:cubicBezTo>
              <a:cubicBezTo>
                <a:pt x="7445212" y="-24781"/>
                <a:pt x="7489948" y="20269"/>
                <a:pt x="7543511" y="0"/>
              </a:cubicBezTo>
              <a:cubicBezTo>
                <a:pt x="7597074" y="-20269"/>
                <a:pt x="7791985" y="31187"/>
                <a:pt x="7904389" y="0"/>
              </a:cubicBezTo>
              <a:cubicBezTo>
                <a:pt x="8016793" y="-31187"/>
                <a:pt x="8141581" y="23804"/>
                <a:pt x="8265267" y="0"/>
              </a:cubicBezTo>
              <a:cubicBezTo>
                <a:pt x="8388953" y="-23804"/>
                <a:pt x="8484006" y="22422"/>
                <a:pt x="8626145" y="0"/>
              </a:cubicBezTo>
              <a:cubicBezTo>
                <a:pt x="8768284" y="-22422"/>
                <a:pt x="8834042" y="2153"/>
                <a:pt x="8987023" y="0"/>
              </a:cubicBezTo>
              <a:cubicBezTo>
                <a:pt x="9140004" y="-2153"/>
                <a:pt x="9428822" y="62575"/>
                <a:pt x="9569084" y="0"/>
              </a:cubicBezTo>
              <a:cubicBezTo>
                <a:pt x="9709346" y="-62575"/>
                <a:pt x="10024927" y="11570"/>
                <a:pt x="10151145" y="0"/>
              </a:cubicBezTo>
              <a:cubicBezTo>
                <a:pt x="10277363" y="-11570"/>
                <a:pt x="10346153" y="7614"/>
                <a:pt x="10401431" y="0"/>
              </a:cubicBezTo>
              <a:cubicBezTo>
                <a:pt x="10456709" y="-7614"/>
                <a:pt x="10910463" y="78112"/>
                <a:pt x="11059160" y="0"/>
              </a:cubicBezTo>
              <a:cubicBezTo>
                <a:pt x="11096167" y="113125"/>
                <a:pt x="11054470" y="358001"/>
                <a:pt x="11059160" y="476724"/>
              </a:cubicBezTo>
              <a:cubicBezTo>
                <a:pt x="11063850" y="595447"/>
                <a:pt x="11047679" y="823021"/>
                <a:pt x="11059160" y="983877"/>
              </a:cubicBezTo>
              <a:cubicBezTo>
                <a:pt x="11070641" y="1144733"/>
                <a:pt x="11049444" y="1359916"/>
                <a:pt x="11059160" y="1521460"/>
              </a:cubicBezTo>
              <a:cubicBezTo>
                <a:pt x="10834656" y="1555859"/>
                <a:pt x="10820575" y="1491699"/>
                <a:pt x="10587691" y="1521460"/>
              </a:cubicBezTo>
              <a:cubicBezTo>
                <a:pt x="10354807" y="1551221"/>
                <a:pt x="10078953" y="1483480"/>
                <a:pt x="9784446" y="1521460"/>
              </a:cubicBezTo>
              <a:cubicBezTo>
                <a:pt x="9489940" y="1559440"/>
                <a:pt x="9630608" y="1499472"/>
                <a:pt x="9534160" y="1521460"/>
              </a:cubicBezTo>
              <a:cubicBezTo>
                <a:pt x="9437712" y="1543448"/>
                <a:pt x="9297969" y="1481915"/>
                <a:pt x="9173282" y="1521460"/>
              </a:cubicBezTo>
              <a:cubicBezTo>
                <a:pt x="9048595" y="1561005"/>
                <a:pt x="8906864" y="1500821"/>
                <a:pt x="8812404" y="1521460"/>
              </a:cubicBezTo>
              <a:cubicBezTo>
                <a:pt x="8717944" y="1542099"/>
                <a:pt x="8597076" y="1513803"/>
                <a:pt x="8451526" y="1521460"/>
              </a:cubicBezTo>
              <a:cubicBezTo>
                <a:pt x="8305976" y="1529117"/>
                <a:pt x="8065141" y="1512500"/>
                <a:pt x="7869465" y="1521460"/>
              </a:cubicBezTo>
              <a:cubicBezTo>
                <a:pt x="7673789" y="1530420"/>
                <a:pt x="7409533" y="1462516"/>
                <a:pt x="7287404" y="1521460"/>
              </a:cubicBezTo>
              <a:cubicBezTo>
                <a:pt x="7165275" y="1580404"/>
                <a:pt x="7151483" y="1503697"/>
                <a:pt x="7037118" y="1521460"/>
              </a:cubicBezTo>
              <a:cubicBezTo>
                <a:pt x="6922753" y="1539223"/>
                <a:pt x="6703692" y="1479885"/>
                <a:pt x="6455057" y="1521460"/>
              </a:cubicBezTo>
              <a:cubicBezTo>
                <a:pt x="6206422" y="1563035"/>
                <a:pt x="5984307" y="1517446"/>
                <a:pt x="5651813" y="1521460"/>
              </a:cubicBezTo>
              <a:cubicBezTo>
                <a:pt x="5319319" y="1525474"/>
                <a:pt x="5394950" y="1471945"/>
                <a:pt x="5180343" y="1521460"/>
              </a:cubicBezTo>
              <a:cubicBezTo>
                <a:pt x="4965736" y="1570975"/>
                <a:pt x="4641668" y="1486504"/>
                <a:pt x="4377099" y="1521460"/>
              </a:cubicBezTo>
              <a:cubicBezTo>
                <a:pt x="4112530" y="1556416"/>
                <a:pt x="3987194" y="1452874"/>
                <a:pt x="3684446" y="1521460"/>
              </a:cubicBezTo>
              <a:cubicBezTo>
                <a:pt x="3381698" y="1590046"/>
                <a:pt x="3203546" y="1445423"/>
                <a:pt x="2991794" y="1521460"/>
              </a:cubicBezTo>
              <a:cubicBezTo>
                <a:pt x="2780042" y="1597497"/>
                <a:pt x="2752800" y="1517003"/>
                <a:pt x="2520324" y="1521460"/>
              </a:cubicBezTo>
              <a:cubicBezTo>
                <a:pt x="2287848" y="1525917"/>
                <a:pt x="2361669" y="1510183"/>
                <a:pt x="2270038" y="1521460"/>
              </a:cubicBezTo>
              <a:cubicBezTo>
                <a:pt x="2178407" y="1532737"/>
                <a:pt x="1804433" y="1458380"/>
                <a:pt x="1687977" y="1521460"/>
              </a:cubicBezTo>
              <a:cubicBezTo>
                <a:pt x="1571521" y="1584540"/>
                <a:pt x="1342678" y="1476600"/>
                <a:pt x="1105916" y="1521460"/>
              </a:cubicBezTo>
              <a:cubicBezTo>
                <a:pt x="869154" y="1566320"/>
                <a:pt x="754603" y="1520506"/>
                <a:pt x="523855" y="1521460"/>
              </a:cubicBezTo>
              <a:cubicBezTo>
                <a:pt x="293107" y="1522414"/>
                <a:pt x="190991" y="1489958"/>
                <a:pt x="0" y="1521460"/>
              </a:cubicBezTo>
              <a:cubicBezTo>
                <a:pt x="-37843" y="1410121"/>
                <a:pt x="42752" y="1188330"/>
                <a:pt x="0" y="1044736"/>
              </a:cubicBezTo>
              <a:cubicBezTo>
                <a:pt x="-42752" y="901142"/>
                <a:pt x="557" y="755764"/>
                <a:pt x="0" y="583226"/>
              </a:cubicBezTo>
              <a:cubicBezTo>
                <a:pt x="-557" y="410688"/>
                <a:pt x="28386" y="267375"/>
                <a:pt x="0" y="0"/>
              </a:cubicBezTo>
              <a:close/>
            </a:path>
          </a:pathLst>
        </a:custGeom>
        <a:noFill/>
        <a:ln w="127000">
          <a:solidFill>
            <a:srgbClr val="00B0F0"/>
          </a:solidFill>
          <a:extLst>
            <a:ext uri="{C807C97D-BFC1-408E-A445-0C87EB9F89A2}">
              <ask:lineSketchStyleProps xmlns:ask="http://schemas.microsoft.com/office/drawing/2018/sketchyshapes" sd="681359694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22</xdr:col>
      <xdr:colOff>208280</xdr:colOff>
      <xdr:row>32</xdr:row>
      <xdr:rowOff>91440</xdr:rowOff>
    </xdr:from>
    <xdr:ext cx="6746142" cy="1343660"/>
    <xdr:sp macro="" textlink="">
      <xdr:nvSpPr>
        <xdr:cNvPr id="18" name="Tekstvak 17">
          <a:extLst>
            <a:ext uri="{FF2B5EF4-FFF2-40B4-BE49-F238E27FC236}">
              <a16:creationId xmlns:a16="http://schemas.microsoft.com/office/drawing/2014/main" id="{7E3DD54D-8ADD-47C4-B038-4C4D46B74D47}"/>
            </a:ext>
          </a:extLst>
        </xdr:cNvPr>
        <xdr:cNvSpPr txBox="1"/>
      </xdr:nvSpPr>
      <xdr:spPr>
        <a:xfrm>
          <a:off x="15730220" y="9776460"/>
          <a:ext cx="6746142" cy="13436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4000" baseline="0"/>
            <a:t>Hoe goed kun je leren? </a:t>
          </a:r>
        </a:p>
        <a:p>
          <a:r>
            <a:rPr lang="nl-NL" sz="4000" baseline="0"/>
            <a:t>Geef jezelf een cijfer van 1 - 10:</a:t>
          </a:r>
        </a:p>
        <a:p>
          <a:endParaRPr lang="nl-NL" sz="4000"/>
        </a:p>
      </xdr:txBody>
    </xdr:sp>
    <xdr:clientData/>
  </xdr:oneCellAnchor>
  <xdr:twoCellAnchor>
    <xdr:from>
      <xdr:col>34</xdr:col>
      <xdr:colOff>20320</xdr:colOff>
      <xdr:row>21</xdr:row>
      <xdr:rowOff>160020</xdr:rowOff>
    </xdr:from>
    <xdr:to>
      <xdr:col>39</xdr:col>
      <xdr:colOff>520700</xdr:colOff>
      <xdr:row>26</xdr:row>
      <xdr:rowOff>2540</xdr:rowOff>
    </xdr:to>
    <xdr:sp macro="" textlink="">
      <xdr:nvSpPr>
        <xdr:cNvPr id="20" name="Tekstvak 19">
          <a:extLst>
            <a:ext uri="{FF2B5EF4-FFF2-40B4-BE49-F238E27FC236}">
              <a16:creationId xmlns:a16="http://schemas.microsoft.com/office/drawing/2014/main" id="{B348CD2C-CC30-47F9-AEC7-4311A0D6AA8B}"/>
            </a:ext>
          </a:extLst>
        </xdr:cNvPr>
        <xdr:cNvSpPr txBox="1"/>
      </xdr:nvSpPr>
      <xdr:spPr>
        <a:xfrm>
          <a:off x="22857460" y="7475220"/>
          <a:ext cx="3700780" cy="8864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200">
              <a:solidFill>
                <a:schemeClr val="tx1"/>
              </a:solidFill>
            </a:rPr>
            <a:t>score is één niveau onder de</a:t>
          </a:r>
          <a:r>
            <a:rPr lang="nl-NL" sz="2200" baseline="0">
              <a:solidFill>
                <a:schemeClr val="tx1"/>
              </a:solidFill>
            </a:rPr>
            <a:t> </a:t>
          </a:r>
        </a:p>
        <a:p>
          <a:r>
            <a:rPr lang="nl-NL" sz="2200" baseline="0">
              <a:solidFill>
                <a:schemeClr val="tx1"/>
              </a:solidFill>
            </a:rPr>
            <a:t>gemiddelde score = aandacht</a:t>
          </a:r>
          <a:endParaRPr lang="nl-NL" sz="22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276611</xdr:colOff>
      <xdr:row>99</xdr:row>
      <xdr:rowOff>157397</xdr:rowOff>
    </xdr:from>
    <xdr:to>
      <xdr:col>22</xdr:col>
      <xdr:colOff>307091</xdr:colOff>
      <xdr:row>114</xdr:row>
      <xdr:rowOff>15209</xdr:rowOff>
    </xdr:to>
    <xdr:sp macro="" textlink="">
      <xdr:nvSpPr>
        <xdr:cNvPr id="21" name="Rechthoek: afgeronde hoeken 20">
          <a:extLst>
            <a:ext uri="{FF2B5EF4-FFF2-40B4-BE49-F238E27FC236}">
              <a16:creationId xmlns:a16="http://schemas.microsoft.com/office/drawing/2014/main" id="{90A6A171-46D4-4BEF-8867-8CFDEECFFD11}"/>
            </a:ext>
          </a:extLst>
        </xdr:cNvPr>
        <xdr:cNvSpPr/>
      </xdr:nvSpPr>
      <xdr:spPr>
        <a:xfrm rot="226963">
          <a:off x="6288791" y="26088257"/>
          <a:ext cx="9540240" cy="3515412"/>
        </a:xfrm>
        <a:custGeom>
          <a:avLst/>
          <a:gdLst>
            <a:gd name="csX0" fmla="*/ 0 w 9540240"/>
            <a:gd name="csY0" fmla="*/ 585914 h 3515412"/>
            <a:gd name="csX1" fmla="*/ 585914 w 9540240"/>
            <a:gd name="csY1" fmla="*/ 0 h 3515412"/>
            <a:gd name="csX2" fmla="*/ 932605 w 9540240"/>
            <a:gd name="csY2" fmla="*/ 0 h 3515412"/>
            <a:gd name="csX3" fmla="*/ 1614033 w 9540240"/>
            <a:gd name="csY3" fmla="*/ 0 h 3515412"/>
            <a:gd name="csX4" fmla="*/ 2211777 w 9540240"/>
            <a:gd name="csY4" fmla="*/ 0 h 3515412"/>
            <a:gd name="csX5" fmla="*/ 2976889 w 9540240"/>
            <a:gd name="csY5" fmla="*/ 0 h 3515412"/>
            <a:gd name="csX6" fmla="*/ 3742001 w 9540240"/>
            <a:gd name="csY6" fmla="*/ 0 h 3515412"/>
            <a:gd name="csX7" fmla="*/ 4423429 w 9540240"/>
            <a:gd name="csY7" fmla="*/ 0 h 3515412"/>
            <a:gd name="csX8" fmla="*/ 4937488 w 9540240"/>
            <a:gd name="csY8" fmla="*/ 0 h 3515412"/>
            <a:gd name="csX9" fmla="*/ 5367864 w 9540240"/>
            <a:gd name="csY9" fmla="*/ 0 h 3515412"/>
            <a:gd name="csX10" fmla="*/ 5965607 w 9540240"/>
            <a:gd name="csY10" fmla="*/ 0 h 3515412"/>
            <a:gd name="csX11" fmla="*/ 6479667 w 9540240"/>
            <a:gd name="csY11" fmla="*/ 0 h 3515412"/>
            <a:gd name="csX12" fmla="*/ 7077411 w 9540240"/>
            <a:gd name="csY12" fmla="*/ 0 h 3515412"/>
            <a:gd name="csX13" fmla="*/ 7424102 w 9540240"/>
            <a:gd name="csY13" fmla="*/ 0 h 3515412"/>
            <a:gd name="csX14" fmla="*/ 7770793 w 9540240"/>
            <a:gd name="csY14" fmla="*/ 0 h 3515412"/>
            <a:gd name="csX15" fmla="*/ 8954326 w 9540240"/>
            <a:gd name="csY15" fmla="*/ 0 h 3515412"/>
            <a:gd name="csX16" fmla="*/ 9540240 w 9540240"/>
            <a:gd name="csY16" fmla="*/ 585914 h 3515412"/>
            <a:gd name="csX17" fmla="*/ 9540240 w 9540240"/>
            <a:gd name="csY17" fmla="*/ 1148374 h 3515412"/>
            <a:gd name="csX18" fmla="*/ 9540240 w 9540240"/>
            <a:gd name="csY18" fmla="*/ 1663963 h 3515412"/>
            <a:gd name="csX19" fmla="*/ 9540240 w 9540240"/>
            <a:gd name="csY19" fmla="*/ 2273294 h 3515412"/>
            <a:gd name="csX20" fmla="*/ 9540240 w 9540240"/>
            <a:gd name="csY20" fmla="*/ 2929498 h 3515412"/>
            <a:gd name="csX21" fmla="*/ 8954326 w 9540240"/>
            <a:gd name="csY21" fmla="*/ 3515412 h 3515412"/>
            <a:gd name="csX22" fmla="*/ 8356582 w 9540240"/>
            <a:gd name="csY22" fmla="*/ 3515412 h 3515412"/>
            <a:gd name="csX23" fmla="*/ 7842523 w 9540240"/>
            <a:gd name="csY23" fmla="*/ 3515412 h 3515412"/>
            <a:gd name="csX24" fmla="*/ 7161095 w 9540240"/>
            <a:gd name="csY24" fmla="*/ 3515412 h 3515412"/>
            <a:gd name="csX25" fmla="*/ 6814404 w 9540240"/>
            <a:gd name="csY25" fmla="*/ 3515412 h 3515412"/>
            <a:gd name="csX26" fmla="*/ 6384028 w 9540240"/>
            <a:gd name="csY26" fmla="*/ 3515412 h 3515412"/>
            <a:gd name="csX27" fmla="*/ 5786284 w 9540240"/>
            <a:gd name="csY27" fmla="*/ 3515412 h 3515412"/>
            <a:gd name="csX28" fmla="*/ 5439593 w 9540240"/>
            <a:gd name="csY28" fmla="*/ 3515412 h 3515412"/>
            <a:gd name="csX29" fmla="*/ 4841849 w 9540240"/>
            <a:gd name="csY29" fmla="*/ 3515412 h 3515412"/>
            <a:gd name="csX30" fmla="*/ 4495158 w 9540240"/>
            <a:gd name="csY30" fmla="*/ 3515412 h 3515412"/>
            <a:gd name="csX31" fmla="*/ 3897414 w 9540240"/>
            <a:gd name="csY31" fmla="*/ 3515412 h 3515412"/>
            <a:gd name="csX32" fmla="*/ 3299670 w 9540240"/>
            <a:gd name="csY32" fmla="*/ 3515412 h 3515412"/>
            <a:gd name="csX33" fmla="*/ 2618243 w 9540240"/>
            <a:gd name="csY33" fmla="*/ 3515412 h 3515412"/>
            <a:gd name="csX34" fmla="*/ 2104183 w 9540240"/>
            <a:gd name="csY34" fmla="*/ 3515412 h 3515412"/>
            <a:gd name="csX35" fmla="*/ 1506439 w 9540240"/>
            <a:gd name="csY35" fmla="*/ 3515412 h 3515412"/>
            <a:gd name="csX36" fmla="*/ 585914 w 9540240"/>
            <a:gd name="csY36" fmla="*/ 3515412 h 3515412"/>
            <a:gd name="csX37" fmla="*/ 0 w 9540240"/>
            <a:gd name="csY37" fmla="*/ 2929498 h 3515412"/>
            <a:gd name="csX38" fmla="*/ 0 w 9540240"/>
            <a:gd name="csY38" fmla="*/ 2296730 h 3515412"/>
            <a:gd name="csX39" fmla="*/ 0 w 9540240"/>
            <a:gd name="csY39" fmla="*/ 1757706 h 3515412"/>
            <a:gd name="csX40" fmla="*/ 0 w 9540240"/>
            <a:gd name="csY40" fmla="*/ 1124938 h 3515412"/>
            <a:gd name="csX41" fmla="*/ 0 w 9540240"/>
            <a:gd name="csY41" fmla="*/ 585914 h 3515412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</a:cxnLst>
          <a:rect l="l" t="t" r="r" b="b"/>
          <a:pathLst>
            <a:path w="9540240" h="3515412" extrusionOk="0">
              <a:moveTo>
                <a:pt x="0" y="585914"/>
              </a:moveTo>
              <a:cubicBezTo>
                <a:pt x="-49330" y="343771"/>
                <a:pt x="291291" y="7745"/>
                <a:pt x="585914" y="0"/>
              </a:cubicBezTo>
              <a:cubicBezTo>
                <a:pt x="717214" y="-11899"/>
                <a:pt x="794082" y="33701"/>
                <a:pt x="932605" y="0"/>
              </a:cubicBezTo>
              <a:cubicBezTo>
                <a:pt x="1071128" y="-33701"/>
                <a:pt x="1291451" y="57432"/>
                <a:pt x="1614033" y="0"/>
              </a:cubicBezTo>
              <a:cubicBezTo>
                <a:pt x="1936615" y="-57432"/>
                <a:pt x="2058050" y="60688"/>
                <a:pt x="2211777" y="0"/>
              </a:cubicBezTo>
              <a:cubicBezTo>
                <a:pt x="2365504" y="-60688"/>
                <a:pt x="2667869" y="85298"/>
                <a:pt x="2976889" y="0"/>
              </a:cubicBezTo>
              <a:cubicBezTo>
                <a:pt x="3285909" y="-85298"/>
                <a:pt x="3415569" y="6174"/>
                <a:pt x="3742001" y="0"/>
              </a:cubicBezTo>
              <a:cubicBezTo>
                <a:pt x="4068433" y="-6174"/>
                <a:pt x="4147017" y="20603"/>
                <a:pt x="4423429" y="0"/>
              </a:cubicBezTo>
              <a:cubicBezTo>
                <a:pt x="4699841" y="-20603"/>
                <a:pt x="4780460" y="4125"/>
                <a:pt x="4937488" y="0"/>
              </a:cubicBezTo>
              <a:cubicBezTo>
                <a:pt x="5094516" y="-4125"/>
                <a:pt x="5182443" y="39620"/>
                <a:pt x="5367864" y="0"/>
              </a:cubicBezTo>
              <a:cubicBezTo>
                <a:pt x="5553285" y="-39620"/>
                <a:pt x="5771074" y="6530"/>
                <a:pt x="5965607" y="0"/>
              </a:cubicBezTo>
              <a:cubicBezTo>
                <a:pt x="6160140" y="-6530"/>
                <a:pt x="6356355" y="56362"/>
                <a:pt x="6479667" y="0"/>
              </a:cubicBezTo>
              <a:cubicBezTo>
                <a:pt x="6602979" y="-56362"/>
                <a:pt x="6781415" y="63843"/>
                <a:pt x="7077411" y="0"/>
              </a:cubicBezTo>
              <a:cubicBezTo>
                <a:pt x="7373407" y="-63843"/>
                <a:pt x="7347536" y="1558"/>
                <a:pt x="7424102" y="0"/>
              </a:cubicBezTo>
              <a:cubicBezTo>
                <a:pt x="7500668" y="-1558"/>
                <a:pt x="7654570" y="16773"/>
                <a:pt x="7770793" y="0"/>
              </a:cubicBezTo>
              <a:cubicBezTo>
                <a:pt x="7887016" y="-16773"/>
                <a:pt x="8431491" y="112358"/>
                <a:pt x="8954326" y="0"/>
              </a:cubicBezTo>
              <a:cubicBezTo>
                <a:pt x="9282931" y="-31161"/>
                <a:pt x="9554363" y="204485"/>
                <a:pt x="9540240" y="585914"/>
              </a:cubicBezTo>
              <a:cubicBezTo>
                <a:pt x="9562922" y="787704"/>
                <a:pt x="9539425" y="1013229"/>
                <a:pt x="9540240" y="1148374"/>
              </a:cubicBezTo>
              <a:cubicBezTo>
                <a:pt x="9541055" y="1283519"/>
                <a:pt x="9482958" y="1555164"/>
                <a:pt x="9540240" y="1663963"/>
              </a:cubicBezTo>
              <a:cubicBezTo>
                <a:pt x="9597522" y="1772762"/>
                <a:pt x="9536977" y="2058348"/>
                <a:pt x="9540240" y="2273294"/>
              </a:cubicBezTo>
              <a:cubicBezTo>
                <a:pt x="9543503" y="2488240"/>
                <a:pt x="9490247" y="2607868"/>
                <a:pt x="9540240" y="2929498"/>
              </a:cubicBezTo>
              <a:cubicBezTo>
                <a:pt x="9584060" y="3250883"/>
                <a:pt x="9296538" y="3539440"/>
                <a:pt x="8954326" y="3515412"/>
              </a:cubicBezTo>
              <a:cubicBezTo>
                <a:pt x="8721823" y="3531300"/>
                <a:pt x="8542241" y="3470594"/>
                <a:pt x="8356582" y="3515412"/>
              </a:cubicBezTo>
              <a:cubicBezTo>
                <a:pt x="8170923" y="3560230"/>
                <a:pt x="8007124" y="3496206"/>
                <a:pt x="7842523" y="3515412"/>
              </a:cubicBezTo>
              <a:cubicBezTo>
                <a:pt x="7677922" y="3534618"/>
                <a:pt x="7406758" y="3499669"/>
                <a:pt x="7161095" y="3515412"/>
              </a:cubicBezTo>
              <a:cubicBezTo>
                <a:pt x="6915432" y="3531155"/>
                <a:pt x="6967841" y="3478331"/>
                <a:pt x="6814404" y="3515412"/>
              </a:cubicBezTo>
              <a:cubicBezTo>
                <a:pt x="6660967" y="3552493"/>
                <a:pt x="6487276" y="3474398"/>
                <a:pt x="6384028" y="3515412"/>
              </a:cubicBezTo>
              <a:cubicBezTo>
                <a:pt x="6280780" y="3556426"/>
                <a:pt x="6080389" y="3483575"/>
                <a:pt x="5786284" y="3515412"/>
              </a:cubicBezTo>
              <a:cubicBezTo>
                <a:pt x="5492179" y="3547249"/>
                <a:pt x="5546730" y="3513218"/>
                <a:pt x="5439593" y="3515412"/>
              </a:cubicBezTo>
              <a:cubicBezTo>
                <a:pt x="5332456" y="3517606"/>
                <a:pt x="5020483" y="3508600"/>
                <a:pt x="4841849" y="3515412"/>
              </a:cubicBezTo>
              <a:cubicBezTo>
                <a:pt x="4663215" y="3522224"/>
                <a:pt x="4638615" y="3492181"/>
                <a:pt x="4495158" y="3515412"/>
              </a:cubicBezTo>
              <a:cubicBezTo>
                <a:pt x="4351701" y="3538643"/>
                <a:pt x="4176853" y="3507738"/>
                <a:pt x="3897414" y="3515412"/>
              </a:cubicBezTo>
              <a:cubicBezTo>
                <a:pt x="3617975" y="3523086"/>
                <a:pt x="3558600" y="3498603"/>
                <a:pt x="3299670" y="3515412"/>
              </a:cubicBezTo>
              <a:cubicBezTo>
                <a:pt x="3040740" y="3532221"/>
                <a:pt x="2791256" y="3458830"/>
                <a:pt x="2618243" y="3515412"/>
              </a:cubicBezTo>
              <a:cubicBezTo>
                <a:pt x="2445230" y="3571994"/>
                <a:pt x="2318770" y="3505592"/>
                <a:pt x="2104183" y="3515412"/>
              </a:cubicBezTo>
              <a:cubicBezTo>
                <a:pt x="1889596" y="3525232"/>
                <a:pt x="1787616" y="3467123"/>
                <a:pt x="1506439" y="3515412"/>
              </a:cubicBezTo>
              <a:cubicBezTo>
                <a:pt x="1225262" y="3563701"/>
                <a:pt x="817901" y="3464960"/>
                <a:pt x="585914" y="3515412"/>
              </a:cubicBezTo>
              <a:cubicBezTo>
                <a:pt x="252945" y="3437617"/>
                <a:pt x="24894" y="3304097"/>
                <a:pt x="0" y="2929498"/>
              </a:cubicBezTo>
              <a:cubicBezTo>
                <a:pt x="-71661" y="2786786"/>
                <a:pt x="11364" y="2603524"/>
                <a:pt x="0" y="2296730"/>
              </a:cubicBezTo>
              <a:cubicBezTo>
                <a:pt x="-11364" y="1989936"/>
                <a:pt x="29079" y="1964796"/>
                <a:pt x="0" y="1757706"/>
              </a:cubicBezTo>
              <a:cubicBezTo>
                <a:pt x="-29079" y="1550616"/>
                <a:pt x="26832" y="1431092"/>
                <a:pt x="0" y="1124938"/>
              </a:cubicBezTo>
              <a:cubicBezTo>
                <a:pt x="-26832" y="818784"/>
                <a:pt x="30543" y="774920"/>
                <a:pt x="0" y="585914"/>
              </a:cubicBezTo>
              <a:close/>
            </a:path>
          </a:pathLst>
        </a:custGeom>
        <a:noFill/>
        <a:ln w="127000">
          <a:prstDash val="sysDot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twoCellAnchor editAs="oneCell">
    <xdr:from>
      <xdr:col>5</xdr:col>
      <xdr:colOff>342900</xdr:colOff>
      <xdr:row>148</xdr:row>
      <xdr:rowOff>60960</xdr:rowOff>
    </xdr:from>
    <xdr:to>
      <xdr:col>40</xdr:col>
      <xdr:colOff>355600</xdr:colOff>
      <xdr:row>248</xdr:row>
      <xdr:rowOff>106680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50453A2F-B5B3-4562-9AFF-14672F426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760720" y="38610540"/>
          <a:ext cx="21272500" cy="24429720"/>
        </a:xfrm>
        <a:prstGeom prst="rect">
          <a:avLst/>
        </a:prstGeom>
      </xdr:spPr>
    </xdr:pic>
    <xdr:clientData/>
  </xdr:twoCellAnchor>
  <xdr:twoCellAnchor>
    <xdr:from>
      <xdr:col>6</xdr:col>
      <xdr:colOff>21659</xdr:colOff>
      <xdr:row>86</xdr:row>
      <xdr:rowOff>5080</xdr:rowOff>
    </xdr:from>
    <xdr:to>
      <xdr:col>22</xdr:col>
      <xdr:colOff>110559</xdr:colOff>
      <xdr:row>98</xdr:row>
      <xdr:rowOff>30480</xdr:rowOff>
    </xdr:to>
    <xdr:sp macro="" textlink="">
      <xdr:nvSpPr>
        <xdr:cNvPr id="23" name="Rechthoek: afgeronde hoeken 22">
          <a:extLst>
            <a:ext uri="{FF2B5EF4-FFF2-40B4-BE49-F238E27FC236}">
              <a16:creationId xmlns:a16="http://schemas.microsoft.com/office/drawing/2014/main" id="{7F6E4419-77D6-4ACB-9267-AB2A02BBAD40}"/>
            </a:ext>
          </a:extLst>
        </xdr:cNvPr>
        <xdr:cNvSpPr/>
      </xdr:nvSpPr>
      <xdr:spPr>
        <a:xfrm>
          <a:off x="6033839" y="22766020"/>
          <a:ext cx="9598660" cy="2951480"/>
        </a:xfrm>
        <a:custGeom>
          <a:avLst/>
          <a:gdLst>
            <a:gd name="csX0" fmla="*/ 0 w 9598660"/>
            <a:gd name="csY0" fmla="*/ 491923 h 2951480"/>
            <a:gd name="csX1" fmla="*/ 491923 w 9598660"/>
            <a:gd name="csY1" fmla="*/ 0 h 2951480"/>
            <a:gd name="csX2" fmla="*/ 807800 w 9598660"/>
            <a:gd name="csY2" fmla="*/ 0 h 2951480"/>
            <a:gd name="csX3" fmla="*/ 1468269 w 9598660"/>
            <a:gd name="csY3" fmla="*/ 0 h 2951480"/>
            <a:gd name="csX4" fmla="*/ 2042590 w 9598660"/>
            <a:gd name="csY4" fmla="*/ 0 h 2951480"/>
            <a:gd name="csX5" fmla="*/ 2789207 w 9598660"/>
            <a:gd name="csY5" fmla="*/ 0 h 2951480"/>
            <a:gd name="csX6" fmla="*/ 3535824 w 9598660"/>
            <a:gd name="csY6" fmla="*/ 0 h 2951480"/>
            <a:gd name="csX7" fmla="*/ 4196293 w 9598660"/>
            <a:gd name="csY7" fmla="*/ 0 h 2951480"/>
            <a:gd name="csX8" fmla="*/ 4684466 w 9598660"/>
            <a:gd name="csY8" fmla="*/ 0 h 2951480"/>
            <a:gd name="csX9" fmla="*/ 5086490 w 9598660"/>
            <a:gd name="csY9" fmla="*/ 0 h 2951480"/>
            <a:gd name="csX10" fmla="*/ 5660811 w 9598660"/>
            <a:gd name="csY10" fmla="*/ 0 h 2951480"/>
            <a:gd name="csX11" fmla="*/ 6148984 w 9598660"/>
            <a:gd name="csY11" fmla="*/ 0 h 2951480"/>
            <a:gd name="csX12" fmla="*/ 6723305 w 9598660"/>
            <a:gd name="csY12" fmla="*/ 0 h 2951480"/>
            <a:gd name="csX13" fmla="*/ 7039182 w 9598660"/>
            <a:gd name="csY13" fmla="*/ 0 h 2951480"/>
            <a:gd name="csX14" fmla="*/ 7355058 w 9598660"/>
            <a:gd name="csY14" fmla="*/ 0 h 2951480"/>
            <a:gd name="csX15" fmla="*/ 8015527 w 9598660"/>
            <a:gd name="csY15" fmla="*/ 0 h 2951480"/>
            <a:gd name="csX16" fmla="*/ 8589848 w 9598660"/>
            <a:gd name="csY16" fmla="*/ 0 h 2951480"/>
            <a:gd name="csX17" fmla="*/ 9106737 w 9598660"/>
            <a:gd name="csY17" fmla="*/ 0 h 2951480"/>
            <a:gd name="csX18" fmla="*/ 9598660 w 9598660"/>
            <a:gd name="csY18" fmla="*/ 491923 h 2951480"/>
            <a:gd name="csX19" fmla="*/ 9598660 w 9598660"/>
            <a:gd name="csY19" fmla="*/ 1003508 h 2951480"/>
            <a:gd name="csX20" fmla="*/ 9598660 w 9598660"/>
            <a:gd name="csY20" fmla="*/ 1456064 h 2951480"/>
            <a:gd name="csX21" fmla="*/ 9598660 w 9598660"/>
            <a:gd name="csY21" fmla="*/ 1928296 h 2951480"/>
            <a:gd name="csX22" fmla="*/ 9598660 w 9598660"/>
            <a:gd name="csY22" fmla="*/ 2459557 h 2951480"/>
            <a:gd name="csX23" fmla="*/ 9106737 w 9598660"/>
            <a:gd name="csY23" fmla="*/ 2951480 h 2951480"/>
            <a:gd name="csX24" fmla="*/ 8532416 w 9598660"/>
            <a:gd name="csY24" fmla="*/ 2951480 h 2951480"/>
            <a:gd name="csX25" fmla="*/ 8216540 w 9598660"/>
            <a:gd name="csY25" fmla="*/ 2951480 h 2951480"/>
            <a:gd name="csX26" fmla="*/ 7814515 w 9598660"/>
            <a:gd name="csY26" fmla="*/ 2951480 h 2951480"/>
            <a:gd name="csX27" fmla="*/ 7240194 w 9598660"/>
            <a:gd name="csY27" fmla="*/ 2951480 h 2951480"/>
            <a:gd name="csX28" fmla="*/ 6924317 w 9598660"/>
            <a:gd name="csY28" fmla="*/ 2951480 h 2951480"/>
            <a:gd name="csX29" fmla="*/ 6349997 w 9598660"/>
            <a:gd name="csY29" fmla="*/ 2951480 h 2951480"/>
            <a:gd name="csX30" fmla="*/ 6034120 w 9598660"/>
            <a:gd name="csY30" fmla="*/ 2951480 h 2951480"/>
            <a:gd name="csX31" fmla="*/ 5459799 w 9598660"/>
            <a:gd name="csY31" fmla="*/ 2951480 h 2951480"/>
            <a:gd name="csX32" fmla="*/ 4885478 w 9598660"/>
            <a:gd name="csY32" fmla="*/ 2951480 h 2951480"/>
            <a:gd name="csX33" fmla="*/ 4225009 w 9598660"/>
            <a:gd name="csY33" fmla="*/ 2951480 h 2951480"/>
            <a:gd name="csX34" fmla="*/ 3736836 w 9598660"/>
            <a:gd name="csY34" fmla="*/ 2951480 h 2951480"/>
            <a:gd name="csX35" fmla="*/ 3162515 w 9598660"/>
            <a:gd name="csY35" fmla="*/ 2951480 h 2951480"/>
            <a:gd name="csX36" fmla="*/ 2674343 w 9598660"/>
            <a:gd name="csY36" fmla="*/ 2951480 h 2951480"/>
            <a:gd name="csX37" fmla="*/ 2272318 w 9598660"/>
            <a:gd name="csY37" fmla="*/ 2951480 h 2951480"/>
            <a:gd name="csX38" fmla="*/ 1870293 w 9598660"/>
            <a:gd name="csY38" fmla="*/ 2951480 h 2951480"/>
            <a:gd name="csX39" fmla="*/ 1554417 w 9598660"/>
            <a:gd name="csY39" fmla="*/ 2951480 h 2951480"/>
            <a:gd name="csX40" fmla="*/ 1152392 w 9598660"/>
            <a:gd name="csY40" fmla="*/ 2951480 h 2951480"/>
            <a:gd name="csX41" fmla="*/ 491923 w 9598660"/>
            <a:gd name="csY41" fmla="*/ 2951480 h 2951480"/>
            <a:gd name="csX42" fmla="*/ 0 w 9598660"/>
            <a:gd name="csY42" fmla="*/ 2459557 h 2951480"/>
            <a:gd name="csX43" fmla="*/ 0 w 9598660"/>
            <a:gd name="csY43" fmla="*/ 2007001 h 2951480"/>
            <a:gd name="csX44" fmla="*/ 0 w 9598660"/>
            <a:gd name="csY44" fmla="*/ 1574122 h 2951480"/>
            <a:gd name="csX45" fmla="*/ 0 w 9598660"/>
            <a:gd name="csY45" fmla="*/ 1121566 h 2951480"/>
            <a:gd name="csX46" fmla="*/ 0 w 9598660"/>
            <a:gd name="csY46" fmla="*/ 491923 h 29514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</a:cxnLst>
          <a:rect l="l" t="t" r="r" b="b"/>
          <a:pathLst>
            <a:path w="9598660" h="2951480" extrusionOk="0">
              <a:moveTo>
                <a:pt x="0" y="491923"/>
              </a:moveTo>
              <a:cubicBezTo>
                <a:pt x="-12878" y="241504"/>
                <a:pt x="242122" y="5850"/>
                <a:pt x="491923" y="0"/>
              </a:cubicBezTo>
              <a:cubicBezTo>
                <a:pt x="572130" y="-2988"/>
                <a:pt x="660014" y="35093"/>
                <a:pt x="807800" y="0"/>
              </a:cubicBezTo>
              <a:cubicBezTo>
                <a:pt x="955586" y="-35093"/>
                <a:pt x="1184452" y="25240"/>
                <a:pt x="1468269" y="0"/>
              </a:cubicBezTo>
              <a:cubicBezTo>
                <a:pt x="1752086" y="-25240"/>
                <a:pt x="1809978" y="8058"/>
                <a:pt x="2042590" y="0"/>
              </a:cubicBezTo>
              <a:cubicBezTo>
                <a:pt x="2275202" y="-8058"/>
                <a:pt x="2538731" y="81059"/>
                <a:pt x="2789207" y="0"/>
              </a:cubicBezTo>
              <a:cubicBezTo>
                <a:pt x="3039683" y="-81059"/>
                <a:pt x="3369869" y="56674"/>
                <a:pt x="3535824" y="0"/>
              </a:cubicBezTo>
              <a:cubicBezTo>
                <a:pt x="3701779" y="-56674"/>
                <a:pt x="4038797" y="36206"/>
                <a:pt x="4196293" y="0"/>
              </a:cubicBezTo>
              <a:cubicBezTo>
                <a:pt x="4353789" y="-36206"/>
                <a:pt x="4557800" y="49440"/>
                <a:pt x="4684466" y="0"/>
              </a:cubicBezTo>
              <a:cubicBezTo>
                <a:pt x="4811132" y="-49440"/>
                <a:pt x="4886170" y="44847"/>
                <a:pt x="5086490" y="0"/>
              </a:cubicBezTo>
              <a:cubicBezTo>
                <a:pt x="5286810" y="-44847"/>
                <a:pt x="5381995" y="3181"/>
                <a:pt x="5660811" y="0"/>
              </a:cubicBezTo>
              <a:cubicBezTo>
                <a:pt x="5939627" y="-3181"/>
                <a:pt x="5945969" y="18957"/>
                <a:pt x="6148984" y="0"/>
              </a:cubicBezTo>
              <a:cubicBezTo>
                <a:pt x="6351999" y="-18957"/>
                <a:pt x="6565247" y="51950"/>
                <a:pt x="6723305" y="0"/>
              </a:cubicBezTo>
              <a:cubicBezTo>
                <a:pt x="6881363" y="-51950"/>
                <a:pt x="6914447" y="22517"/>
                <a:pt x="7039182" y="0"/>
              </a:cubicBezTo>
              <a:cubicBezTo>
                <a:pt x="7163917" y="-22517"/>
                <a:pt x="7206200" y="32564"/>
                <a:pt x="7355058" y="0"/>
              </a:cubicBezTo>
              <a:cubicBezTo>
                <a:pt x="7503916" y="-32564"/>
                <a:pt x="7767435" y="5961"/>
                <a:pt x="8015527" y="0"/>
              </a:cubicBezTo>
              <a:cubicBezTo>
                <a:pt x="8263619" y="-5961"/>
                <a:pt x="8418370" y="68568"/>
                <a:pt x="8589848" y="0"/>
              </a:cubicBezTo>
              <a:cubicBezTo>
                <a:pt x="8761326" y="-68568"/>
                <a:pt x="8940620" y="55793"/>
                <a:pt x="9106737" y="0"/>
              </a:cubicBezTo>
              <a:cubicBezTo>
                <a:pt x="9337546" y="-17963"/>
                <a:pt x="9639528" y="198238"/>
                <a:pt x="9598660" y="491923"/>
              </a:cubicBezTo>
              <a:cubicBezTo>
                <a:pt x="9654104" y="620392"/>
                <a:pt x="9573689" y="811765"/>
                <a:pt x="9598660" y="1003508"/>
              </a:cubicBezTo>
              <a:cubicBezTo>
                <a:pt x="9623631" y="1195252"/>
                <a:pt x="9548320" y="1246374"/>
                <a:pt x="9598660" y="1456064"/>
              </a:cubicBezTo>
              <a:cubicBezTo>
                <a:pt x="9649000" y="1665754"/>
                <a:pt x="9542204" y="1727930"/>
                <a:pt x="9598660" y="1928296"/>
              </a:cubicBezTo>
              <a:cubicBezTo>
                <a:pt x="9655116" y="2128662"/>
                <a:pt x="9567238" y="2278850"/>
                <a:pt x="9598660" y="2459557"/>
              </a:cubicBezTo>
              <a:cubicBezTo>
                <a:pt x="9639432" y="2754044"/>
                <a:pt x="9342573" y="2882815"/>
                <a:pt x="9106737" y="2951480"/>
              </a:cubicBezTo>
              <a:cubicBezTo>
                <a:pt x="8863326" y="2963351"/>
                <a:pt x="8793096" y="2890423"/>
                <a:pt x="8532416" y="2951480"/>
              </a:cubicBezTo>
              <a:cubicBezTo>
                <a:pt x="8271736" y="3012537"/>
                <a:pt x="8369473" y="2932020"/>
                <a:pt x="8216540" y="2951480"/>
              </a:cubicBezTo>
              <a:cubicBezTo>
                <a:pt x="8063607" y="2970940"/>
                <a:pt x="8001737" y="2915154"/>
                <a:pt x="7814515" y="2951480"/>
              </a:cubicBezTo>
              <a:cubicBezTo>
                <a:pt x="7627294" y="2987806"/>
                <a:pt x="7364944" y="2907413"/>
                <a:pt x="7240194" y="2951480"/>
              </a:cubicBezTo>
              <a:cubicBezTo>
                <a:pt x="7115444" y="2995547"/>
                <a:pt x="7068089" y="2938499"/>
                <a:pt x="6924317" y="2951480"/>
              </a:cubicBezTo>
              <a:cubicBezTo>
                <a:pt x="6780545" y="2964461"/>
                <a:pt x="6529772" y="2913691"/>
                <a:pt x="6349997" y="2951480"/>
              </a:cubicBezTo>
              <a:cubicBezTo>
                <a:pt x="6170222" y="2989269"/>
                <a:pt x="6130050" y="2925265"/>
                <a:pt x="6034120" y="2951480"/>
              </a:cubicBezTo>
              <a:cubicBezTo>
                <a:pt x="5938190" y="2977695"/>
                <a:pt x="5619196" y="2946562"/>
                <a:pt x="5459799" y="2951480"/>
              </a:cubicBezTo>
              <a:cubicBezTo>
                <a:pt x="5300402" y="2956398"/>
                <a:pt x="5028237" y="2932940"/>
                <a:pt x="4885478" y="2951480"/>
              </a:cubicBezTo>
              <a:cubicBezTo>
                <a:pt x="4742719" y="2970020"/>
                <a:pt x="4546342" y="2918726"/>
                <a:pt x="4225009" y="2951480"/>
              </a:cubicBezTo>
              <a:cubicBezTo>
                <a:pt x="3903676" y="2984234"/>
                <a:pt x="3849345" y="2928996"/>
                <a:pt x="3736836" y="2951480"/>
              </a:cubicBezTo>
              <a:cubicBezTo>
                <a:pt x="3624327" y="2973964"/>
                <a:pt x="3376900" y="2925636"/>
                <a:pt x="3162515" y="2951480"/>
              </a:cubicBezTo>
              <a:cubicBezTo>
                <a:pt x="2948130" y="2977324"/>
                <a:pt x="2905850" y="2943868"/>
                <a:pt x="2674343" y="2951480"/>
              </a:cubicBezTo>
              <a:cubicBezTo>
                <a:pt x="2442836" y="2959092"/>
                <a:pt x="2469297" y="2947778"/>
                <a:pt x="2272318" y="2951480"/>
              </a:cubicBezTo>
              <a:cubicBezTo>
                <a:pt x="2075340" y="2955182"/>
                <a:pt x="2011846" y="2905003"/>
                <a:pt x="1870293" y="2951480"/>
              </a:cubicBezTo>
              <a:cubicBezTo>
                <a:pt x="1728740" y="2997957"/>
                <a:pt x="1707773" y="2919406"/>
                <a:pt x="1554417" y="2951480"/>
              </a:cubicBezTo>
              <a:cubicBezTo>
                <a:pt x="1401061" y="2983554"/>
                <a:pt x="1246044" y="2910992"/>
                <a:pt x="1152392" y="2951480"/>
              </a:cubicBezTo>
              <a:cubicBezTo>
                <a:pt x="1058741" y="2991968"/>
                <a:pt x="769814" y="2906190"/>
                <a:pt x="491923" y="2951480"/>
              </a:cubicBezTo>
              <a:cubicBezTo>
                <a:pt x="222896" y="2989041"/>
                <a:pt x="-65057" y="2695260"/>
                <a:pt x="0" y="2459557"/>
              </a:cubicBezTo>
              <a:cubicBezTo>
                <a:pt x="-35093" y="2270583"/>
                <a:pt x="16145" y="2100895"/>
                <a:pt x="0" y="2007001"/>
              </a:cubicBezTo>
              <a:cubicBezTo>
                <a:pt x="-16145" y="1913107"/>
                <a:pt x="32850" y="1710673"/>
                <a:pt x="0" y="1574122"/>
              </a:cubicBezTo>
              <a:cubicBezTo>
                <a:pt x="-32850" y="1437571"/>
                <a:pt x="5724" y="1326673"/>
                <a:pt x="0" y="1121566"/>
              </a:cubicBezTo>
              <a:cubicBezTo>
                <a:pt x="-5724" y="916459"/>
                <a:pt x="23608" y="660749"/>
                <a:pt x="0" y="491923"/>
              </a:cubicBezTo>
              <a:close/>
            </a:path>
          </a:pathLst>
        </a:custGeom>
        <a:noFill/>
        <a:ln w="127000" cmpd="dbl">
          <a:solidFill>
            <a:srgbClr val="66FF33"/>
          </a:solidFill>
          <a:prstDash val="solid"/>
          <a:extLst>
            <a:ext uri="{C807C97D-BFC1-408E-A445-0C87EB9F89A2}">
              <ask:lineSketchStyleProps xmlns:ask="http://schemas.microsoft.com/office/drawing/2018/sketchyshapes" sd="3453261900">
                <a:prstGeom prst="round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6</xdr:col>
      <xdr:colOff>268038</xdr:colOff>
      <xdr:row>86</xdr:row>
      <xdr:rowOff>35559</xdr:rowOff>
    </xdr:from>
    <xdr:ext cx="4532562" cy="779782"/>
    <xdr:sp macro="" textlink="">
      <xdr:nvSpPr>
        <xdr:cNvPr id="24" name="Tekstvak 23">
          <a:extLst>
            <a:ext uri="{FF2B5EF4-FFF2-40B4-BE49-F238E27FC236}">
              <a16:creationId xmlns:a16="http://schemas.microsoft.com/office/drawing/2014/main" id="{DFA346F1-C702-4CEF-8A3B-7C7496E8222D}"/>
            </a:ext>
          </a:extLst>
        </xdr:cNvPr>
        <xdr:cNvSpPr txBox="1"/>
      </xdr:nvSpPr>
      <xdr:spPr>
        <a:xfrm>
          <a:off x="6280218" y="22796499"/>
          <a:ext cx="4532562" cy="7797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nl-NL" sz="3600" baseline="0">
              <a:latin typeface="Aptos Slab ExtraBold" panose="020B0004020202020204" pitchFamily="34" charset="0"/>
            </a:rPr>
            <a:t>Hier ben ik trots op:</a:t>
          </a:r>
        </a:p>
        <a:p>
          <a:endParaRPr lang="nl-NL" sz="3600">
            <a:latin typeface="Aptos Slab ExtraBold" panose="020B0004020202020204" pitchFamily="34" charset="0"/>
          </a:endParaRPr>
        </a:p>
      </xdr:txBody>
    </xdr:sp>
    <xdr:clientData/>
  </xdr:oneCellAnchor>
  <xdr:twoCellAnchor>
    <xdr:from>
      <xdr:col>6</xdr:col>
      <xdr:colOff>0</xdr:colOff>
      <xdr:row>32</xdr:row>
      <xdr:rowOff>0</xdr:rowOff>
    </xdr:from>
    <xdr:to>
      <xdr:col>20</xdr:col>
      <xdr:colOff>304799</xdr:colOff>
      <xdr:row>57</xdr:row>
      <xdr:rowOff>198120</xdr:rowOff>
    </xdr:to>
    <xdr:sp macro="" textlink="">
      <xdr:nvSpPr>
        <xdr:cNvPr id="25" name="Rechthoek 24">
          <a:extLst>
            <a:ext uri="{FF2B5EF4-FFF2-40B4-BE49-F238E27FC236}">
              <a16:creationId xmlns:a16="http://schemas.microsoft.com/office/drawing/2014/main" id="{9F51C020-FA12-4758-AC42-29CA995F4EF4}"/>
            </a:ext>
          </a:extLst>
        </xdr:cNvPr>
        <xdr:cNvSpPr/>
      </xdr:nvSpPr>
      <xdr:spPr>
        <a:xfrm>
          <a:off x="6012180" y="9685020"/>
          <a:ext cx="8625839" cy="6202680"/>
        </a:xfrm>
        <a:custGeom>
          <a:avLst/>
          <a:gdLst>
            <a:gd name="csX0" fmla="*/ 0 w 8625839"/>
            <a:gd name="csY0" fmla="*/ 0 h 6202680"/>
            <a:gd name="csX1" fmla="*/ 316281 w 8625839"/>
            <a:gd name="csY1" fmla="*/ 0 h 6202680"/>
            <a:gd name="csX2" fmla="*/ 632562 w 8625839"/>
            <a:gd name="csY2" fmla="*/ 0 h 6202680"/>
            <a:gd name="csX3" fmla="*/ 1035101 w 8625839"/>
            <a:gd name="csY3" fmla="*/ 0 h 6202680"/>
            <a:gd name="csX4" fmla="*/ 1351381 w 8625839"/>
            <a:gd name="csY4" fmla="*/ 0 h 6202680"/>
            <a:gd name="csX5" fmla="*/ 1926437 w 8625839"/>
            <a:gd name="csY5" fmla="*/ 0 h 6202680"/>
            <a:gd name="csX6" fmla="*/ 2242718 w 8625839"/>
            <a:gd name="csY6" fmla="*/ 0 h 6202680"/>
            <a:gd name="csX7" fmla="*/ 2645257 w 8625839"/>
            <a:gd name="csY7" fmla="*/ 0 h 6202680"/>
            <a:gd name="csX8" fmla="*/ 3220313 w 8625839"/>
            <a:gd name="csY8" fmla="*/ 0 h 6202680"/>
            <a:gd name="csX9" fmla="*/ 3622852 w 8625839"/>
            <a:gd name="csY9" fmla="*/ 0 h 6202680"/>
            <a:gd name="csX10" fmla="*/ 3939133 w 8625839"/>
            <a:gd name="csY10" fmla="*/ 0 h 6202680"/>
            <a:gd name="csX11" fmla="*/ 4600447 w 8625839"/>
            <a:gd name="csY11" fmla="*/ 0 h 6202680"/>
            <a:gd name="csX12" fmla="*/ 5261762 w 8625839"/>
            <a:gd name="csY12" fmla="*/ 0 h 6202680"/>
            <a:gd name="csX13" fmla="*/ 5750559 w 8625839"/>
            <a:gd name="csY13" fmla="*/ 0 h 6202680"/>
            <a:gd name="csX14" fmla="*/ 6498132 w 8625839"/>
            <a:gd name="csY14" fmla="*/ 0 h 6202680"/>
            <a:gd name="csX15" fmla="*/ 7073188 w 8625839"/>
            <a:gd name="csY15" fmla="*/ 0 h 6202680"/>
            <a:gd name="csX16" fmla="*/ 7475727 w 8625839"/>
            <a:gd name="csY16" fmla="*/ 0 h 6202680"/>
            <a:gd name="csX17" fmla="*/ 8050783 w 8625839"/>
            <a:gd name="csY17" fmla="*/ 0 h 6202680"/>
            <a:gd name="csX18" fmla="*/ 8625839 w 8625839"/>
            <a:gd name="csY18" fmla="*/ 0 h 6202680"/>
            <a:gd name="csX19" fmla="*/ 8625839 w 8625839"/>
            <a:gd name="csY19" fmla="*/ 439826 h 6202680"/>
            <a:gd name="csX20" fmla="*/ 8625839 w 8625839"/>
            <a:gd name="csY20" fmla="*/ 1127760 h 6202680"/>
            <a:gd name="csX21" fmla="*/ 8625839 w 8625839"/>
            <a:gd name="csY21" fmla="*/ 1567586 h 6202680"/>
            <a:gd name="csX22" fmla="*/ 8625839 w 8625839"/>
            <a:gd name="csY22" fmla="*/ 1945386 h 6202680"/>
            <a:gd name="csX23" fmla="*/ 8625839 w 8625839"/>
            <a:gd name="csY23" fmla="*/ 2633320 h 6202680"/>
            <a:gd name="csX24" fmla="*/ 8625839 w 8625839"/>
            <a:gd name="csY24" fmla="*/ 3259226 h 6202680"/>
            <a:gd name="csX25" fmla="*/ 8625839 w 8625839"/>
            <a:gd name="csY25" fmla="*/ 3885133 h 6202680"/>
            <a:gd name="csX26" fmla="*/ 8625839 w 8625839"/>
            <a:gd name="csY26" fmla="*/ 4324960 h 6202680"/>
            <a:gd name="csX27" fmla="*/ 8625839 w 8625839"/>
            <a:gd name="csY27" fmla="*/ 4764786 h 6202680"/>
            <a:gd name="csX28" fmla="*/ 8625839 w 8625839"/>
            <a:gd name="csY28" fmla="*/ 5390693 h 6202680"/>
            <a:gd name="csX29" fmla="*/ 8625839 w 8625839"/>
            <a:gd name="csY29" fmla="*/ 6202680 h 6202680"/>
            <a:gd name="csX30" fmla="*/ 8309558 w 8625839"/>
            <a:gd name="csY30" fmla="*/ 6202680 h 6202680"/>
            <a:gd name="csX31" fmla="*/ 7907019 w 8625839"/>
            <a:gd name="csY31" fmla="*/ 6202680 h 6202680"/>
            <a:gd name="csX32" fmla="*/ 7504480 w 8625839"/>
            <a:gd name="csY32" fmla="*/ 6202680 h 6202680"/>
            <a:gd name="csX33" fmla="*/ 7101941 w 8625839"/>
            <a:gd name="csY33" fmla="*/ 6202680 h 6202680"/>
            <a:gd name="csX34" fmla="*/ 6354368 w 8625839"/>
            <a:gd name="csY34" fmla="*/ 6202680 h 6202680"/>
            <a:gd name="csX35" fmla="*/ 6038087 w 8625839"/>
            <a:gd name="csY35" fmla="*/ 6202680 h 6202680"/>
            <a:gd name="csX36" fmla="*/ 5290515 w 8625839"/>
            <a:gd name="csY36" fmla="*/ 6202680 h 6202680"/>
            <a:gd name="csX37" fmla="*/ 4542942 w 8625839"/>
            <a:gd name="csY37" fmla="*/ 6202680 h 6202680"/>
            <a:gd name="csX38" fmla="*/ 3795369 w 8625839"/>
            <a:gd name="csY38" fmla="*/ 6202680 h 6202680"/>
            <a:gd name="csX39" fmla="*/ 3479088 w 8625839"/>
            <a:gd name="csY39" fmla="*/ 6202680 h 6202680"/>
            <a:gd name="csX40" fmla="*/ 2731516 w 8625839"/>
            <a:gd name="csY40" fmla="*/ 6202680 h 6202680"/>
            <a:gd name="csX41" fmla="*/ 2242718 w 8625839"/>
            <a:gd name="csY41" fmla="*/ 6202680 h 6202680"/>
            <a:gd name="csX42" fmla="*/ 1753921 w 8625839"/>
            <a:gd name="csY42" fmla="*/ 6202680 h 6202680"/>
            <a:gd name="csX43" fmla="*/ 1265123 w 8625839"/>
            <a:gd name="csY43" fmla="*/ 6202680 h 6202680"/>
            <a:gd name="csX44" fmla="*/ 690067 w 8625839"/>
            <a:gd name="csY44" fmla="*/ 6202680 h 6202680"/>
            <a:gd name="csX45" fmla="*/ 0 w 8625839"/>
            <a:gd name="csY45" fmla="*/ 6202680 h 6202680"/>
            <a:gd name="csX46" fmla="*/ 0 w 8625839"/>
            <a:gd name="csY46" fmla="*/ 5514746 h 6202680"/>
            <a:gd name="csX47" fmla="*/ 0 w 8625839"/>
            <a:gd name="csY47" fmla="*/ 5012893 h 6202680"/>
            <a:gd name="csX48" fmla="*/ 0 w 8625839"/>
            <a:gd name="csY48" fmla="*/ 4635094 h 6202680"/>
            <a:gd name="csX49" fmla="*/ 0 w 8625839"/>
            <a:gd name="csY49" fmla="*/ 4071214 h 6202680"/>
            <a:gd name="csX50" fmla="*/ 0 w 8625839"/>
            <a:gd name="csY50" fmla="*/ 3507334 h 6202680"/>
            <a:gd name="csX51" fmla="*/ 0 w 8625839"/>
            <a:gd name="csY51" fmla="*/ 2881427 h 6202680"/>
            <a:gd name="csX52" fmla="*/ 0 w 8625839"/>
            <a:gd name="csY52" fmla="*/ 2379574 h 6202680"/>
            <a:gd name="csX53" fmla="*/ 0 w 8625839"/>
            <a:gd name="csY53" fmla="*/ 1753667 h 6202680"/>
            <a:gd name="csX54" fmla="*/ 0 w 8625839"/>
            <a:gd name="csY54" fmla="*/ 1251814 h 6202680"/>
            <a:gd name="csX55" fmla="*/ 0 w 8625839"/>
            <a:gd name="csY55" fmla="*/ 625907 h 6202680"/>
            <a:gd name="csX56" fmla="*/ 0 w 8625839"/>
            <a:gd name="csY56" fmla="*/ 0 h 620268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0268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42606" y="178582"/>
                <a:pt x="8613934" y="338672"/>
                <a:pt x="8625839" y="439826"/>
              </a:cubicBezTo>
              <a:cubicBezTo>
                <a:pt x="8637744" y="540980"/>
                <a:pt x="8543978" y="914816"/>
                <a:pt x="8625839" y="1127760"/>
              </a:cubicBezTo>
              <a:cubicBezTo>
                <a:pt x="8707700" y="1340704"/>
                <a:pt x="8614550" y="1371687"/>
                <a:pt x="8625839" y="1567586"/>
              </a:cubicBezTo>
              <a:cubicBezTo>
                <a:pt x="8637128" y="1763485"/>
                <a:pt x="8622290" y="1757465"/>
                <a:pt x="8625839" y="1945386"/>
              </a:cubicBezTo>
              <a:cubicBezTo>
                <a:pt x="8629388" y="2133307"/>
                <a:pt x="8547939" y="2351186"/>
                <a:pt x="8625839" y="2633320"/>
              </a:cubicBezTo>
              <a:cubicBezTo>
                <a:pt x="8703739" y="2915454"/>
                <a:pt x="8615606" y="3041873"/>
                <a:pt x="8625839" y="3259226"/>
              </a:cubicBezTo>
              <a:cubicBezTo>
                <a:pt x="8636072" y="3476579"/>
                <a:pt x="8589424" y="3584687"/>
                <a:pt x="8625839" y="3885133"/>
              </a:cubicBezTo>
              <a:cubicBezTo>
                <a:pt x="8662254" y="4185579"/>
                <a:pt x="8576247" y="4183764"/>
                <a:pt x="8625839" y="4324960"/>
              </a:cubicBezTo>
              <a:cubicBezTo>
                <a:pt x="8675431" y="4466156"/>
                <a:pt x="8590685" y="4567797"/>
                <a:pt x="8625839" y="4764786"/>
              </a:cubicBezTo>
              <a:cubicBezTo>
                <a:pt x="8660993" y="4961775"/>
                <a:pt x="8590921" y="5239095"/>
                <a:pt x="8625839" y="5390693"/>
              </a:cubicBezTo>
              <a:cubicBezTo>
                <a:pt x="8660757" y="5542291"/>
                <a:pt x="8573505" y="6005137"/>
                <a:pt x="8625839" y="6202680"/>
              </a:cubicBezTo>
              <a:cubicBezTo>
                <a:pt x="8544606" y="6211929"/>
                <a:pt x="8388166" y="6199178"/>
                <a:pt x="8309558" y="6202680"/>
              </a:cubicBezTo>
              <a:cubicBezTo>
                <a:pt x="8230950" y="6206182"/>
                <a:pt x="8008915" y="6162935"/>
                <a:pt x="7907019" y="6202680"/>
              </a:cubicBezTo>
              <a:cubicBezTo>
                <a:pt x="7805123" y="6242425"/>
                <a:pt x="7647711" y="6154651"/>
                <a:pt x="7504480" y="6202680"/>
              </a:cubicBezTo>
              <a:cubicBezTo>
                <a:pt x="7361249" y="6250709"/>
                <a:pt x="7189665" y="6195537"/>
                <a:pt x="7101941" y="6202680"/>
              </a:cubicBezTo>
              <a:cubicBezTo>
                <a:pt x="7014217" y="6209823"/>
                <a:pt x="6566261" y="6162464"/>
                <a:pt x="6354368" y="6202680"/>
              </a:cubicBezTo>
              <a:cubicBezTo>
                <a:pt x="6142475" y="6242896"/>
                <a:pt x="6145605" y="6170156"/>
                <a:pt x="6038087" y="6202680"/>
              </a:cubicBezTo>
              <a:cubicBezTo>
                <a:pt x="5930569" y="6235204"/>
                <a:pt x="5461293" y="6130072"/>
                <a:pt x="5290515" y="6202680"/>
              </a:cubicBezTo>
              <a:cubicBezTo>
                <a:pt x="5119737" y="6275288"/>
                <a:pt x="4705475" y="6178773"/>
                <a:pt x="4542942" y="6202680"/>
              </a:cubicBezTo>
              <a:cubicBezTo>
                <a:pt x="4380409" y="6226587"/>
                <a:pt x="4024721" y="6189277"/>
                <a:pt x="3795369" y="6202680"/>
              </a:cubicBezTo>
              <a:cubicBezTo>
                <a:pt x="3566017" y="6216083"/>
                <a:pt x="3636533" y="6168326"/>
                <a:pt x="3479088" y="6202680"/>
              </a:cubicBezTo>
              <a:cubicBezTo>
                <a:pt x="3321643" y="6237034"/>
                <a:pt x="2993877" y="6113542"/>
                <a:pt x="2731516" y="6202680"/>
              </a:cubicBezTo>
              <a:cubicBezTo>
                <a:pt x="2469155" y="6291818"/>
                <a:pt x="2344814" y="6154976"/>
                <a:pt x="2242718" y="6202680"/>
              </a:cubicBezTo>
              <a:cubicBezTo>
                <a:pt x="2140622" y="6250384"/>
                <a:pt x="1965140" y="6144849"/>
                <a:pt x="1753921" y="6202680"/>
              </a:cubicBezTo>
              <a:cubicBezTo>
                <a:pt x="1542702" y="6260511"/>
                <a:pt x="1374429" y="6158849"/>
                <a:pt x="1265123" y="6202680"/>
              </a:cubicBezTo>
              <a:cubicBezTo>
                <a:pt x="1155817" y="6246511"/>
                <a:pt x="895561" y="6184277"/>
                <a:pt x="690067" y="6202680"/>
              </a:cubicBezTo>
              <a:cubicBezTo>
                <a:pt x="484573" y="6221083"/>
                <a:pt x="271684" y="6185353"/>
                <a:pt x="0" y="6202680"/>
              </a:cubicBezTo>
              <a:cubicBezTo>
                <a:pt x="-14415" y="6042789"/>
                <a:pt x="15163" y="5841370"/>
                <a:pt x="0" y="5514746"/>
              </a:cubicBezTo>
              <a:cubicBezTo>
                <a:pt x="-15163" y="5188122"/>
                <a:pt x="38946" y="5232865"/>
                <a:pt x="0" y="5012893"/>
              </a:cubicBezTo>
              <a:cubicBezTo>
                <a:pt x="-38946" y="4792921"/>
                <a:pt x="13116" y="4796611"/>
                <a:pt x="0" y="4635094"/>
              </a:cubicBezTo>
              <a:cubicBezTo>
                <a:pt x="-13116" y="4473577"/>
                <a:pt x="49663" y="4203406"/>
                <a:pt x="0" y="4071214"/>
              </a:cubicBezTo>
              <a:cubicBezTo>
                <a:pt x="-49663" y="3939022"/>
                <a:pt x="2791" y="3668650"/>
                <a:pt x="0" y="3507334"/>
              </a:cubicBezTo>
              <a:cubicBezTo>
                <a:pt x="-2791" y="3346018"/>
                <a:pt x="49350" y="3019266"/>
                <a:pt x="0" y="2881427"/>
              </a:cubicBezTo>
              <a:cubicBezTo>
                <a:pt x="-49350" y="2743588"/>
                <a:pt x="53717" y="2560331"/>
                <a:pt x="0" y="2379574"/>
              </a:cubicBezTo>
              <a:cubicBezTo>
                <a:pt x="-53717" y="2198817"/>
                <a:pt x="22592" y="2059643"/>
                <a:pt x="0" y="1753667"/>
              </a:cubicBezTo>
              <a:cubicBezTo>
                <a:pt x="-22592" y="1447691"/>
                <a:pt x="57542" y="1463860"/>
                <a:pt x="0" y="1251814"/>
              </a:cubicBezTo>
              <a:cubicBezTo>
                <a:pt x="-57542" y="1039768"/>
                <a:pt x="52869" y="836272"/>
                <a:pt x="0" y="625907"/>
              </a:cubicBezTo>
              <a:cubicBezTo>
                <a:pt x="-52869" y="415542"/>
                <a:pt x="74207" y="161876"/>
                <a:pt x="0" y="0"/>
              </a:cubicBezTo>
              <a:close/>
            </a:path>
          </a:pathLst>
        </a:custGeom>
        <a:noFill/>
        <a:ln w="127000" cmpd="thickThin">
          <a:solidFill>
            <a:srgbClr val="FF0000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366273</xdr:colOff>
      <xdr:row>33</xdr:row>
      <xdr:rowOff>167644</xdr:rowOff>
    </xdr:from>
    <xdr:ext cx="763960" cy="5669279"/>
    <xdr:sp macro="" textlink="">
      <xdr:nvSpPr>
        <xdr:cNvPr id="26" name="Tekstvak 25">
          <a:extLst>
            <a:ext uri="{FF2B5EF4-FFF2-40B4-BE49-F238E27FC236}">
              <a16:creationId xmlns:a16="http://schemas.microsoft.com/office/drawing/2014/main" id="{B2FA6C13-C3BB-4301-8F64-6D980E9DBEA2}"/>
            </a:ext>
          </a:extLst>
        </xdr:cNvPr>
        <xdr:cNvSpPr txBox="1"/>
      </xdr:nvSpPr>
      <xdr:spPr>
        <a:xfrm rot="5400000">
          <a:off x="11058113" y="12503444"/>
          <a:ext cx="566927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FF0000"/>
              </a:solidFill>
              <a:latin typeface="Aptos Slab ExtraBold" panose="020B0004020202020204" pitchFamily="34" charset="0"/>
            </a:rPr>
            <a:t>ZO ZIT IK IN MIJN VEL</a:t>
          </a:r>
          <a:endParaRPr lang="nl-NL" sz="3600"/>
        </a:p>
      </xdr:txBody>
    </xdr:sp>
    <xdr:clientData/>
  </xdr:oneCellAnchor>
  <xdr:twoCellAnchor editAs="oneCell">
    <xdr:from>
      <xdr:col>6</xdr:col>
      <xdr:colOff>579120</xdr:colOff>
      <xdr:row>34</xdr:row>
      <xdr:rowOff>228599</xdr:rowOff>
    </xdr:from>
    <xdr:to>
      <xdr:col>17</xdr:col>
      <xdr:colOff>586792</xdr:colOff>
      <xdr:row>41</xdr:row>
      <xdr:rowOff>45720</xdr:rowOff>
    </xdr:to>
    <xdr:pic>
      <xdr:nvPicPr>
        <xdr:cNvPr id="27" name="Afbeelding 26">
          <a:extLst>
            <a:ext uri="{FF2B5EF4-FFF2-40B4-BE49-F238E27FC236}">
              <a16:creationId xmlns:a16="http://schemas.microsoft.com/office/drawing/2014/main" id="{1FD61DE0-920C-48C3-BE29-BB668945B4FF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10347959"/>
          <a:ext cx="6545632" cy="14859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30480</xdr:colOff>
      <xdr:row>43</xdr:row>
      <xdr:rowOff>36585</xdr:rowOff>
    </xdr:from>
    <xdr:to>
      <xdr:col>17</xdr:col>
      <xdr:colOff>571251</xdr:colOff>
      <xdr:row>48</xdr:row>
      <xdr:rowOff>213361</xdr:rowOff>
    </xdr:to>
    <xdr:pic>
      <xdr:nvPicPr>
        <xdr:cNvPr id="28" name="Afbeelding 27">
          <a:extLst>
            <a:ext uri="{FF2B5EF4-FFF2-40B4-BE49-F238E27FC236}">
              <a16:creationId xmlns:a16="http://schemas.microsoft.com/office/drawing/2014/main" id="{3BD6C650-BA4C-4ED5-A1F6-1904EB110D3B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7020" y="12312405"/>
          <a:ext cx="6484371" cy="139597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45719</xdr:colOff>
      <xdr:row>50</xdr:row>
      <xdr:rowOff>228601</xdr:rowOff>
    </xdr:from>
    <xdr:to>
      <xdr:col>18</xdr:col>
      <xdr:colOff>34360</xdr:colOff>
      <xdr:row>57</xdr:row>
      <xdr:rowOff>15240</xdr:rowOff>
    </xdr:to>
    <xdr:pic>
      <xdr:nvPicPr>
        <xdr:cNvPr id="29" name="Afbeelding 28">
          <a:extLst>
            <a:ext uri="{FF2B5EF4-FFF2-40B4-BE49-F238E27FC236}">
              <a16:creationId xmlns:a16="http://schemas.microsoft.com/office/drawing/2014/main" id="{25DEF4A0-35F9-4721-9712-5DB5DFEEB3BC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59" y="14211301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440133</xdr:colOff>
      <xdr:row>2</xdr:row>
      <xdr:rowOff>1</xdr:rowOff>
    </xdr:from>
    <xdr:to>
      <xdr:col>2</xdr:col>
      <xdr:colOff>3429000</xdr:colOff>
      <xdr:row>2</xdr:row>
      <xdr:rowOff>853441</xdr:rowOff>
    </xdr:to>
    <xdr:sp macro="" textlink="">
      <xdr:nvSpPr>
        <xdr:cNvPr id="30" name="Rechthoek: afgeronde hoeken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5414331-223A-48F8-B295-5FF2A4D9E7B0}"/>
            </a:ext>
          </a:extLst>
        </xdr:cNvPr>
        <xdr:cNvSpPr/>
      </xdr:nvSpPr>
      <xdr:spPr>
        <a:xfrm>
          <a:off x="1072593" y="1257301"/>
          <a:ext cx="3430827" cy="853440"/>
        </a:xfrm>
        <a:prstGeom prst="roundRect">
          <a:avLst/>
        </a:prstGeom>
        <a:solidFill>
          <a:srgbClr val="FF00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START</a:t>
          </a:r>
        </a:p>
      </xdr:txBody>
    </xdr:sp>
    <xdr:clientData fPrintsWithSheet="0"/>
  </xdr:twoCellAnchor>
  <xdr:twoCellAnchor>
    <xdr:from>
      <xdr:col>1</xdr:col>
      <xdr:colOff>426719</xdr:colOff>
      <xdr:row>3</xdr:row>
      <xdr:rowOff>64077</xdr:rowOff>
    </xdr:from>
    <xdr:to>
      <xdr:col>2</xdr:col>
      <xdr:colOff>1654978</xdr:colOff>
      <xdr:row>3</xdr:row>
      <xdr:rowOff>939452</xdr:rowOff>
    </xdr:to>
    <xdr:sp macro="" textlink="">
      <xdr:nvSpPr>
        <xdr:cNvPr id="31" name="Rechthoek: afgeronde hoeken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5CD5006-4889-476E-B15E-198ADFB013FF}"/>
            </a:ext>
          </a:extLst>
        </xdr:cNvPr>
        <xdr:cNvSpPr/>
      </xdr:nvSpPr>
      <xdr:spPr>
        <a:xfrm>
          <a:off x="1066799" y="2235777"/>
          <a:ext cx="1662599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MIDDEN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twoCellAnchor>
    <xdr:from>
      <xdr:col>2</xdr:col>
      <xdr:colOff>1776524</xdr:colOff>
      <xdr:row>3</xdr:row>
      <xdr:rowOff>81418</xdr:rowOff>
    </xdr:from>
    <xdr:to>
      <xdr:col>2</xdr:col>
      <xdr:colOff>3439360</xdr:colOff>
      <xdr:row>3</xdr:row>
      <xdr:rowOff>956793</xdr:rowOff>
    </xdr:to>
    <xdr:sp macro="" textlink="">
      <xdr:nvSpPr>
        <xdr:cNvPr id="32" name="Rechthoek: afgeronde hoeken 3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BB2B55A-1F1D-451A-81C0-EBB294EB9FE3}"/>
            </a:ext>
          </a:extLst>
        </xdr:cNvPr>
        <xdr:cNvSpPr/>
      </xdr:nvSpPr>
      <xdr:spPr>
        <a:xfrm>
          <a:off x="2850944" y="2253118"/>
          <a:ext cx="1662836" cy="875375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EIND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TOETS</a:t>
          </a:r>
        </a:p>
      </xdr:txBody>
    </xdr:sp>
    <xdr:clientData fPrintsWithSheet="0"/>
  </xdr:twoCellAnchor>
  <xdr:oneCellAnchor>
    <xdr:from>
      <xdr:col>22</xdr:col>
      <xdr:colOff>45720</xdr:colOff>
      <xdr:row>44</xdr:row>
      <xdr:rowOff>0</xdr:rowOff>
    </xdr:from>
    <xdr:ext cx="10561320" cy="4114800"/>
    <xdr:sp macro="" textlink="" fLocksText="0">
      <xdr:nvSpPr>
        <xdr:cNvPr id="33" name="Tekstvak 32">
          <a:extLst>
            <a:ext uri="{FF2B5EF4-FFF2-40B4-BE49-F238E27FC236}">
              <a16:creationId xmlns:a16="http://schemas.microsoft.com/office/drawing/2014/main" id="{8B8FA9A5-D18F-49DA-BB28-51C3D6CA2BDE}"/>
            </a:ext>
          </a:extLst>
        </xdr:cNvPr>
        <xdr:cNvSpPr txBox="1"/>
      </xdr:nvSpPr>
      <xdr:spPr>
        <a:xfrm>
          <a:off x="15567660" y="12519660"/>
          <a:ext cx="10561320" cy="41148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23</xdr:col>
      <xdr:colOff>71833</xdr:colOff>
      <xdr:row>67</xdr:row>
      <xdr:rowOff>39579</xdr:rowOff>
    </xdr:from>
    <xdr:ext cx="9175649" cy="2979469"/>
    <xdr:sp macro="" textlink="" fLocksText="0">
      <xdr:nvSpPr>
        <xdr:cNvPr id="34" name="Tekstvak 33">
          <a:extLst>
            <a:ext uri="{FF2B5EF4-FFF2-40B4-BE49-F238E27FC236}">
              <a16:creationId xmlns:a16="http://schemas.microsoft.com/office/drawing/2014/main" id="{5E3648DE-7741-410A-B619-E4DB352B710C}"/>
            </a:ext>
          </a:extLst>
        </xdr:cNvPr>
        <xdr:cNvSpPr txBox="1"/>
      </xdr:nvSpPr>
      <xdr:spPr>
        <a:xfrm rot="349913">
          <a:off x="16188133" y="18167559"/>
          <a:ext cx="9175649" cy="2979469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>
            <a:solidFill>
              <a:schemeClr val="dk1"/>
            </a:solidFill>
          </a:endParaRPr>
        </a:p>
      </xdr:txBody>
    </xdr:sp>
    <xdr:clientData/>
  </xdr:oneCellAnchor>
  <xdr:oneCellAnchor>
    <xdr:from>
      <xdr:col>23</xdr:col>
      <xdr:colOff>0</xdr:colOff>
      <xdr:row>86</xdr:row>
      <xdr:rowOff>1</xdr:rowOff>
    </xdr:from>
    <xdr:ext cx="9175649" cy="2606040"/>
    <xdr:sp macro="" textlink="" fLocksText="0">
      <xdr:nvSpPr>
        <xdr:cNvPr id="35" name="Tekstvak 34">
          <a:extLst>
            <a:ext uri="{FF2B5EF4-FFF2-40B4-BE49-F238E27FC236}">
              <a16:creationId xmlns:a16="http://schemas.microsoft.com/office/drawing/2014/main" id="{8CCA9BC8-549F-43B5-8256-C667D26D76B0}"/>
            </a:ext>
          </a:extLst>
        </xdr:cNvPr>
        <xdr:cNvSpPr txBox="1"/>
      </xdr:nvSpPr>
      <xdr:spPr>
        <a:xfrm>
          <a:off x="16116300" y="22760941"/>
          <a:ext cx="9175649" cy="26060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6</xdr:col>
      <xdr:colOff>0</xdr:colOff>
      <xdr:row>59</xdr:row>
      <xdr:rowOff>106680</xdr:rowOff>
    </xdr:from>
    <xdr:to>
      <xdr:col>20</xdr:col>
      <xdr:colOff>304799</xdr:colOff>
      <xdr:row>85</xdr:row>
      <xdr:rowOff>0</xdr:rowOff>
    </xdr:to>
    <xdr:sp macro="" textlink="">
      <xdr:nvSpPr>
        <xdr:cNvPr id="36" name="Rechthoek 35">
          <a:extLst>
            <a:ext uri="{FF2B5EF4-FFF2-40B4-BE49-F238E27FC236}">
              <a16:creationId xmlns:a16="http://schemas.microsoft.com/office/drawing/2014/main" id="{7967BD3E-FFE9-4605-8128-5DE7C9ABF72A}"/>
            </a:ext>
          </a:extLst>
        </xdr:cNvPr>
        <xdr:cNvSpPr/>
      </xdr:nvSpPr>
      <xdr:spPr>
        <a:xfrm>
          <a:off x="6012180" y="16283940"/>
          <a:ext cx="8625839" cy="6233160"/>
        </a:xfrm>
        <a:custGeom>
          <a:avLst/>
          <a:gdLst>
            <a:gd name="csX0" fmla="*/ 0 w 8625839"/>
            <a:gd name="csY0" fmla="*/ 0 h 6233160"/>
            <a:gd name="csX1" fmla="*/ 316281 w 8625839"/>
            <a:gd name="csY1" fmla="*/ 0 h 6233160"/>
            <a:gd name="csX2" fmla="*/ 632562 w 8625839"/>
            <a:gd name="csY2" fmla="*/ 0 h 6233160"/>
            <a:gd name="csX3" fmla="*/ 1035101 w 8625839"/>
            <a:gd name="csY3" fmla="*/ 0 h 6233160"/>
            <a:gd name="csX4" fmla="*/ 1351381 w 8625839"/>
            <a:gd name="csY4" fmla="*/ 0 h 6233160"/>
            <a:gd name="csX5" fmla="*/ 1926437 w 8625839"/>
            <a:gd name="csY5" fmla="*/ 0 h 6233160"/>
            <a:gd name="csX6" fmla="*/ 2242718 w 8625839"/>
            <a:gd name="csY6" fmla="*/ 0 h 6233160"/>
            <a:gd name="csX7" fmla="*/ 2645257 w 8625839"/>
            <a:gd name="csY7" fmla="*/ 0 h 6233160"/>
            <a:gd name="csX8" fmla="*/ 3220313 w 8625839"/>
            <a:gd name="csY8" fmla="*/ 0 h 6233160"/>
            <a:gd name="csX9" fmla="*/ 3622852 w 8625839"/>
            <a:gd name="csY9" fmla="*/ 0 h 6233160"/>
            <a:gd name="csX10" fmla="*/ 3939133 w 8625839"/>
            <a:gd name="csY10" fmla="*/ 0 h 6233160"/>
            <a:gd name="csX11" fmla="*/ 4600447 w 8625839"/>
            <a:gd name="csY11" fmla="*/ 0 h 6233160"/>
            <a:gd name="csX12" fmla="*/ 5261762 w 8625839"/>
            <a:gd name="csY12" fmla="*/ 0 h 6233160"/>
            <a:gd name="csX13" fmla="*/ 5750559 w 8625839"/>
            <a:gd name="csY13" fmla="*/ 0 h 6233160"/>
            <a:gd name="csX14" fmla="*/ 6498132 w 8625839"/>
            <a:gd name="csY14" fmla="*/ 0 h 6233160"/>
            <a:gd name="csX15" fmla="*/ 7073188 w 8625839"/>
            <a:gd name="csY15" fmla="*/ 0 h 6233160"/>
            <a:gd name="csX16" fmla="*/ 7475727 w 8625839"/>
            <a:gd name="csY16" fmla="*/ 0 h 6233160"/>
            <a:gd name="csX17" fmla="*/ 8050783 w 8625839"/>
            <a:gd name="csY17" fmla="*/ 0 h 6233160"/>
            <a:gd name="csX18" fmla="*/ 8625839 w 8625839"/>
            <a:gd name="csY18" fmla="*/ 0 h 6233160"/>
            <a:gd name="csX19" fmla="*/ 8625839 w 8625839"/>
            <a:gd name="csY19" fmla="*/ 441988 h 6233160"/>
            <a:gd name="csX20" fmla="*/ 8625839 w 8625839"/>
            <a:gd name="csY20" fmla="*/ 1133302 h 6233160"/>
            <a:gd name="csX21" fmla="*/ 8625839 w 8625839"/>
            <a:gd name="csY21" fmla="*/ 1575290 h 6233160"/>
            <a:gd name="csX22" fmla="*/ 8625839 w 8625839"/>
            <a:gd name="csY22" fmla="*/ 1954946 h 6233160"/>
            <a:gd name="csX23" fmla="*/ 8625839 w 8625839"/>
            <a:gd name="csY23" fmla="*/ 2646260 h 6233160"/>
            <a:gd name="csX24" fmla="*/ 8625839 w 8625839"/>
            <a:gd name="csY24" fmla="*/ 3275242 h 6233160"/>
            <a:gd name="csX25" fmla="*/ 8625839 w 8625839"/>
            <a:gd name="csY25" fmla="*/ 3904225 h 6233160"/>
            <a:gd name="csX26" fmla="*/ 8625839 w 8625839"/>
            <a:gd name="csY26" fmla="*/ 4346212 h 6233160"/>
            <a:gd name="csX27" fmla="*/ 8625839 w 8625839"/>
            <a:gd name="csY27" fmla="*/ 4788200 h 6233160"/>
            <a:gd name="csX28" fmla="*/ 8625839 w 8625839"/>
            <a:gd name="csY28" fmla="*/ 5417183 h 6233160"/>
            <a:gd name="csX29" fmla="*/ 8625839 w 8625839"/>
            <a:gd name="csY29" fmla="*/ 6233160 h 6233160"/>
            <a:gd name="csX30" fmla="*/ 8309558 w 8625839"/>
            <a:gd name="csY30" fmla="*/ 6233160 h 6233160"/>
            <a:gd name="csX31" fmla="*/ 7907019 w 8625839"/>
            <a:gd name="csY31" fmla="*/ 6233160 h 6233160"/>
            <a:gd name="csX32" fmla="*/ 7504480 w 8625839"/>
            <a:gd name="csY32" fmla="*/ 6233160 h 6233160"/>
            <a:gd name="csX33" fmla="*/ 7101941 w 8625839"/>
            <a:gd name="csY33" fmla="*/ 6233160 h 6233160"/>
            <a:gd name="csX34" fmla="*/ 6354368 w 8625839"/>
            <a:gd name="csY34" fmla="*/ 6233160 h 6233160"/>
            <a:gd name="csX35" fmla="*/ 6038087 w 8625839"/>
            <a:gd name="csY35" fmla="*/ 6233160 h 6233160"/>
            <a:gd name="csX36" fmla="*/ 5290515 w 8625839"/>
            <a:gd name="csY36" fmla="*/ 6233160 h 6233160"/>
            <a:gd name="csX37" fmla="*/ 4542942 w 8625839"/>
            <a:gd name="csY37" fmla="*/ 6233160 h 6233160"/>
            <a:gd name="csX38" fmla="*/ 3795369 w 8625839"/>
            <a:gd name="csY38" fmla="*/ 6233160 h 6233160"/>
            <a:gd name="csX39" fmla="*/ 3479088 w 8625839"/>
            <a:gd name="csY39" fmla="*/ 6233160 h 6233160"/>
            <a:gd name="csX40" fmla="*/ 2731516 w 8625839"/>
            <a:gd name="csY40" fmla="*/ 6233160 h 6233160"/>
            <a:gd name="csX41" fmla="*/ 2242718 w 8625839"/>
            <a:gd name="csY41" fmla="*/ 6233160 h 6233160"/>
            <a:gd name="csX42" fmla="*/ 1753921 w 8625839"/>
            <a:gd name="csY42" fmla="*/ 6233160 h 6233160"/>
            <a:gd name="csX43" fmla="*/ 1265123 w 8625839"/>
            <a:gd name="csY43" fmla="*/ 6233160 h 6233160"/>
            <a:gd name="csX44" fmla="*/ 690067 w 8625839"/>
            <a:gd name="csY44" fmla="*/ 6233160 h 6233160"/>
            <a:gd name="csX45" fmla="*/ 0 w 8625839"/>
            <a:gd name="csY45" fmla="*/ 6233160 h 6233160"/>
            <a:gd name="csX46" fmla="*/ 0 w 8625839"/>
            <a:gd name="csY46" fmla="*/ 5541846 h 6233160"/>
            <a:gd name="csX47" fmla="*/ 0 w 8625839"/>
            <a:gd name="csY47" fmla="*/ 5037527 h 6233160"/>
            <a:gd name="csX48" fmla="*/ 0 w 8625839"/>
            <a:gd name="csY48" fmla="*/ 4657870 h 6233160"/>
            <a:gd name="csX49" fmla="*/ 0 w 8625839"/>
            <a:gd name="csY49" fmla="*/ 4091220 h 6233160"/>
            <a:gd name="csX50" fmla="*/ 0 w 8625839"/>
            <a:gd name="csY50" fmla="*/ 3524569 h 6233160"/>
            <a:gd name="csX51" fmla="*/ 0 w 8625839"/>
            <a:gd name="csY51" fmla="*/ 2895586 h 6233160"/>
            <a:gd name="csX52" fmla="*/ 0 w 8625839"/>
            <a:gd name="csY52" fmla="*/ 2391267 h 6233160"/>
            <a:gd name="csX53" fmla="*/ 0 w 8625839"/>
            <a:gd name="csY53" fmla="*/ 1762284 h 6233160"/>
            <a:gd name="csX54" fmla="*/ 0 w 8625839"/>
            <a:gd name="csY54" fmla="*/ 1257965 h 6233160"/>
            <a:gd name="csX55" fmla="*/ 0 w 8625839"/>
            <a:gd name="csY55" fmla="*/ 628983 h 6233160"/>
            <a:gd name="csX56" fmla="*/ 0 w 8625839"/>
            <a:gd name="csY56" fmla="*/ 0 h 6233160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  <a:cxn ang="0">
              <a:pos x="csX7" y="csY7"/>
            </a:cxn>
            <a:cxn ang="0">
              <a:pos x="csX8" y="csY8"/>
            </a:cxn>
            <a:cxn ang="0">
              <a:pos x="csX9" y="csY9"/>
            </a:cxn>
            <a:cxn ang="0">
              <a:pos x="csX10" y="csY10"/>
            </a:cxn>
            <a:cxn ang="0">
              <a:pos x="csX11" y="csY11"/>
            </a:cxn>
            <a:cxn ang="0">
              <a:pos x="csX12" y="csY12"/>
            </a:cxn>
            <a:cxn ang="0">
              <a:pos x="csX13" y="csY13"/>
            </a:cxn>
            <a:cxn ang="0">
              <a:pos x="csX14" y="csY14"/>
            </a:cxn>
            <a:cxn ang="0">
              <a:pos x="csX15" y="csY15"/>
            </a:cxn>
            <a:cxn ang="0">
              <a:pos x="csX16" y="csY16"/>
            </a:cxn>
            <a:cxn ang="0">
              <a:pos x="csX17" y="csY17"/>
            </a:cxn>
            <a:cxn ang="0">
              <a:pos x="csX18" y="csY18"/>
            </a:cxn>
            <a:cxn ang="0">
              <a:pos x="csX19" y="csY19"/>
            </a:cxn>
            <a:cxn ang="0">
              <a:pos x="csX20" y="csY20"/>
            </a:cxn>
            <a:cxn ang="0">
              <a:pos x="csX21" y="csY21"/>
            </a:cxn>
            <a:cxn ang="0">
              <a:pos x="csX22" y="csY22"/>
            </a:cxn>
            <a:cxn ang="0">
              <a:pos x="csX23" y="csY23"/>
            </a:cxn>
            <a:cxn ang="0">
              <a:pos x="csX24" y="csY24"/>
            </a:cxn>
            <a:cxn ang="0">
              <a:pos x="csX25" y="csY25"/>
            </a:cxn>
            <a:cxn ang="0">
              <a:pos x="csX26" y="csY26"/>
            </a:cxn>
            <a:cxn ang="0">
              <a:pos x="csX27" y="csY27"/>
            </a:cxn>
            <a:cxn ang="0">
              <a:pos x="csX28" y="csY28"/>
            </a:cxn>
            <a:cxn ang="0">
              <a:pos x="csX29" y="csY29"/>
            </a:cxn>
            <a:cxn ang="0">
              <a:pos x="csX30" y="csY30"/>
            </a:cxn>
            <a:cxn ang="0">
              <a:pos x="csX31" y="csY31"/>
            </a:cxn>
            <a:cxn ang="0">
              <a:pos x="csX32" y="csY32"/>
            </a:cxn>
            <a:cxn ang="0">
              <a:pos x="csX33" y="csY33"/>
            </a:cxn>
            <a:cxn ang="0">
              <a:pos x="csX34" y="csY34"/>
            </a:cxn>
            <a:cxn ang="0">
              <a:pos x="csX35" y="csY35"/>
            </a:cxn>
            <a:cxn ang="0">
              <a:pos x="csX36" y="csY36"/>
            </a:cxn>
            <a:cxn ang="0">
              <a:pos x="csX37" y="csY37"/>
            </a:cxn>
            <a:cxn ang="0">
              <a:pos x="csX38" y="csY38"/>
            </a:cxn>
            <a:cxn ang="0">
              <a:pos x="csX39" y="csY39"/>
            </a:cxn>
            <a:cxn ang="0">
              <a:pos x="csX40" y="csY40"/>
            </a:cxn>
            <a:cxn ang="0">
              <a:pos x="csX41" y="csY41"/>
            </a:cxn>
            <a:cxn ang="0">
              <a:pos x="csX42" y="csY42"/>
            </a:cxn>
            <a:cxn ang="0">
              <a:pos x="csX43" y="csY43"/>
            </a:cxn>
            <a:cxn ang="0">
              <a:pos x="csX44" y="csY44"/>
            </a:cxn>
            <a:cxn ang="0">
              <a:pos x="csX45" y="csY45"/>
            </a:cxn>
            <a:cxn ang="0">
              <a:pos x="csX46" y="csY46"/>
            </a:cxn>
            <a:cxn ang="0">
              <a:pos x="csX47" y="csY47"/>
            </a:cxn>
            <a:cxn ang="0">
              <a:pos x="csX48" y="csY48"/>
            </a:cxn>
            <a:cxn ang="0">
              <a:pos x="csX49" y="csY49"/>
            </a:cxn>
            <a:cxn ang="0">
              <a:pos x="csX50" y="csY50"/>
            </a:cxn>
            <a:cxn ang="0">
              <a:pos x="csX51" y="csY51"/>
            </a:cxn>
            <a:cxn ang="0">
              <a:pos x="csX52" y="csY52"/>
            </a:cxn>
            <a:cxn ang="0">
              <a:pos x="csX53" y="csY53"/>
            </a:cxn>
            <a:cxn ang="0">
              <a:pos x="csX54" y="csY54"/>
            </a:cxn>
            <a:cxn ang="0">
              <a:pos x="csX55" y="csY55"/>
            </a:cxn>
            <a:cxn ang="0">
              <a:pos x="csX56" y="csY56"/>
            </a:cxn>
          </a:cxnLst>
          <a:rect l="l" t="t" r="r" b="b"/>
          <a:pathLst>
            <a:path w="8625839" h="6233160" extrusionOk="0">
              <a:moveTo>
                <a:pt x="0" y="0"/>
              </a:moveTo>
              <a:cubicBezTo>
                <a:pt x="137307" y="-18219"/>
                <a:pt x="228325" y="16135"/>
                <a:pt x="316281" y="0"/>
              </a:cubicBezTo>
              <a:cubicBezTo>
                <a:pt x="404237" y="-16135"/>
                <a:pt x="557237" y="30040"/>
                <a:pt x="632562" y="0"/>
              </a:cubicBezTo>
              <a:cubicBezTo>
                <a:pt x="707887" y="-30040"/>
                <a:pt x="949181" y="1600"/>
                <a:pt x="1035101" y="0"/>
              </a:cubicBezTo>
              <a:cubicBezTo>
                <a:pt x="1121021" y="-1600"/>
                <a:pt x="1216803" y="20921"/>
                <a:pt x="1351381" y="0"/>
              </a:cubicBezTo>
              <a:cubicBezTo>
                <a:pt x="1485959" y="-20921"/>
                <a:pt x="1709315" y="43483"/>
                <a:pt x="1926437" y="0"/>
              </a:cubicBezTo>
              <a:cubicBezTo>
                <a:pt x="2143559" y="-43483"/>
                <a:pt x="2164346" y="1584"/>
                <a:pt x="2242718" y="0"/>
              </a:cubicBezTo>
              <a:cubicBezTo>
                <a:pt x="2321090" y="-1584"/>
                <a:pt x="2547814" y="44994"/>
                <a:pt x="2645257" y="0"/>
              </a:cubicBezTo>
              <a:cubicBezTo>
                <a:pt x="2742700" y="-44994"/>
                <a:pt x="3069650" y="17300"/>
                <a:pt x="3220313" y="0"/>
              </a:cubicBezTo>
              <a:cubicBezTo>
                <a:pt x="3370976" y="-17300"/>
                <a:pt x="3531568" y="13956"/>
                <a:pt x="3622852" y="0"/>
              </a:cubicBezTo>
              <a:cubicBezTo>
                <a:pt x="3714136" y="-13956"/>
                <a:pt x="3862392" y="13926"/>
                <a:pt x="3939133" y="0"/>
              </a:cubicBezTo>
              <a:cubicBezTo>
                <a:pt x="4015874" y="-13926"/>
                <a:pt x="4339089" y="77479"/>
                <a:pt x="4600447" y="0"/>
              </a:cubicBezTo>
              <a:cubicBezTo>
                <a:pt x="4861805" y="-77479"/>
                <a:pt x="4993179" y="51204"/>
                <a:pt x="5261762" y="0"/>
              </a:cubicBezTo>
              <a:cubicBezTo>
                <a:pt x="5530346" y="-51204"/>
                <a:pt x="5522429" y="32177"/>
                <a:pt x="5750559" y="0"/>
              </a:cubicBezTo>
              <a:cubicBezTo>
                <a:pt x="5978689" y="-32177"/>
                <a:pt x="6305175" y="82789"/>
                <a:pt x="6498132" y="0"/>
              </a:cubicBezTo>
              <a:cubicBezTo>
                <a:pt x="6691089" y="-82789"/>
                <a:pt x="6845835" y="65341"/>
                <a:pt x="7073188" y="0"/>
              </a:cubicBezTo>
              <a:cubicBezTo>
                <a:pt x="7300541" y="-65341"/>
                <a:pt x="7365232" y="30471"/>
                <a:pt x="7475727" y="0"/>
              </a:cubicBezTo>
              <a:cubicBezTo>
                <a:pt x="7586222" y="-30471"/>
                <a:pt x="7795007" y="39860"/>
                <a:pt x="8050783" y="0"/>
              </a:cubicBezTo>
              <a:cubicBezTo>
                <a:pt x="8306559" y="-39860"/>
                <a:pt x="8492542" y="14481"/>
                <a:pt x="8625839" y="0"/>
              </a:cubicBezTo>
              <a:cubicBezTo>
                <a:pt x="8655093" y="154000"/>
                <a:pt x="8602180" y="254619"/>
                <a:pt x="8625839" y="441988"/>
              </a:cubicBezTo>
              <a:cubicBezTo>
                <a:pt x="8649498" y="629357"/>
                <a:pt x="8574732" y="992948"/>
                <a:pt x="8625839" y="1133302"/>
              </a:cubicBezTo>
              <a:cubicBezTo>
                <a:pt x="8676946" y="1273656"/>
                <a:pt x="8612937" y="1389371"/>
                <a:pt x="8625839" y="1575290"/>
              </a:cubicBezTo>
              <a:cubicBezTo>
                <a:pt x="8638741" y="1761209"/>
                <a:pt x="8613555" y="1799229"/>
                <a:pt x="8625839" y="1954946"/>
              </a:cubicBezTo>
              <a:cubicBezTo>
                <a:pt x="8638123" y="2110663"/>
                <a:pt x="8547312" y="2398088"/>
                <a:pt x="8625839" y="2646260"/>
              </a:cubicBezTo>
              <a:cubicBezTo>
                <a:pt x="8704366" y="2894432"/>
                <a:pt x="8580058" y="3120607"/>
                <a:pt x="8625839" y="3275242"/>
              </a:cubicBezTo>
              <a:cubicBezTo>
                <a:pt x="8671620" y="3429877"/>
                <a:pt x="8589491" y="3640019"/>
                <a:pt x="8625839" y="3904225"/>
              </a:cubicBezTo>
              <a:cubicBezTo>
                <a:pt x="8662187" y="4168431"/>
                <a:pt x="8620634" y="4146027"/>
                <a:pt x="8625839" y="4346212"/>
              </a:cubicBezTo>
              <a:cubicBezTo>
                <a:pt x="8631044" y="4546397"/>
                <a:pt x="8589230" y="4660472"/>
                <a:pt x="8625839" y="4788200"/>
              </a:cubicBezTo>
              <a:cubicBezTo>
                <a:pt x="8662448" y="4915928"/>
                <a:pt x="8585604" y="5139546"/>
                <a:pt x="8625839" y="5417183"/>
              </a:cubicBezTo>
              <a:cubicBezTo>
                <a:pt x="8666074" y="5694820"/>
                <a:pt x="8551410" y="5963516"/>
                <a:pt x="8625839" y="6233160"/>
              </a:cubicBezTo>
              <a:cubicBezTo>
                <a:pt x="8544606" y="6242409"/>
                <a:pt x="8388166" y="6229658"/>
                <a:pt x="8309558" y="6233160"/>
              </a:cubicBezTo>
              <a:cubicBezTo>
                <a:pt x="8230950" y="6236662"/>
                <a:pt x="8008915" y="6193415"/>
                <a:pt x="7907019" y="6233160"/>
              </a:cubicBezTo>
              <a:cubicBezTo>
                <a:pt x="7805123" y="6272905"/>
                <a:pt x="7647711" y="6185131"/>
                <a:pt x="7504480" y="6233160"/>
              </a:cubicBezTo>
              <a:cubicBezTo>
                <a:pt x="7361249" y="6281189"/>
                <a:pt x="7189665" y="6226017"/>
                <a:pt x="7101941" y="6233160"/>
              </a:cubicBezTo>
              <a:cubicBezTo>
                <a:pt x="7014217" y="6240303"/>
                <a:pt x="6566261" y="6192944"/>
                <a:pt x="6354368" y="6233160"/>
              </a:cubicBezTo>
              <a:cubicBezTo>
                <a:pt x="6142475" y="6273376"/>
                <a:pt x="6145605" y="6200636"/>
                <a:pt x="6038087" y="6233160"/>
              </a:cubicBezTo>
              <a:cubicBezTo>
                <a:pt x="5930569" y="6265684"/>
                <a:pt x="5461293" y="6160552"/>
                <a:pt x="5290515" y="6233160"/>
              </a:cubicBezTo>
              <a:cubicBezTo>
                <a:pt x="5119737" y="6305768"/>
                <a:pt x="4705475" y="6209253"/>
                <a:pt x="4542942" y="6233160"/>
              </a:cubicBezTo>
              <a:cubicBezTo>
                <a:pt x="4380409" y="6257067"/>
                <a:pt x="4024721" y="6219757"/>
                <a:pt x="3795369" y="6233160"/>
              </a:cubicBezTo>
              <a:cubicBezTo>
                <a:pt x="3566017" y="6246563"/>
                <a:pt x="3636533" y="6198806"/>
                <a:pt x="3479088" y="6233160"/>
              </a:cubicBezTo>
              <a:cubicBezTo>
                <a:pt x="3321643" y="6267514"/>
                <a:pt x="2993877" y="6144022"/>
                <a:pt x="2731516" y="6233160"/>
              </a:cubicBezTo>
              <a:cubicBezTo>
                <a:pt x="2469155" y="6322298"/>
                <a:pt x="2344814" y="6185456"/>
                <a:pt x="2242718" y="6233160"/>
              </a:cubicBezTo>
              <a:cubicBezTo>
                <a:pt x="2140622" y="6280864"/>
                <a:pt x="1965140" y="6175329"/>
                <a:pt x="1753921" y="6233160"/>
              </a:cubicBezTo>
              <a:cubicBezTo>
                <a:pt x="1542702" y="6290991"/>
                <a:pt x="1374429" y="6189329"/>
                <a:pt x="1265123" y="6233160"/>
              </a:cubicBezTo>
              <a:cubicBezTo>
                <a:pt x="1155817" y="6276991"/>
                <a:pt x="895561" y="6214757"/>
                <a:pt x="690067" y="6233160"/>
              </a:cubicBezTo>
              <a:cubicBezTo>
                <a:pt x="484573" y="6251563"/>
                <a:pt x="271684" y="6215833"/>
                <a:pt x="0" y="6233160"/>
              </a:cubicBezTo>
              <a:cubicBezTo>
                <a:pt x="-38418" y="5892655"/>
                <a:pt x="39060" y="5817294"/>
                <a:pt x="0" y="5541846"/>
              </a:cubicBezTo>
              <a:cubicBezTo>
                <a:pt x="-39060" y="5266398"/>
                <a:pt x="43588" y="5187952"/>
                <a:pt x="0" y="5037527"/>
              </a:cubicBezTo>
              <a:cubicBezTo>
                <a:pt x="-43588" y="4887102"/>
                <a:pt x="15270" y="4766111"/>
                <a:pt x="0" y="4657870"/>
              </a:cubicBezTo>
              <a:cubicBezTo>
                <a:pt x="-15270" y="4549629"/>
                <a:pt x="19884" y="4229584"/>
                <a:pt x="0" y="4091220"/>
              </a:cubicBezTo>
              <a:cubicBezTo>
                <a:pt x="-19884" y="3952856"/>
                <a:pt x="12274" y="3686868"/>
                <a:pt x="0" y="3524569"/>
              </a:cubicBezTo>
              <a:cubicBezTo>
                <a:pt x="-12274" y="3362270"/>
                <a:pt x="10440" y="3055054"/>
                <a:pt x="0" y="2895586"/>
              </a:cubicBezTo>
              <a:cubicBezTo>
                <a:pt x="-10440" y="2736118"/>
                <a:pt x="9587" y="2522376"/>
                <a:pt x="0" y="2391267"/>
              </a:cubicBezTo>
              <a:cubicBezTo>
                <a:pt x="-9587" y="2260158"/>
                <a:pt x="73142" y="1918716"/>
                <a:pt x="0" y="1762284"/>
              </a:cubicBezTo>
              <a:cubicBezTo>
                <a:pt x="-73142" y="1605852"/>
                <a:pt x="26471" y="1453092"/>
                <a:pt x="0" y="1257965"/>
              </a:cubicBezTo>
              <a:cubicBezTo>
                <a:pt x="-26471" y="1062838"/>
                <a:pt x="35723" y="910721"/>
                <a:pt x="0" y="628983"/>
              </a:cubicBezTo>
              <a:cubicBezTo>
                <a:pt x="-35723" y="347245"/>
                <a:pt x="48194" y="160069"/>
                <a:pt x="0" y="0"/>
              </a:cubicBezTo>
              <a:close/>
            </a:path>
          </a:pathLst>
        </a:custGeom>
        <a:noFill/>
        <a:ln w="127000" cmpd="thickThin">
          <a:solidFill>
            <a:srgbClr val="CC00FF"/>
          </a:solidFill>
          <a:extLst>
            <a:ext uri="{C807C97D-BFC1-408E-A445-0C87EB9F89A2}">
              <ask:lineSketchStyleProps xmlns:ask="http://schemas.microsoft.com/office/drawing/2018/sketchyshapes" sd="2737183560">
                <a:prstGeom prst="rect">
                  <a:avLst/>
                </a:prstGeom>
                <ask:type>
                  <ask:lineSketchScribbl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nl-NL"/>
        </a:p>
      </xdr:txBody>
    </xdr:sp>
    <xdr:clientData/>
  </xdr:twoCellAnchor>
  <xdr:oneCellAnchor>
    <xdr:from>
      <xdr:col>18</xdr:col>
      <xdr:colOff>320553</xdr:colOff>
      <xdr:row>60</xdr:row>
      <xdr:rowOff>5</xdr:rowOff>
    </xdr:from>
    <xdr:ext cx="763960" cy="5760719"/>
    <xdr:sp macro="" textlink="">
      <xdr:nvSpPr>
        <xdr:cNvPr id="37" name="Tekstvak 36">
          <a:extLst>
            <a:ext uri="{FF2B5EF4-FFF2-40B4-BE49-F238E27FC236}">
              <a16:creationId xmlns:a16="http://schemas.microsoft.com/office/drawing/2014/main" id="{D27A6F9B-CA7A-476E-951C-80DFF9AA71F8}"/>
            </a:ext>
          </a:extLst>
        </xdr:cNvPr>
        <xdr:cNvSpPr txBox="1"/>
      </xdr:nvSpPr>
      <xdr:spPr>
        <a:xfrm rot="5400000">
          <a:off x="10966673" y="18919485"/>
          <a:ext cx="5760719" cy="7639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nl-NL" sz="3600" b="1" baseline="0">
              <a:solidFill>
                <a:srgbClr val="CC00FF"/>
              </a:solidFill>
              <a:latin typeface="Aptos Slab ExtraBold" panose="020B0004020202020204" pitchFamily="34" charset="0"/>
            </a:rPr>
            <a:t>ZO GAAT HET OP SCHOOL</a:t>
          </a:r>
        </a:p>
        <a:p>
          <a:endParaRPr lang="nl-NL" sz="3600">
            <a:solidFill>
              <a:srgbClr val="CC00FF"/>
            </a:solidFill>
          </a:endParaRPr>
        </a:p>
      </xdr:txBody>
    </xdr:sp>
    <xdr:clientData/>
  </xdr:oneCellAnchor>
  <xdr:twoCellAnchor editAs="oneCell">
    <xdr:from>
      <xdr:col>7</xdr:col>
      <xdr:colOff>0</xdr:colOff>
      <xdr:row>61</xdr:row>
      <xdr:rowOff>182880</xdr:rowOff>
    </xdr:from>
    <xdr:to>
      <xdr:col>18</xdr:col>
      <xdr:colOff>7672</xdr:colOff>
      <xdr:row>68</xdr:row>
      <xdr:rowOff>1</xdr:rowOff>
    </xdr:to>
    <xdr:pic>
      <xdr:nvPicPr>
        <xdr:cNvPr id="38" name="Afbeelding 37">
          <a:extLst>
            <a:ext uri="{FF2B5EF4-FFF2-40B4-BE49-F238E27FC236}">
              <a16:creationId xmlns:a16="http://schemas.microsoft.com/office/drawing/2014/main" id="{CF1E7B60-2900-41F1-96BF-3EE466994EED}"/>
            </a:ext>
          </a:extLst>
        </xdr:cNvPr>
        <xdr:cNvPicPr/>
      </xdr:nvPicPr>
      <xdr:blipFill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backgroundRemoval t="9091" b="95041" l="6048" r="96544">
                      <a14:foregroundMark x1="17495" y1="43802" x2="17495" y2="43802"/>
                      <a14:foregroundMark x1="10799" y1="43802" x2="10799" y2="43802"/>
                      <a14:foregroundMark x1="14039" y1="16529" x2="14039" y2="16529"/>
                      <a14:foregroundMark x1="21598" y1="28926" x2="21598" y2="28926"/>
                      <a14:foregroundMark x1="18143" y1="72727" x2="18143" y2="72727"/>
                      <a14:foregroundMark x1="6479" y1="75207" x2="6479" y2="75207"/>
                      <a14:foregroundMark x1="48380" y1="63636" x2="48380" y2="63636"/>
                      <a14:foregroundMark x1="47732" y1="47107" x2="47732" y2="47107"/>
                      <a14:foregroundMark x1="54644" y1="46281" x2="54644" y2="46281"/>
                      <a14:foregroundMark x1="90281" y1="45455" x2="90281" y2="45455"/>
                      <a14:foregroundMark x1="83585" y1="47934" x2="83585" y2="47934"/>
                      <a14:foregroundMark x1="81641" y1="23140" x2="81641" y2="23140"/>
                      <a14:foregroundMark x1="96760" y1="52066" x2="96760" y2="52066"/>
                      <a14:foregroundMark x1="88553" y1="71901" x2="88553" y2="71901"/>
                      <a14:foregroundMark x1="50324" y1="95041" x2="50324" y2="950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6847820"/>
          <a:ext cx="6545632" cy="15240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70</xdr:row>
      <xdr:rowOff>0</xdr:rowOff>
    </xdr:from>
    <xdr:to>
      <xdr:col>17</xdr:col>
      <xdr:colOff>540771</xdr:colOff>
      <xdr:row>75</xdr:row>
      <xdr:rowOff>228600</xdr:rowOff>
    </xdr:to>
    <xdr:pic>
      <xdr:nvPicPr>
        <xdr:cNvPr id="39" name="Afbeelding 38">
          <a:extLst>
            <a:ext uri="{FF2B5EF4-FFF2-40B4-BE49-F238E27FC236}">
              <a16:creationId xmlns:a16="http://schemas.microsoft.com/office/drawing/2014/main" id="{F046DDF0-4BA5-4BE8-B29F-659ED899D23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ackgroundRemoval t="5556" b="91667" l="2667" r="96444">
                      <a14:foregroundMark x1="9333" y1="39815" x2="9333" y2="39815"/>
                      <a14:foregroundMark x1="15778" y1="44444" x2="15778" y2="44444"/>
                      <a14:foregroundMark x1="12889" y1="70370" x2="12889" y2="70370"/>
                      <a14:foregroundMark x1="22667" y1="66667" x2="22667" y2="66667"/>
                      <a14:foregroundMark x1="2667" y1="56481" x2="2667" y2="56481"/>
                      <a14:foregroundMark x1="46667" y1="30556" x2="46667" y2="30556"/>
                      <a14:foregroundMark x1="52667" y1="30556" x2="52667" y2="30556"/>
                      <a14:foregroundMark x1="59333" y1="33333" x2="59333" y2="33333"/>
                      <a14:foregroundMark x1="47778" y1="91667" x2="47778" y2="91667"/>
                      <a14:foregroundMark x1="84222" y1="70370" x2="84222" y2="70370"/>
                      <a14:foregroundMark x1="84444" y1="46296" x2="84444" y2="46296"/>
                      <a14:foregroundMark x1="91333" y1="41667" x2="91333" y2="41667"/>
                      <a14:foregroundMark x1="96444" y1="30556" x2="96444" y2="30556"/>
                      <a14:foregroundMark x1="56000" y1="89815" x2="56000" y2="89815"/>
                      <a14:foregroundMark x1="49333" y1="63889" x2="49333" y2="63889"/>
                      <a14:backgroundMark x1="14000" y1="57407" x2="14000" y2="57407"/>
                      <a14:backgroundMark x1="56000" y1="90741" x2="56000" y2="90741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18859500"/>
          <a:ext cx="6484371" cy="1447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0</xdr:colOff>
      <xdr:row>78</xdr:row>
      <xdr:rowOff>0</xdr:rowOff>
    </xdr:from>
    <xdr:to>
      <xdr:col>17</xdr:col>
      <xdr:colOff>583001</xdr:colOff>
      <xdr:row>84</xdr:row>
      <xdr:rowOff>30479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4ADF931F-4FEA-4125-BE61-192AA1E17EEF}"/>
            </a:ext>
          </a:extLst>
        </xdr:cNvPr>
        <xdr:cNvPicPr/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ackgroundRemoval t="8772" b="90351" l="2882" r="96231">
                      <a14:foregroundMark x1="46120" y1="44737" x2="46120" y2="44737"/>
                      <a14:foregroundMark x1="52772" y1="44737" x2="52772" y2="44737"/>
                      <a14:foregroundMark x1="59645" y1="44737" x2="59645" y2="44737"/>
                      <a14:foregroundMark x1="48780" y1="75439" x2="48780" y2="75439"/>
                      <a14:foregroundMark x1="47894" y1="90351" x2="47894" y2="90351"/>
                      <a14:foregroundMark x1="83149" y1="39474" x2="83149" y2="39474"/>
                      <a14:foregroundMark x1="90244" y1="42982" x2="90244" y2="42982"/>
                      <a14:foregroundMark x1="96231" y1="28947" x2="96231" y2="28947"/>
                      <a14:foregroundMark x1="88027" y1="90351" x2="88027" y2="90351"/>
                      <a14:foregroundMark x1="86253" y1="60526" x2="86253" y2="60526"/>
                      <a14:foregroundMark x1="15743" y1="64035" x2="15743" y2="64035"/>
                      <a14:foregroundMark x1="16851" y1="46491" x2="16851" y2="46491"/>
                      <a14:foregroundMark x1="9534" y1="47368" x2="9534" y2="47368"/>
                      <a14:foregroundMark x1="8204" y1="12281" x2="8204" y2="12281"/>
                      <a14:foregroundMark x1="2882" y1="66667" x2="2882" y2="66667"/>
                      <a14:foregroundMark x1="11530" y1="90351" x2="11530" y2="90351"/>
                      <a14:foregroundMark x1="50554" y1="11404" x2="50554" y2="11404"/>
                      <a14:foregroundMark x1="50776" y1="8772" x2="50776" y2="877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6540" y="20810220"/>
          <a:ext cx="6526601" cy="149351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137160</xdr:colOff>
      <xdr:row>88</xdr:row>
      <xdr:rowOff>198120</xdr:rowOff>
    </xdr:from>
    <xdr:ext cx="9265920" cy="2072640"/>
    <xdr:sp macro="" textlink="" fLocksText="0">
      <xdr:nvSpPr>
        <xdr:cNvPr id="41" name="Tekstvak 40">
          <a:extLst>
            <a:ext uri="{FF2B5EF4-FFF2-40B4-BE49-F238E27FC236}">
              <a16:creationId xmlns:a16="http://schemas.microsoft.com/office/drawing/2014/main" id="{5BD0525B-E8D1-42FC-B018-132DE284B605}"/>
            </a:ext>
          </a:extLst>
        </xdr:cNvPr>
        <xdr:cNvSpPr txBox="1"/>
      </xdr:nvSpPr>
      <xdr:spPr>
        <a:xfrm>
          <a:off x="6149340" y="23446740"/>
          <a:ext cx="9265920" cy="207264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6</xdr:col>
      <xdr:colOff>497859</xdr:colOff>
      <xdr:row>103</xdr:row>
      <xdr:rowOff>42794</xdr:rowOff>
    </xdr:from>
    <xdr:ext cx="9097199" cy="2371405"/>
    <xdr:sp macro="" textlink="" fLocksText="0">
      <xdr:nvSpPr>
        <xdr:cNvPr id="42" name="Tekstvak 41">
          <a:extLst>
            <a:ext uri="{FF2B5EF4-FFF2-40B4-BE49-F238E27FC236}">
              <a16:creationId xmlns:a16="http://schemas.microsoft.com/office/drawing/2014/main" id="{6432766D-2A14-4A08-A2C2-40EE50785209}"/>
            </a:ext>
          </a:extLst>
        </xdr:cNvPr>
        <xdr:cNvSpPr txBox="1"/>
      </xdr:nvSpPr>
      <xdr:spPr>
        <a:xfrm rot="294414">
          <a:off x="6510039" y="26949014"/>
          <a:ext cx="9097199" cy="237140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6</xdr:col>
      <xdr:colOff>297869</xdr:colOff>
      <xdr:row>118</xdr:row>
      <xdr:rowOff>30154</xdr:rowOff>
    </xdr:from>
    <xdr:ext cx="9175649" cy="2818584"/>
    <xdr:sp macro="" textlink="" fLocksText="0">
      <xdr:nvSpPr>
        <xdr:cNvPr id="43" name="Tekstvak 42">
          <a:extLst>
            <a:ext uri="{FF2B5EF4-FFF2-40B4-BE49-F238E27FC236}">
              <a16:creationId xmlns:a16="http://schemas.microsoft.com/office/drawing/2014/main" id="{DAF2D95E-3913-4080-830F-9B8EC313161F}"/>
            </a:ext>
          </a:extLst>
        </xdr:cNvPr>
        <xdr:cNvSpPr txBox="1"/>
      </xdr:nvSpPr>
      <xdr:spPr>
        <a:xfrm rot="21330930">
          <a:off x="6310049" y="30593974"/>
          <a:ext cx="9175649" cy="281858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24</xdr:col>
      <xdr:colOff>47801</xdr:colOff>
      <xdr:row>102</xdr:row>
      <xdr:rowOff>96801</xdr:rowOff>
    </xdr:from>
    <xdr:ext cx="9529389" cy="2119271"/>
    <xdr:sp macro="" textlink="" fLocksText="0">
      <xdr:nvSpPr>
        <xdr:cNvPr id="44" name="Tekstvak 43">
          <a:extLst>
            <a:ext uri="{FF2B5EF4-FFF2-40B4-BE49-F238E27FC236}">
              <a16:creationId xmlns:a16="http://schemas.microsoft.com/office/drawing/2014/main" id="{672E1951-D9E3-4E47-85C1-9C6C37899F48}"/>
            </a:ext>
          </a:extLst>
        </xdr:cNvPr>
        <xdr:cNvSpPr txBox="1"/>
      </xdr:nvSpPr>
      <xdr:spPr>
        <a:xfrm rot="21293535">
          <a:off x="16758461" y="26759181"/>
          <a:ext cx="9529389" cy="211927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oneCellAnchor>
    <xdr:from>
      <xdr:col>23</xdr:col>
      <xdr:colOff>320040</xdr:colOff>
      <xdr:row>117</xdr:row>
      <xdr:rowOff>0</xdr:rowOff>
    </xdr:from>
    <xdr:ext cx="9601200" cy="2270760"/>
    <xdr:sp macro="" textlink="" fLocksText="0">
      <xdr:nvSpPr>
        <xdr:cNvPr id="45" name="Tekstvak 44">
          <a:extLst>
            <a:ext uri="{FF2B5EF4-FFF2-40B4-BE49-F238E27FC236}">
              <a16:creationId xmlns:a16="http://schemas.microsoft.com/office/drawing/2014/main" id="{319D0A1D-2927-41B3-A2A4-9156D6BEAD71}"/>
            </a:ext>
          </a:extLst>
        </xdr:cNvPr>
        <xdr:cNvSpPr txBox="1"/>
      </xdr:nvSpPr>
      <xdr:spPr>
        <a:xfrm>
          <a:off x="16436340" y="30319980"/>
          <a:ext cx="9601200" cy="227076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3200"/>
        </a:p>
      </xdr:txBody>
    </xdr:sp>
    <xdr:clientData/>
  </xdr:oneCellAnchor>
  <xdr:twoCellAnchor>
    <xdr:from>
      <xdr:col>26</xdr:col>
      <xdr:colOff>563880</xdr:colOff>
      <xdr:row>127</xdr:row>
      <xdr:rowOff>30480</xdr:rowOff>
    </xdr:from>
    <xdr:to>
      <xdr:col>36</xdr:col>
      <xdr:colOff>0</xdr:colOff>
      <xdr:row>131</xdr:row>
      <xdr:rowOff>45720</xdr:rowOff>
    </xdr:to>
    <xdr:sp macro="" textlink="" fLocksText="0">
      <xdr:nvSpPr>
        <xdr:cNvPr id="46" name="Rechthoek: afgeronde hoeken 45">
          <a:extLst>
            <a:ext uri="{FF2B5EF4-FFF2-40B4-BE49-F238E27FC236}">
              <a16:creationId xmlns:a16="http://schemas.microsoft.com/office/drawing/2014/main" id="{E90000D3-84DB-4B40-AC13-42E04B57275E}"/>
            </a:ext>
          </a:extLst>
        </xdr:cNvPr>
        <xdr:cNvSpPr/>
      </xdr:nvSpPr>
      <xdr:spPr>
        <a:xfrm>
          <a:off x="18463260" y="32788860"/>
          <a:ext cx="5654040" cy="990600"/>
        </a:xfrm>
        <a:prstGeom prst="roundRect">
          <a:avLst/>
        </a:prstGeom>
        <a:solidFill>
          <a:schemeClr val="bg1">
            <a:lumMod val="95000"/>
          </a:schemeClr>
        </a:solidFill>
        <a:ln w="1016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3600" b="1">
              <a:solidFill>
                <a:schemeClr val="tx1"/>
              </a:solidFill>
              <a:latin typeface="Aptos Slab ExtraBold" panose="020B0004020202020204" pitchFamily="34" charset="0"/>
            </a:rPr>
            <a:t>23 maart 2026</a:t>
          </a:r>
        </a:p>
      </xdr:txBody>
    </xdr:sp>
    <xdr:clientData/>
  </xdr:twoCellAnchor>
  <xdr:twoCellAnchor>
    <xdr:from>
      <xdr:col>2</xdr:col>
      <xdr:colOff>0</xdr:colOff>
      <xdr:row>1</xdr:row>
      <xdr:rowOff>0</xdr:rowOff>
    </xdr:from>
    <xdr:to>
      <xdr:col>2</xdr:col>
      <xdr:colOff>3438447</xdr:colOff>
      <xdr:row>1</xdr:row>
      <xdr:rowOff>853440</xdr:rowOff>
    </xdr:to>
    <xdr:sp macro="" textlink="">
      <xdr:nvSpPr>
        <xdr:cNvPr id="47" name="Rechthoek: afgeronde hoeken 4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8B676E5-4367-4737-8F9B-469DD0E2BC51}"/>
            </a:ext>
          </a:extLst>
        </xdr:cNvPr>
        <xdr:cNvSpPr/>
      </xdr:nvSpPr>
      <xdr:spPr>
        <a:xfrm>
          <a:off x="1074420" y="243840"/>
          <a:ext cx="3438447" cy="853440"/>
        </a:xfrm>
        <a:prstGeom prst="roundRect">
          <a:avLst/>
        </a:prstGeom>
        <a:solidFill>
          <a:srgbClr val="FFFF00"/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LEERLINGENOVERZICHT</a:t>
          </a:r>
        </a:p>
      </xdr:txBody>
    </xdr:sp>
    <xdr:clientData fPrintsWithSheet="0"/>
  </xdr:twoCellAnchor>
  <xdr:twoCellAnchor>
    <xdr:from>
      <xdr:col>36</xdr:col>
      <xdr:colOff>60960</xdr:colOff>
      <xdr:row>34</xdr:row>
      <xdr:rowOff>45720</xdr:rowOff>
    </xdr:from>
    <xdr:to>
      <xdr:col>38</xdr:col>
      <xdr:colOff>579120</xdr:colOff>
      <xdr:row>37</xdr:row>
      <xdr:rowOff>198120</xdr:rowOff>
    </xdr:to>
    <xdr:sp macro="" textlink="">
      <xdr:nvSpPr>
        <xdr:cNvPr id="48" name="Rechthoek: afgeronde hoeken 47">
          <a:extLst>
            <a:ext uri="{FF2B5EF4-FFF2-40B4-BE49-F238E27FC236}">
              <a16:creationId xmlns:a16="http://schemas.microsoft.com/office/drawing/2014/main" id="{192C9774-4A0A-4F78-8EA1-F4578CF8ADAF}"/>
            </a:ext>
          </a:extLst>
        </xdr:cNvPr>
        <xdr:cNvSpPr/>
      </xdr:nvSpPr>
      <xdr:spPr>
        <a:xfrm>
          <a:off x="24178260" y="10165080"/>
          <a:ext cx="1798320" cy="861060"/>
        </a:xfrm>
        <a:prstGeom prst="roundRect">
          <a:avLst/>
        </a:prstGeom>
        <a:noFill/>
        <a:ln w="762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9525" cmpd="sng">
          <a:noFill/>
        </a:ln>
      </a:spPr>
      <a:bodyPr vertOverflow="clip" horzOverflow="clip" wrap="square" rtlCol="0" anchor="t"/>
      <a:lstStyle>
        <a:defPPr algn="l">
          <a:defRPr sz="2200">
            <a:latin typeface="Comic Sans MS" panose="030F0702030302020204" pitchFamily="66" charset="0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20050-FB3F-4251-A69E-C31D0549EB80}">
  <sheetPr codeName="Blad1">
    <tabColor rgb="FF00B0F0"/>
  </sheetPr>
  <dimension ref="M2"/>
  <sheetViews>
    <sheetView showGridLines="0" showRowColHeaders="0" workbookViewId="0"/>
  </sheetViews>
  <sheetFormatPr defaultRowHeight="13.2" x14ac:dyDescent="0.25"/>
  <sheetData>
    <row r="2" spans="13:13" x14ac:dyDescent="0.25">
      <c r="M2" t="e" vm="1">
        <v>#VALUE!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EBE8-8332-4F3B-919D-5A2C50B20554}">
  <sheetPr>
    <tabColor rgb="FF0070C0"/>
  </sheetPr>
  <dimension ref="B1:DM138"/>
  <sheetViews>
    <sheetView showGridLines="0" showRowColHeaders="0" zoomScale="50" zoomScaleNormal="50" zoomScaleSheetLayoutView="50" workbookViewId="0">
      <selection activeCell="AK35" sqref="AK35:AM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15"/>
    <col min="2" max="2" width="6.33203125" style="168" bestFit="1" customWidth="1"/>
    <col min="3" max="3" width="50.6640625" style="172" customWidth="1"/>
    <col min="4" max="4" width="4" style="115" customWidth="1"/>
    <col min="5" max="30" width="8.6640625" style="115" customWidth="1"/>
    <col min="31" max="16384" width="9.33203125" style="115"/>
  </cols>
  <sheetData>
    <row r="1" spans="2:46" x14ac:dyDescent="0.45">
      <c r="F1" s="308" t="s">
        <v>201</v>
      </c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</row>
    <row r="2" spans="2:46" ht="79.95" customHeight="1" x14ac:dyDescent="0.45"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</row>
    <row r="3" spans="2:46" s="153" customFormat="1" ht="72" x14ac:dyDescent="1.6">
      <c r="B3" s="167"/>
      <c r="C3" s="167"/>
      <c r="E3" s="154"/>
      <c r="F3" s="310">
        <v>4</v>
      </c>
      <c r="G3" s="310"/>
      <c r="H3" s="299" t="str">
        <f>VLOOKUP($F$3,Middentoets!A18:B53,2)</f>
        <v>leerling 4</v>
      </c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1"/>
      <c r="AI3" s="302" t="s">
        <v>113</v>
      </c>
      <c r="AJ3" s="303"/>
      <c r="AK3" s="303"/>
      <c r="AL3" s="304">
        <f>Middentoets!$D$2</f>
        <v>6</v>
      </c>
      <c r="AM3" s="304"/>
      <c r="AN3" s="304" t="str">
        <f>Middentoets!$E$2</f>
        <v>*</v>
      </c>
      <c r="AO3" s="305"/>
      <c r="AQ3" s="166"/>
      <c r="AS3" s="163"/>
      <c r="AT3" s="163"/>
    </row>
    <row r="4" spans="2:46" ht="88.2" customHeight="1" x14ac:dyDescent="0.45">
      <c r="C4" s="169"/>
    </row>
    <row r="5" spans="2:46" ht="19.5" customHeight="1" x14ac:dyDescent="0.45">
      <c r="B5" s="170">
        <v>1</v>
      </c>
      <c r="C5" s="171" t="str">
        <f>Middentoets!B18</f>
        <v>leerling 1</v>
      </c>
    </row>
    <row r="6" spans="2:46" ht="18.600000000000001" x14ac:dyDescent="0.45">
      <c r="B6" s="170">
        <v>2</v>
      </c>
      <c r="C6" s="171" t="str">
        <f>Middentoets!B19</f>
        <v>leerling 2</v>
      </c>
    </row>
    <row r="7" spans="2:46" ht="18.600000000000001" x14ac:dyDescent="0.45">
      <c r="B7" s="170">
        <v>3</v>
      </c>
      <c r="C7" s="171" t="str">
        <f>Middentoets!B20</f>
        <v>leerling 3</v>
      </c>
    </row>
    <row r="8" spans="2:46" ht="18.600000000000001" x14ac:dyDescent="0.45">
      <c r="B8" s="170">
        <v>4</v>
      </c>
      <c r="C8" s="171" t="str">
        <f>Middentoets!B21</f>
        <v>leerling 4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2:46" ht="18.600000000000001" x14ac:dyDescent="0.45">
      <c r="B9" s="170">
        <v>5</v>
      </c>
      <c r="C9" s="171" t="str">
        <f>Middentoets!B22</f>
        <v>leerling 5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0" spans="2:46" ht="18.600000000000001" x14ac:dyDescent="0.45">
      <c r="B10" s="170">
        <v>6</v>
      </c>
      <c r="C10" s="171">
        <f>Middentoets!B23</f>
        <v>0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</row>
    <row r="11" spans="2:46" ht="18.600000000000001" x14ac:dyDescent="0.45">
      <c r="B11" s="170">
        <v>7</v>
      </c>
      <c r="C11" s="171">
        <f>Middentoets!B24</f>
        <v>0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46" ht="18.600000000000001" x14ac:dyDescent="0.45">
      <c r="B12" s="170">
        <v>8</v>
      </c>
      <c r="C12" s="171">
        <f>Middentoets!B25</f>
        <v>0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2:46" ht="18.600000000000001" x14ac:dyDescent="0.45">
      <c r="B13" s="170">
        <v>9</v>
      </c>
      <c r="C13" s="171">
        <f>Middentoets!B26</f>
        <v>0</v>
      </c>
      <c r="F13" s="119"/>
      <c r="G13" s="119"/>
      <c r="H13" s="119"/>
      <c r="I13" s="125" t="s">
        <v>114</v>
      </c>
      <c r="J13" s="125" t="s">
        <v>115</v>
      </c>
      <c r="K13" s="130" t="s">
        <v>116</v>
      </c>
      <c r="L13" s="130" t="s">
        <v>117</v>
      </c>
      <c r="M13" s="131" t="s">
        <v>118</v>
      </c>
      <c r="N13" s="131" t="s">
        <v>119</v>
      </c>
      <c r="O13" s="126" t="s">
        <v>120</v>
      </c>
      <c r="P13" s="126" t="s">
        <v>121</v>
      </c>
      <c r="Q13" s="132" t="s">
        <v>122</v>
      </c>
      <c r="R13" s="132" t="s">
        <v>123</v>
      </c>
      <c r="S13" s="127" t="s">
        <v>124</v>
      </c>
      <c r="T13" s="127" t="s">
        <v>125</v>
      </c>
      <c r="U13" s="133" t="s">
        <v>126</v>
      </c>
      <c r="V13" s="134" t="s">
        <v>127</v>
      </c>
      <c r="W13" s="138" t="s">
        <v>128</v>
      </c>
      <c r="X13" s="197" t="s">
        <v>129</v>
      </c>
      <c r="Y13" s="197" t="s">
        <v>148</v>
      </c>
      <c r="Z13" s="140" t="s">
        <v>130</v>
      </c>
      <c r="AA13" s="141" t="s">
        <v>131</v>
      </c>
      <c r="AB13" s="141" t="s">
        <v>131</v>
      </c>
      <c r="AC13" s="116"/>
    </row>
    <row r="14" spans="2:46" ht="18.600000000000001" x14ac:dyDescent="0.45">
      <c r="B14" s="170">
        <v>10</v>
      </c>
      <c r="C14" s="171">
        <f>Middentoets!B27</f>
        <v>0</v>
      </c>
      <c r="F14" s="122"/>
      <c r="G14" s="122"/>
      <c r="H14" s="122"/>
      <c r="I14" s="128">
        <f t="shared" ref="I14:V14" si="0">IF(I15="E",1,IF(I15="D",2,IF(I15="C",3,IF(I15="B",4,IF(I15="A",5,IF(I15=5,1,IF(I15=4,2,IF(I15=3,3,IF(I15=2,4,IF(I15=1,5,IF(I15=0,"")))))))))))</f>
        <v>5</v>
      </c>
      <c r="J14" s="128">
        <f t="shared" si="0"/>
        <v>4</v>
      </c>
      <c r="K14" s="128">
        <f t="shared" si="0"/>
        <v>3</v>
      </c>
      <c r="L14" s="128">
        <f t="shared" si="0"/>
        <v>4</v>
      </c>
      <c r="M14" s="128">
        <f t="shared" si="0"/>
        <v>5</v>
      </c>
      <c r="N14" s="128">
        <f t="shared" si="0"/>
        <v>5</v>
      </c>
      <c r="O14" s="128" t="str">
        <f t="shared" si="0"/>
        <v/>
      </c>
      <c r="P14" s="128" t="str">
        <f t="shared" si="0"/>
        <v/>
      </c>
      <c r="Q14" s="128">
        <f t="shared" si="0"/>
        <v>3</v>
      </c>
      <c r="R14" s="128">
        <f t="shared" si="0"/>
        <v>3</v>
      </c>
      <c r="S14" s="128">
        <f t="shared" si="0"/>
        <v>4</v>
      </c>
      <c r="T14" s="128">
        <f t="shared" si="0"/>
        <v>4</v>
      </c>
      <c r="U14" s="128"/>
      <c r="V14" s="128">
        <f t="shared" si="0"/>
        <v>4</v>
      </c>
      <c r="W14" s="128"/>
      <c r="X14" s="128" t="str">
        <f>IF(X15="E",1,IF(X15="D",2,IF(X15="C",3,IF(X15="B",4,IF(X15="A",5,IF(X15=0,"",IF(X15&lt;3,1,IF(X15&lt;5,2,IF(X15&lt;7,3,IF(X15&lt;9,4,IF(X15&lt;11,5,IF(X15=0,""))))))))))))</f>
        <v/>
      </c>
      <c r="Y14" s="128"/>
      <c r="Z14" s="128">
        <f>Middentoets!$AY$2*5</f>
        <v>2.1749999999999998</v>
      </c>
      <c r="AA14" s="129"/>
      <c r="AB14" s="129"/>
      <c r="AC14" s="155"/>
      <c r="AD14" s="155"/>
      <c r="AE14" s="156"/>
    </row>
    <row r="15" spans="2:46" ht="18.600000000000001" x14ac:dyDescent="0.45">
      <c r="B15" s="170">
        <v>11</v>
      </c>
      <c r="C15" s="171">
        <f>Middentoets!B28</f>
        <v>0</v>
      </c>
      <c r="I15" s="128" t="str">
        <f>VLOOKUP($F$3,Middentoets!$A$18:$M$53,8)</f>
        <v>A</v>
      </c>
      <c r="J15" s="128" t="str">
        <f>VLOOKUP($F$3,Eindtoets!$A$18:$M$53,8)</f>
        <v>B</v>
      </c>
      <c r="K15" s="128" t="str">
        <f>VLOOKUP($F$3,Middentoets!$A$18:$M$53,9)</f>
        <v>C</v>
      </c>
      <c r="L15" s="128" t="str">
        <f>VLOOKUP($F$3,Eindtoets!$A$18:$M$53,9)</f>
        <v>B</v>
      </c>
      <c r="M15" s="128" t="str">
        <f>VLOOKUP($F$3,Middentoets!$A$18:$M$53,10)</f>
        <v>A</v>
      </c>
      <c r="N15" s="128" t="str">
        <f>VLOOKUP($F$3,Eindtoets!$A$18:$M$53,10)</f>
        <v>A</v>
      </c>
      <c r="O15" s="128">
        <f>VLOOKUP($F$3,Middentoets!$A$18:$M$53,11)</f>
        <v>0</v>
      </c>
      <c r="P15" s="128">
        <f>VLOOKUP($F$3,Eindtoets!$A$18:$M$53,11)</f>
        <v>0</v>
      </c>
      <c r="Q15" s="128" t="str">
        <f>VLOOKUP($F$3,Middentoets!$A$18:$M$53,12)</f>
        <v>C</v>
      </c>
      <c r="R15" s="128" t="str">
        <f>VLOOKUP($F$3,Eindtoets!$A$18:$M$53,12)</f>
        <v>C</v>
      </c>
      <c r="S15" s="128" t="str">
        <f>VLOOKUP($F$3,Middentoets!$A$18:$M$53,13)</f>
        <v>B</v>
      </c>
      <c r="T15" s="128" t="str">
        <f>VLOOKUP($F$3,Eindtoets!$A$18:$M$53,13)</f>
        <v>B</v>
      </c>
      <c r="U15" s="128" t="str">
        <f>VLOOKUP($F$3,Middentoets!$A$18:$M$53,12)</f>
        <v>C</v>
      </c>
      <c r="V15" s="128" t="str">
        <f>VLOOKUP($F$3,Middentoets!$A$18:$M$53,4)</f>
        <v>B</v>
      </c>
      <c r="W15" s="128">
        <f>VLOOKUP($F$3,Middentoets!$A$18:$M$53,3)</f>
        <v>0</v>
      </c>
      <c r="X15" s="128">
        <f>VLOOKUP($F$3,Middentoets!$A$18:$M$53,3)</f>
        <v>0</v>
      </c>
      <c r="Y15" s="128"/>
      <c r="Z15" s="128">
        <f>Z14</f>
        <v>2.1749999999999998</v>
      </c>
      <c r="AA15" s="159"/>
      <c r="AB15" s="159"/>
      <c r="AC15" s="116"/>
      <c r="AD15" s="116"/>
    </row>
    <row r="16" spans="2:46" ht="18.600000000000001" x14ac:dyDescent="0.45">
      <c r="B16" s="170">
        <v>12</v>
      </c>
      <c r="C16" s="171">
        <f>Middentoets!B29</f>
        <v>0</v>
      </c>
      <c r="I16" s="128">
        <f>IF(I14="","",IF(I14&gt;0,I14*2))</f>
        <v>10</v>
      </c>
      <c r="J16" s="128">
        <f t="shared" ref="J16:T16" si="1">IF(J14="","",IF(J14&gt;0,J14*2))</f>
        <v>8</v>
      </c>
      <c r="K16" s="128">
        <f t="shared" si="1"/>
        <v>6</v>
      </c>
      <c r="L16" s="128">
        <f t="shared" si="1"/>
        <v>8</v>
      </c>
      <c r="M16" s="128">
        <f t="shared" si="1"/>
        <v>10</v>
      </c>
      <c r="N16" s="128">
        <f t="shared" si="1"/>
        <v>10</v>
      </c>
      <c r="O16" s="128" t="str">
        <f t="shared" si="1"/>
        <v/>
      </c>
      <c r="P16" s="128" t="str">
        <f t="shared" si="1"/>
        <v/>
      </c>
      <c r="Q16" s="128">
        <f t="shared" si="1"/>
        <v>6</v>
      </c>
      <c r="R16" s="128">
        <f t="shared" si="1"/>
        <v>6</v>
      </c>
      <c r="S16" s="128">
        <f t="shared" si="1"/>
        <v>8</v>
      </c>
      <c r="T16" s="128">
        <f t="shared" si="1"/>
        <v>8</v>
      </c>
      <c r="U16" s="129">
        <f>AB16/AA16</f>
        <v>8</v>
      </c>
      <c r="V16" s="140">
        <f>IF(V14="","",IF(V14&gt;0,V14*2))</f>
        <v>8</v>
      </c>
      <c r="W16" s="128">
        <f>Z16</f>
        <v>4.3499999999999996</v>
      </c>
      <c r="X16" s="128" t="str">
        <f>IF(X15="E",1,IF(X15="D",2,IF(X15="C",3,IF(X15="B",4,IF(X15="A",5,IF(X15=0,"",IF(X15=1,1,IF(X15=2,2,IF(X15=3,3,IF(X15=4,4,IF(X15=5,5,IF(X15=6,6,IF(X15=7,7,IF(X15=8,8,IF(X15=9,9,IF(X15=10,10,IF(X15=0,"")))))))))))))))))</f>
        <v/>
      </c>
      <c r="Y16" s="142">
        <f>U16-2</f>
        <v>6</v>
      </c>
      <c r="Z16" s="128">
        <f>IF(Z14="","",IF(Z14&gt;0,Z14*2))</f>
        <v>4.3499999999999996</v>
      </c>
      <c r="AA16" s="159">
        <f>COUNTIF(I16:T16,"&gt;0")</f>
        <v>10</v>
      </c>
      <c r="AB16" s="159">
        <f>SUM(I16:T16)</f>
        <v>80</v>
      </c>
    </row>
    <row r="17" spans="2:22" ht="18.600000000000001" x14ac:dyDescent="0.45">
      <c r="B17" s="170">
        <v>13</v>
      </c>
      <c r="C17" s="171">
        <f>Middentoets!B30</f>
        <v>0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2:22" ht="18.600000000000001" x14ac:dyDescent="0.45">
      <c r="B18" s="170">
        <v>14</v>
      </c>
      <c r="C18" s="171">
        <f>Middentoets!B31</f>
        <v>0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2:22" ht="18.600000000000001" x14ac:dyDescent="0.45">
      <c r="B19" s="170">
        <v>15</v>
      </c>
      <c r="C19" s="171">
        <f>Middentoets!B32</f>
        <v>0</v>
      </c>
      <c r="F19" s="122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2:22" ht="18.600000000000001" x14ac:dyDescent="0.45">
      <c r="B20" s="170">
        <v>16</v>
      </c>
      <c r="C20" s="171">
        <f>Middentoets!B33</f>
        <v>0</v>
      </c>
      <c r="F20" s="122"/>
      <c r="G20" s="122"/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19"/>
    </row>
    <row r="21" spans="2:22" ht="18.600000000000001" x14ac:dyDescent="0.45">
      <c r="B21" s="170">
        <v>17</v>
      </c>
      <c r="C21" s="171">
        <f>Middentoets!B34</f>
        <v>0</v>
      </c>
      <c r="F21" s="121"/>
      <c r="G21" s="121"/>
      <c r="H21" s="120"/>
      <c r="I21" s="120"/>
      <c r="J21" s="120"/>
      <c r="K21" s="121"/>
      <c r="L21" s="121"/>
      <c r="M21" s="119"/>
      <c r="N21" s="119"/>
      <c r="O21" s="120"/>
      <c r="P21" s="120"/>
      <c r="Q21" s="119"/>
      <c r="R21" s="119"/>
      <c r="S21" s="119"/>
      <c r="T21" s="119"/>
      <c r="U21" s="119"/>
      <c r="V21" s="119"/>
    </row>
    <row r="22" spans="2:22" ht="18.600000000000001" x14ac:dyDescent="0.45">
      <c r="B22" s="170">
        <v>18</v>
      </c>
      <c r="C22" s="171">
        <f>Middentoets!B35</f>
        <v>0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2:22" ht="18.600000000000001" x14ac:dyDescent="0.45">
      <c r="B23" s="170">
        <v>19</v>
      </c>
      <c r="C23" s="171">
        <f>Middentoets!B36</f>
        <v>0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2:22" ht="15" customHeight="1" x14ac:dyDescent="0.45">
      <c r="B24" s="170">
        <v>20</v>
      </c>
      <c r="C24" s="171">
        <f>Middentoets!B37</f>
        <v>0</v>
      </c>
    </row>
    <row r="25" spans="2:22" ht="15" customHeight="1" x14ac:dyDescent="0.45">
      <c r="B25" s="170">
        <v>21</v>
      </c>
      <c r="C25" s="171">
        <f>Middentoets!B38</f>
        <v>0</v>
      </c>
    </row>
    <row r="26" spans="2:22" ht="15" customHeight="1" x14ac:dyDescent="0.45">
      <c r="B26" s="170">
        <v>22</v>
      </c>
      <c r="C26" s="171">
        <f>Middentoets!B39</f>
        <v>0</v>
      </c>
    </row>
    <row r="27" spans="2:22" ht="15" customHeight="1" x14ac:dyDescent="0.45">
      <c r="B27" s="170">
        <v>23</v>
      </c>
      <c r="C27" s="171">
        <f>Middentoets!B40</f>
        <v>0</v>
      </c>
    </row>
    <row r="28" spans="2:22" ht="15" customHeight="1" x14ac:dyDescent="0.45">
      <c r="B28" s="170">
        <v>24</v>
      </c>
      <c r="C28" s="171">
        <f>Middentoets!B41</f>
        <v>0</v>
      </c>
    </row>
    <row r="29" spans="2:22" ht="18.600000000000001" x14ac:dyDescent="0.45">
      <c r="B29" s="170">
        <v>25</v>
      </c>
      <c r="C29" s="171">
        <f>Middentoets!B42</f>
        <v>0</v>
      </c>
    </row>
    <row r="30" spans="2:22" ht="18.600000000000001" x14ac:dyDescent="0.45">
      <c r="B30" s="170">
        <v>26</v>
      </c>
      <c r="C30" s="171">
        <f>Middentoets!B43</f>
        <v>0</v>
      </c>
    </row>
    <row r="31" spans="2:22" ht="18.600000000000001" x14ac:dyDescent="0.45">
      <c r="B31" s="170">
        <v>27</v>
      </c>
      <c r="C31" s="171">
        <f>Middentoets!B44</f>
        <v>0</v>
      </c>
    </row>
    <row r="32" spans="2:22" ht="18.600000000000001" x14ac:dyDescent="0.45">
      <c r="B32" s="170">
        <v>28</v>
      </c>
      <c r="C32" s="171">
        <f>Middentoets!B45</f>
        <v>0</v>
      </c>
    </row>
    <row r="33" spans="2:40" ht="15.75" customHeight="1" x14ac:dyDescent="0.45">
      <c r="B33" s="170">
        <v>29</v>
      </c>
      <c r="C33" s="171">
        <f>Middentoets!B46</f>
        <v>0</v>
      </c>
      <c r="AH33"/>
    </row>
    <row r="34" spans="2:40" ht="18.600000000000001" x14ac:dyDescent="0.45">
      <c r="B34" s="170">
        <v>30</v>
      </c>
      <c r="C34" s="171">
        <f>Middentoets!B47</f>
        <v>0</v>
      </c>
      <c r="I34" s="307" t="b">
        <v>0</v>
      </c>
      <c r="M34" s="307" t="b">
        <v>0</v>
      </c>
      <c r="Q34" s="307" t="b">
        <v>0</v>
      </c>
    </row>
    <row r="35" spans="2:40" ht="18.600000000000001" x14ac:dyDescent="0.45">
      <c r="B35" s="170">
        <v>31</v>
      </c>
      <c r="C35" s="171">
        <f>Middentoets!B48</f>
        <v>0</v>
      </c>
      <c r="I35" s="307"/>
      <c r="M35" s="307"/>
      <c r="Q35" s="307"/>
      <c r="AK35" s="296"/>
      <c r="AL35" s="296"/>
      <c r="AM35" s="296"/>
    </row>
    <row r="36" spans="2:40" ht="18.600000000000001" customHeight="1" x14ac:dyDescent="0.45">
      <c r="B36" s="170">
        <v>32</v>
      </c>
      <c r="C36" s="171">
        <f>Middentoets!B49</f>
        <v>0</v>
      </c>
      <c r="F36" s="205"/>
      <c r="G36" s="205"/>
      <c r="H36" s="161"/>
      <c r="I36" s="161"/>
      <c r="J36" s="161"/>
      <c r="K36" s="161"/>
      <c r="L36" s="205"/>
      <c r="M36" s="161"/>
      <c r="N36" s="161"/>
      <c r="O36" s="161"/>
      <c r="P36" s="161"/>
      <c r="Q36" s="205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296"/>
      <c r="AL36" s="296"/>
      <c r="AM36" s="296"/>
      <c r="AN36" s="161"/>
    </row>
    <row r="37" spans="2:40" ht="18.600000000000001" customHeight="1" x14ac:dyDescent="0.45">
      <c r="B37" s="170">
        <v>33</v>
      </c>
      <c r="C37" s="171">
        <f>Middentoets!B50</f>
        <v>0</v>
      </c>
      <c r="F37" s="205"/>
      <c r="G37" s="205"/>
      <c r="H37" s="161"/>
      <c r="I37" s="161"/>
      <c r="J37" s="161"/>
      <c r="K37" s="161"/>
      <c r="L37" s="205"/>
      <c r="M37" s="161"/>
      <c r="N37" s="161"/>
      <c r="O37" s="161"/>
      <c r="P37" s="161"/>
      <c r="Q37" s="205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296"/>
      <c r="AL37" s="296"/>
      <c r="AM37" s="296"/>
      <c r="AN37" s="161"/>
    </row>
    <row r="38" spans="2:40" ht="18.600000000000001" customHeight="1" x14ac:dyDescent="0.45">
      <c r="B38" s="170">
        <v>34</v>
      </c>
      <c r="C38" s="171">
        <f>Middentoets!B51</f>
        <v>0</v>
      </c>
      <c r="F38" s="205"/>
      <c r="G38" s="205"/>
      <c r="H38" s="161"/>
      <c r="I38" s="161"/>
      <c r="J38" s="161"/>
      <c r="K38" s="161"/>
      <c r="L38" s="306"/>
      <c r="M38" s="161"/>
      <c r="N38" s="161"/>
      <c r="O38" s="161"/>
      <c r="P38" s="161"/>
      <c r="Q38" s="205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296"/>
      <c r="AL38" s="296"/>
      <c r="AM38" s="296"/>
      <c r="AN38" s="161"/>
    </row>
    <row r="39" spans="2:40" ht="18.600000000000001" customHeight="1" x14ac:dyDescent="0.45">
      <c r="B39" s="170">
        <v>35</v>
      </c>
      <c r="C39" s="171">
        <f>Middentoets!B52</f>
        <v>0</v>
      </c>
      <c r="F39" s="205"/>
      <c r="G39" s="205"/>
      <c r="H39" s="161"/>
      <c r="I39" s="161"/>
      <c r="J39" s="161"/>
      <c r="K39" s="161"/>
      <c r="L39" s="306"/>
      <c r="M39" s="161"/>
      <c r="N39" s="161"/>
      <c r="O39" s="161"/>
      <c r="P39" s="161"/>
      <c r="Q39" s="205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</row>
    <row r="40" spans="2:40" ht="19.5" customHeight="1" x14ac:dyDescent="0.45">
      <c r="B40" s="170">
        <v>36</v>
      </c>
      <c r="C40" s="171">
        <f>Middentoets!B53</f>
        <v>0</v>
      </c>
      <c r="F40" s="205"/>
      <c r="G40" s="205"/>
      <c r="H40" s="161"/>
      <c r="I40" s="161"/>
      <c r="J40" s="161"/>
      <c r="K40" s="161"/>
      <c r="L40" s="205"/>
      <c r="M40" s="161"/>
      <c r="N40" s="161"/>
      <c r="O40" s="161"/>
      <c r="P40" s="161"/>
      <c r="Q40" s="205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</row>
    <row r="41" spans="2:40" ht="19.5" customHeight="1" x14ac:dyDescent="0.45">
      <c r="B41" s="209"/>
      <c r="C41" s="210"/>
      <c r="F41" s="205"/>
      <c r="G41" s="205"/>
      <c r="H41" s="161"/>
      <c r="I41" s="161"/>
      <c r="J41" s="161"/>
      <c r="K41" s="161"/>
      <c r="L41" s="205"/>
      <c r="M41" s="161"/>
      <c r="N41" s="161"/>
      <c r="O41" s="161"/>
      <c r="P41" s="161"/>
      <c r="Q41" s="205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</row>
    <row r="42" spans="2:40" ht="19.5" customHeight="1" x14ac:dyDescent="0.7">
      <c r="B42" s="209"/>
      <c r="C42" s="210"/>
      <c r="H42" s="158"/>
      <c r="I42" s="307" t="b">
        <v>0</v>
      </c>
      <c r="J42" s="158"/>
      <c r="K42" s="158"/>
      <c r="M42" s="307" t="b">
        <v>0</v>
      </c>
      <c r="N42" s="158"/>
      <c r="O42" s="158"/>
      <c r="P42" s="158"/>
      <c r="Q42" s="307" t="b">
        <v>0</v>
      </c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</row>
    <row r="43" spans="2:40" ht="19.5" customHeight="1" x14ac:dyDescent="0.45">
      <c r="B43" s="209"/>
      <c r="C43" s="210"/>
      <c r="F43" s="205"/>
      <c r="G43" s="205"/>
      <c r="H43" s="161"/>
      <c r="I43" s="307"/>
      <c r="J43" s="161"/>
      <c r="K43" s="161"/>
      <c r="L43" s="205"/>
      <c r="M43" s="307"/>
      <c r="N43" s="161"/>
      <c r="O43" s="161"/>
      <c r="P43" s="161"/>
      <c r="Q43" s="307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</row>
    <row r="44" spans="2:40" ht="19.5" customHeight="1" x14ac:dyDescent="0.45">
      <c r="B44" s="209"/>
      <c r="C44" s="210"/>
      <c r="F44" s="205"/>
      <c r="G44" s="205"/>
      <c r="H44" s="161"/>
      <c r="I44" s="161"/>
      <c r="J44" s="161"/>
      <c r="K44" s="161"/>
      <c r="L44" s="306"/>
      <c r="M44" s="161"/>
      <c r="N44" s="161"/>
      <c r="O44" s="161"/>
      <c r="P44" s="161"/>
      <c r="Q44" s="205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</row>
    <row r="45" spans="2:40" ht="19.5" customHeight="1" x14ac:dyDescent="0.45">
      <c r="F45" s="205"/>
      <c r="G45" s="205"/>
      <c r="H45" s="161"/>
      <c r="I45" s="161"/>
      <c r="J45" s="161"/>
      <c r="K45" s="161"/>
      <c r="L45" s="306"/>
      <c r="M45" s="161"/>
      <c r="N45" s="161"/>
      <c r="O45" s="161"/>
      <c r="P45" s="161"/>
      <c r="Q45" s="205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</row>
    <row r="46" spans="2:40" ht="19.5" customHeight="1" x14ac:dyDescent="0.45">
      <c r="F46" s="205"/>
      <c r="G46" s="205"/>
      <c r="H46" s="161"/>
      <c r="I46" s="161"/>
      <c r="J46" s="161"/>
      <c r="K46" s="161"/>
      <c r="L46" s="205"/>
      <c r="M46" s="161"/>
      <c r="N46" s="161"/>
      <c r="O46" s="161"/>
      <c r="P46" s="161"/>
      <c r="Q46" s="205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</row>
    <row r="47" spans="2:40" ht="19.5" customHeight="1" x14ac:dyDescent="0.45">
      <c r="F47" s="205"/>
      <c r="G47" s="205"/>
      <c r="H47" s="161"/>
      <c r="I47" s="161"/>
      <c r="J47" s="161"/>
      <c r="K47" s="161"/>
      <c r="L47" s="205"/>
      <c r="M47" s="161"/>
      <c r="N47" s="161"/>
      <c r="O47" s="161"/>
      <c r="P47" s="161"/>
      <c r="Q47" s="205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</row>
    <row r="48" spans="2:40" ht="19.5" customHeight="1" x14ac:dyDescent="0.45">
      <c r="F48" s="205"/>
      <c r="G48" s="205"/>
      <c r="H48" s="161"/>
      <c r="I48" s="161"/>
      <c r="J48" s="161"/>
      <c r="K48" s="161"/>
      <c r="L48" s="205"/>
      <c r="M48" s="161"/>
      <c r="N48" s="161"/>
      <c r="O48" s="161"/>
      <c r="P48" s="161"/>
      <c r="Q48" s="205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</row>
    <row r="49" spans="6:40" ht="19.5" customHeight="1" x14ac:dyDescent="0.7">
      <c r="H49" s="158"/>
      <c r="I49" s="158"/>
      <c r="J49" s="158"/>
      <c r="K49" s="158"/>
      <c r="M49" s="158"/>
      <c r="N49" s="158"/>
      <c r="O49" s="158"/>
      <c r="P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</row>
    <row r="50" spans="6:40" ht="19.5" customHeight="1" x14ac:dyDescent="0.45">
      <c r="F50" s="205"/>
      <c r="G50" s="205"/>
      <c r="H50" s="161"/>
      <c r="I50" s="307" t="b">
        <v>0</v>
      </c>
      <c r="J50" s="161"/>
      <c r="K50" s="161"/>
      <c r="L50" s="306"/>
      <c r="M50" s="307" t="b">
        <v>0</v>
      </c>
      <c r="N50" s="161"/>
      <c r="O50" s="161"/>
      <c r="P50" s="161"/>
      <c r="Q50" s="307" t="b">
        <v>0</v>
      </c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</row>
    <row r="51" spans="6:40" ht="19.5" customHeight="1" x14ac:dyDescent="0.45">
      <c r="F51" s="205"/>
      <c r="G51" s="205"/>
      <c r="H51" s="161"/>
      <c r="I51" s="307"/>
      <c r="J51" s="161"/>
      <c r="K51" s="161"/>
      <c r="L51" s="306"/>
      <c r="M51" s="307"/>
      <c r="N51" s="161"/>
      <c r="O51" s="161"/>
      <c r="P51" s="161"/>
      <c r="Q51" s="307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</row>
    <row r="52" spans="6:40" ht="19.5" customHeight="1" x14ac:dyDescent="0.45">
      <c r="F52" s="205"/>
      <c r="G52" s="205"/>
      <c r="H52" s="161"/>
      <c r="I52" s="161"/>
      <c r="J52" s="161"/>
      <c r="K52" s="161"/>
      <c r="L52" s="205"/>
      <c r="M52" s="161"/>
      <c r="N52" s="161"/>
      <c r="O52" s="161"/>
      <c r="P52" s="161"/>
      <c r="Q52" s="205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</row>
    <row r="53" spans="6:40" ht="19.5" customHeight="1" x14ac:dyDescent="0.45">
      <c r="F53" s="205"/>
      <c r="G53" s="205"/>
      <c r="H53" s="161"/>
      <c r="I53" s="161"/>
      <c r="J53" s="161"/>
      <c r="K53" s="161"/>
      <c r="L53" s="205"/>
      <c r="M53" s="161"/>
      <c r="N53" s="161"/>
      <c r="O53" s="161"/>
      <c r="P53" s="161"/>
      <c r="Q53" s="205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</row>
    <row r="54" spans="6:40" ht="19.5" customHeight="1" x14ac:dyDescent="0.45">
      <c r="F54" s="205"/>
      <c r="G54" s="205"/>
      <c r="H54" s="161"/>
      <c r="I54" s="161"/>
      <c r="J54" s="161"/>
      <c r="K54" s="161"/>
      <c r="L54" s="205"/>
      <c r="M54" s="161"/>
      <c r="N54" s="161"/>
      <c r="O54" s="161"/>
      <c r="P54" s="161"/>
      <c r="Q54" s="205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</row>
    <row r="55" spans="6:40" ht="19.5" customHeight="1" x14ac:dyDescent="0.45">
      <c r="F55" s="205"/>
      <c r="G55" s="205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</row>
    <row r="56" spans="6:40" ht="19.5" customHeight="1" x14ac:dyDescent="0.7"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</row>
    <row r="57" spans="6:40" ht="19.5" customHeight="1" x14ac:dyDescent="0.45">
      <c r="F57" s="205"/>
      <c r="G57" s="205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</row>
    <row r="58" spans="6:40" ht="19.5" customHeight="1" x14ac:dyDescent="0.45">
      <c r="F58" s="205"/>
      <c r="G58" s="205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</row>
    <row r="59" spans="6:40" ht="19.5" customHeight="1" x14ac:dyDescent="0.45">
      <c r="F59" s="205"/>
      <c r="G59" s="205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</row>
    <row r="60" spans="6:40" ht="19.5" customHeight="1" x14ac:dyDescent="0.45">
      <c r="F60" s="205"/>
      <c r="G60" s="205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</row>
    <row r="61" spans="6:40" ht="19.5" customHeight="1" x14ac:dyDescent="0.45">
      <c r="F61" s="205"/>
      <c r="I61" s="307" t="b">
        <v>0</v>
      </c>
      <c r="M61" s="307" t="b">
        <v>0</v>
      </c>
      <c r="Q61" s="307" t="b">
        <v>0</v>
      </c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</row>
    <row r="62" spans="6:40" ht="19.5" customHeight="1" x14ac:dyDescent="0.45">
      <c r="F62" s="205"/>
      <c r="I62" s="307"/>
      <c r="M62" s="307"/>
      <c r="Q62" s="307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</row>
    <row r="63" spans="6:40" ht="19.5" customHeight="1" x14ac:dyDescent="0.7">
      <c r="G63" s="205"/>
      <c r="H63" s="161"/>
      <c r="I63" s="161"/>
      <c r="J63" s="161"/>
      <c r="K63" s="161"/>
      <c r="L63" s="205"/>
      <c r="M63" s="161"/>
      <c r="N63" s="161"/>
      <c r="O63" s="161"/>
      <c r="P63" s="161"/>
      <c r="Q63" s="205"/>
      <c r="R63" s="161"/>
      <c r="S63" s="161"/>
      <c r="T63" s="161"/>
      <c r="U63" s="161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</row>
    <row r="64" spans="6:40" ht="19.5" customHeight="1" x14ac:dyDescent="0.45">
      <c r="F64" s="205"/>
      <c r="G64" s="205"/>
      <c r="H64" s="161"/>
      <c r="I64" s="161"/>
      <c r="J64" s="161"/>
      <c r="K64" s="161"/>
      <c r="L64" s="205"/>
      <c r="M64" s="161"/>
      <c r="N64" s="161"/>
      <c r="O64" s="161"/>
      <c r="P64" s="161"/>
      <c r="Q64" s="205"/>
      <c r="R64" s="161"/>
      <c r="S64" s="161"/>
      <c r="T64" s="161"/>
      <c r="U64" s="161"/>
    </row>
    <row r="65" spans="6:117" ht="19.5" customHeight="1" x14ac:dyDescent="0.45">
      <c r="F65" s="205"/>
      <c r="G65" s="205"/>
      <c r="H65" s="161"/>
      <c r="I65" s="161"/>
      <c r="J65" s="161"/>
      <c r="K65" s="161"/>
      <c r="L65" s="306"/>
      <c r="M65" s="161"/>
      <c r="N65" s="161"/>
      <c r="O65" s="161"/>
      <c r="P65" s="161"/>
      <c r="Q65" s="205"/>
      <c r="R65" s="161"/>
      <c r="S65" s="161"/>
      <c r="T65" s="161"/>
      <c r="U65" s="161"/>
    </row>
    <row r="66" spans="6:117" ht="19.5" customHeight="1" x14ac:dyDescent="0.45">
      <c r="F66" s="205"/>
      <c r="G66" s="205"/>
      <c r="H66" s="161"/>
      <c r="I66" s="161"/>
      <c r="J66" s="161"/>
      <c r="K66" s="161"/>
      <c r="L66" s="306"/>
      <c r="M66" s="161"/>
      <c r="N66" s="161"/>
      <c r="O66" s="161"/>
      <c r="P66" s="161"/>
      <c r="Q66" s="205"/>
      <c r="R66" s="161"/>
      <c r="S66" s="161"/>
      <c r="T66" s="161"/>
      <c r="U66" s="161"/>
    </row>
    <row r="67" spans="6:117" ht="19.5" customHeight="1" x14ac:dyDescent="0.45">
      <c r="F67" s="205"/>
      <c r="G67" s="205"/>
      <c r="H67" s="161"/>
      <c r="I67" s="161"/>
      <c r="J67" s="161"/>
      <c r="K67" s="161"/>
      <c r="L67" s="205"/>
      <c r="M67" s="161"/>
      <c r="N67" s="161"/>
      <c r="O67" s="161"/>
      <c r="P67" s="161"/>
      <c r="Q67" s="205"/>
      <c r="R67" s="161"/>
      <c r="S67" s="161"/>
      <c r="T67" s="161"/>
      <c r="U67" s="161"/>
    </row>
    <row r="68" spans="6:117" ht="19.5" customHeight="1" x14ac:dyDescent="0.45">
      <c r="F68" s="205"/>
      <c r="G68" s="205"/>
      <c r="H68" s="161"/>
      <c r="I68" s="161"/>
      <c r="J68" s="161"/>
      <c r="K68" s="161"/>
      <c r="L68" s="205"/>
      <c r="M68" s="161"/>
      <c r="N68" s="161"/>
      <c r="O68" s="161"/>
      <c r="P68" s="161"/>
      <c r="Q68" s="205"/>
      <c r="R68" s="161"/>
      <c r="S68" s="161"/>
      <c r="T68" s="161"/>
      <c r="U68" s="161"/>
    </row>
    <row r="69" spans="6:117" ht="19.5" customHeight="1" x14ac:dyDescent="0.7">
      <c r="F69" s="205"/>
      <c r="H69" s="158"/>
      <c r="I69" s="307" t="b">
        <v>0</v>
      </c>
      <c r="J69" s="158"/>
      <c r="K69" s="158"/>
      <c r="M69" s="307" t="b">
        <v>0</v>
      </c>
      <c r="N69" s="158"/>
      <c r="O69" s="158"/>
      <c r="P69" s="158"/>
      <c r="Q69" s="307" t="b">
        <v>0</v>
      </c>
      <c r="R69" s="158"/>
      <c r="S69" s="158"/>
      <c r="T69" s="158"/>
      <c r="U69" s="158"/>
    </row>
    <row r="70" spans="6:117" ht="19.5" customHeight="1" x14ac:dyDescent="0.45">
      <c r="F70" s="205"/>
      <c r="G70" s="205"/>
      <c r="H70" s="161"/>
      <c r="I70" s="307"/>
      <c r="J70" s="161"/>
      <c r="K70" s="161"/>
      <c r="L70" s="205"/>
      <c r="M70" s="307"/>
      <c r="N70" s="161"/>
      <c r="O70" s="161"/>
      <c r="P70" s="161"/>
      <c r="Q70" s="307"/>
      <c r="R70" s="161"/>
      <c r="S70" s="161"/>
      <c r="T70" s="161"/>
      <c r="U70" s="161"/>
    </row>
    <row r="71" spans="6:117" ht="19.5" customHeight="1" x14ac:dyDescent="0.45">
      <c r="F71" s="157"/>
      <c r="G71" s="205"/>
      <c r="H71" s="161"/>
      <c r="I71" s="161"/>
      <c r="J71" s="161"/>
      <c r="K71" s="161"/>
      <c r="L71" s="205"/>
      <c r="M71" s="161"/>
      <c r="N71" s="161"/>
      <c r="O71" s="161"/>
      <c r="P71" s="161"/>
      <c r="Q71" s="205"/>
      <c r="R71" s="161"/>
      <c r="S71" s="161"/>
      <c r="T71" s="161"/>
      <c r="U71" s="161"/>
    </row>
    <row r="72" spans="6:117" ht="19.5" customHeight="1" x14ac:dyDescent="0.45">
      <c r="G72" s="205"/>
      <c r="H72" s="161"/>
      <c r="I72" s="161"/>
      <c r="J72" s="161"/>
      <c r="K72" s="161"/>
      <c r="L72" s="205"/>
      <c r="M72" s="161"/>
      <c r="N72" s="161"/>
      <c r="O72" s="161"/>
      <c r="P72" s="161"/>
      <c r="Q72" s="205"/>
      <c r="R72" s="161"/>
      <c r="S72" s="161"/>
      <c r="T72" s="161"/>
      <c r="U72" s="161"/>
    </row>
    <row r="73" spans="6:117" ht="19.5" customHeight="1" x14ac:dyDescent="0.45">
      <c r="G73" s="205"/>
      <c r="H73" s="161"/>
      <c r="I73" s="161"/>
      <c r="J73" s="161"/>
      <c r="K73" s="161"/>
      <c r="L73" s="205"/>
      <c r="M73" s="161"/>
      <c r="N73" s="161"/>
      <c r="O73" s="161"/>
      <c r="P73" s="161"/>
      <c r="Q73" s="205"/>
      <c r="R73" s="161"/>
      <c r="S73" s="161"/>
      <c r="T73" s="161"/>
      <c r="U73" s="161"/>
      <c r="CP73" s="160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</row>
    <row r="74" spans="6:117" ht="19.5" customHeight="1" x14ac:dyDescent="0.45">
      <c r="G74" s="205"/>
      <c r="H74" s="161"/>
      <c r="I74" s="161"/>
      <c r="J74" s="161"/>
      <c r="K74" s="161"/>
      <c r="L74" s="205"/>
      <c r="M74" s="161"/>
      <c r="N74" s="161"/>
      <c r="O74" s="161"/>
      <c r="P74" s="161"/>
      <c r="Q74" s="205"/>
      <c r="R74" s="161"/>
      <c r="S74" s="161"/>
      <c r="T74" s="161"/>
      <c r="U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</row>
    <row r="75" spans="6:117" ht="19.5" customHeight="1" x14ac:dyDescent="0.45">
      <c r="G75" s="205"/>
      <c r="H75" s="161"/>
      <c r="I75" s="161"/>
      <c r="J75" s="161"/>
      <c r="K75" s="161"/>
      <c r="L75" s="205"/>
      <c r="M75" s="161"/>
      <c r="N75" s="161"/>
      <c r="O75" s="161"/>
      <c r="P75" s="161"/>
      <c r="Q75" s="205"/>
      <c r="R75" s="161"/>
      <c r="S75" s="161"/>
      <c r="T75" s="161"/>
      <c r="U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</row>
    <row r="76" spans="6:117" ht="19.5" customHeight="1" x14ac:dyDescent="0.7">
      <c r="G76" s="205"/>
      <c r="H76" s="161"/>
      <c r="I76" s="237"/>
      <c r="J76" s="161"/>
      <c r="K76" s="161"/>
      <c r="L76" s="205"/>
      <c r="M76" s="237"/>
      <c r="N76" s="161"/>
      <c r="O76" s="161"/>
      <c r="P76" s="161"/>
      <c r="Q76" s="237"/>
      <c r="R76" s="161"/>
      <c r="S76" s="158"/>
      <c r="T76" s="158"/>
      <c r="U76" s="158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</row>
    <row r="77" spans="6:117" ht="19.5" customHeight="1" x14ac:dyDescent="0.45">
      <c r="I77" s="307" t="b">
        <v>0</v>
      </c>
      <c r="M77" s="307" t="b">
        <v>0</v>
      </c>
      <c r="Q77" s="307" t="b">
        <v>0</v>
      </c>
      <c r="S77" s="161"/>
      <c r="T77" s="161"/>
      <c r="U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</row>
    <row r="78" spans="6:117" ht="19.5" customHeight="1" x14ac:dyDescent="0.45">
      <c r="G78" s="205"/>
      <c r="H78" s="161"/>
      <c r="I78" s="307"/>
      <c r="J78" s="161"/>
      <c r="K78" s="161"/>
      <c r="L78" s="205"/>
      <c r="M78" s="307"/>
      <c r="N78" s="161"/>
      <c r="O78" s="161"/>
      <c r="P78" s="161"/>
      <c r="Q78" s="307"/>
      <c r="R78" s="161"/>
      <c r="S78" s="161"/>
      <c r="T78" s="161"/>
      <c r="U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</row>
    <row r="79" spans="6:117" ht="19.5" customHeight="1" x14ac:dyDescent="0.45">
      <c r="G79" s="205"/>
      <c r="H79" s="161"/>
      <c r="I79" s="161"/>
      <c r="J79" s="161"/>
      <c r="K79" s="161"/>
      <c r="L79" s="205"/>
      <c r="M79" s="161"/>
      <c r="N79" s="161"/>
      <c r="O79" s="161"/>
      <c r="P79" s="161"/>
      <c r="Q79" s="205"/>
      <c r="R79" s="161"/>
      <c r="S79" s="161"/>
      <c r="T79" s="161"/>
      <c r="U79" s="161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</row>
    <row r="80" spans="6:117" ht="19.5" customHeight="1" x14ac:dyDescent="0.45">
      <c r="G80" s="205"/>
      <c r="H80" s="161"/>
      <c r="I80" s="161"/>
      <c r="J80" s="161"/>
      <c r="K80" s="161"/>
      <c r="L80" s="205"/>
      <c r="M80" s="161"/>
      <c r="N80" s="161"/>
      <c r="O80" s="161"/>
      <c r="P80" s="161"/>
      <c r="Q80" s="205"/>
      <c r="R80" s="161"/>
      <c r="S80" s="161"/>
      <c r="T80" s="161"/>
      <c r="U80" s="161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7:21" ht="19.5" customHeight="1" x14ac:dyDescent="0.45">
      <c r="G81" s="205"/>
      <c r="H81" s="161"/>
      <c r="I81" s="161"/>
      <c r="J81" s="161"/>
      <c r="K81" s="161"/>
      <c r="L81" s="205"/>
      <c r="M81" s="161"/>
      <c r="N81" s="161"/>
      <c r="O81" s="161"/>
      <c r="P81" s="161"/>
      <c r="Q81" s="205"/>
      <c r="R81" s="161"/>
      <c r="S81" s="161"/>
      <c r="T81" s="161"/>
      <c r="U81" s="161"/>
    </row>
    <row r="82" spans="7:21" ht="19.5" customHeight="1" x14ac:dyDescent="0.45">
      <c r="G82" s="205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</row>
    <row r="83" spans="7:21" ht="19.5" customHeight="1" x14ac:dyDescent="0.7"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</row>
    <row r="84" spans="7:21" ht="19.5" customHeight="1" x14ac:dyDescent="0.45">
      <c r="G84" s="205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</row>
    <row r="138" spans="2:46" s="153" customFormat="1" ht="72" x14ac:dyDescent="1.6">
      <c r="B138" s="167"/>
      <c r="C138" s="167"/>
      <c r="E138" s="154"/>
      <c r="F138" s="298">
        <f t="shared" ref="F138:AL138" si="2">F3</f>
        <v>4</v>
      </c>
      <c r="G138" s="298"/>
      <c r="H138" s="299" t="str">
        <f t="shared" si="2"/>
        <v>leerling 4</v>
      </c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1"/>
      <c r="AI138" s="302" t="str">
        <f t="shared" si="2"/>
        <v xml:space="preserve">groep </v>
      </c>
      <c r="AJ138" s="303"/>
      <c r="AK138" s="303"/>
      <c r="AL138" s="304">
        <f t="shared" si="2"/>
        <v>6</v>
      </c>
      <c r="AM138" s="304"/>
      <c r="AN138" s="304"/>
      <c r="AO138" s="305"/>
      <c r="AQ138" s="166"/>
      <c r="AS138" s="163"/>
      <c r="AT138" s="163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2006" priority="21">
      <formula>$I$34=TRUE</formula>
    </cfRule>
  </conditionalFormatting>
  <conditionalFormatting sqref="H44:J49">
    <cfRule type="expression" dxfId="2005" priority="20">
      <formula>$I$42=TRUE</formula>
    </cfRule>
  </conditionalFormatting>
  <conditionalFormatting sqref="H52:J57">
    <cfRule type="expression" dxfId="2004" priority="19">
      <formula>$I$50=TRUE</formula>
    </cfRule>
  </conditionalFormatting>
  <conditionalFormatting sqref="H63:J68">
    <cfRule type="expression" dxfId="2003" priority="12">
      <formula>$I$61=TRUE</formula>
    </cfRule>
  </conditionalFormatting>
  <conditionalFormatting sqref="H71:J76">
    <cfRule type="expression" dxfId="2002" priority="11">
      <formula>$I$69=TRUE</formula>
    </cfRule>
  </conditionalFormatting>
  <conditionalFormatting sqref="H79:J84">
    <cfRule type="expression" dxfId="2001" priority="10">
      <formula>$I$77=TRUE</formula>
    </cfRule>
  </conditionalFormatting>
  <conditionalFormatting sqref="I77">
    <cfRule type="expression" dxfId="2000" priority="1">
      <formula>$M$42=TRUE</formula>
    </cfRule>
  </conditionalFormatting>
  <conditionalFormatting sqref="L36:N41">
    <cfRule type="expression" dxfId="1999" priority="18">
      <formula>$M$34=TRUE</formula>
    </cfRule>
  </conditionalFormatting>
  <conditionalFormatting sqref="L44:N49">
    <cfRule type="expression" dxfId="1998" priority="17">
      <formula>$M$42=TRUE</formula>
    </cfRule>
  </conditionalFormatting>
  <conditionalFormatting sqref="L52:N57">
    <cfRule type="expression" dxfId="1997" priority="16">
      <formula>$M$50=TRUE</formula>
    </cfRule>
  </conditionalFormatting>
  <conditionalFormatting sqref="L63:N68">
    <cfRule type="expression" dxfId="1996" priority="9">
      <formula>$M$61=TRUE</formula>
    </cfRule>
  </conditionalFormatting>
  <conditionalFormatting sqref="L71:N76">
    <cfRule type="expression" dxfId="1995" priority="8">
      <formula>$M$69=TRUE</formula>
    </cfRule>
  </conditionalFormatting>
  <conditionalFormatting sqref="L79:N84">
    <cfRule type="expression" dxfId="1994" priority="7">
      <formula>$M$77=TRUE</formula>
    </cfRule>
  </conditionalFormatting>
  <conditionalFormatting sqref="M77">
    <cfRule type="expression" dxfId="1993" priority="2">
      <formula>$M$42=TRUE</formula>
    </cfRule>
  </conditionalFormatting>
  <conditionalFormatting sqref="P36:R41">
    <cfRule type="expression" dxfId="1992" priority="15">
      <formula>$Q$34=TRUE</formula>
    </cfRule>
  </conditionalFormatting>
  <conditionalFormatting sqref="P44:R49">
    <cfRule type="expression" dxfId="1991" priority="14">
      <formula>$Q$42=TRUE</formula>
    </cfRule>
  </conditionalFormatting>
  <conditionalFormatting sqref="P52:R57">
    <cfRule type="expression" dxfId="1990" priority="13">
      <formula>$Q$50=TRUE</formula>
    </cfRule>
  </conditionalFormatting>
  <conditionalFormatting sqref="P63:R68">
    <cfRule type="expression" dxfId="1989" priority="6">
      <formula>$Q$61=TRUE</formula>
    </cfRule>
  </conditionalFormatting>
  <conditionalFormatting sqref="P71:R76">
    <cfRule type="expression" dxfId="1988" priority="5">
      <formula>$Q$69=TRUE</formula>
    </cfRule>
  </conditionalFormatting>
  <conditionalFormatting sqref="P79:R84">
    <cfRule type="expression" dxfId="1987" priority="4">
      <formula>$Q$77=TRUE</formula>
    </cfRule>
  </conditionalFormatting>
  <conditionalFormatting sqref="Q77">
    <cfRule type="expression" dxfId="1986" priority="3">
      <formula>$M$42=TRUE</formula>
    </cfRule>
  </conditionalFormatting>
  <pageMargins left="0.31496062992125984" right="0" top="7.874015748031496E-2" bottom="7.874015748031496E-2" header="0.19685039370078741" footer="0"/>
  <pageSetup paperSize="9" scale="31" orientation="portrait" r:id="rId1"/>
  <headerFooter alignWithMargins="0"/>
  <rowBreaks count="1" manualBreakCount="1">
    <brk id="136" min="5" max="4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5A66-CA60-4771-AF2E-06E72E0D9DD0}">
  <sheetPr>
    <tabColor rgb="FF0070C0"/>
  </sheetPr>
  <dimension ref="B1:DM138"/>
  <sheetViews>
    <sheetView showGridLines="0" showRowColHeaders="0" zoomScale="50" zoomScaleNormal="50" zoomScaleSheetLayoutView="50" workbookViewId="0">
      <selection activeCell="AK35" sqref="AK35:AM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15"/>
    <col min="2" max="2" width="6.33203125" style="168" bestFit="1" customWidth="1"/>
    <col min="3" max="3" width="50.6640625" style="172" customWidth="1"/>
    <col min="4" max="4" width="4" style="115" customWidth="1"/>
    <col min="5" max="30" width="8.6640625" style="115" customWidth="1"/>
    <col min="31" max="16384" width="9.33203125" style="115"/>
  </cols>
  <sheetData>
    <row r="1" spans="2:46" x14ac:dyDescent="0.45">
      <c r="F1" s="308" t="s">
        <v>201</v>
      </c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</row>
    <row r="2" spans="2:46" ht="79.95" customHeight="1" x14ac:dyDescent="0.45"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</row>
    <row r="3" spans="2:46" s="153" customFormat="1" ht="72" x14ac:dyDescent="1.6">
      <c r="B3" s="167"/>
      <c r="C3" s="167"/>
      <c r="E3" s="154"/>
      <c r="F3" s="310">
        <v>5</v>
      </c>
      <c r="G3" s="310"/>
      <c r="H3" s="299" t="str">
        <f>VLOOKUP($F$3,Middentoets!A18:B53,2)</f>
        <v>leerling 5</v>
      </c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1"/>
      <c r="AI3" s="302" t="s">
        <v>113</v>
      </c>
      <c r="AJ3" s="303"/>
      <c r="AK3" s="303"/>
      <c r="AL3" s="304">
        <f>Middentoets!$D$2</f>
        <v>6</v>
      </c>
      <c r="AM3" s="304"/>
      <c r="AN3" s="304" t="str">
        <f>Middentoets!$E$2</f>
        <v>*</v>
      </c>
      <c r="AO3" s="305"/>
      <c r="AQ3" s="166"/>
      <c r="AS3" s="163"/>
      <c r="AT3" s="163"/>
    </row>
    <row r="4" spans="2:46" ht="88.2" customHeight="1" x14ac:dyDescent="0.45">
      <c r="C4" s="169"/>
    </row>
    <row r="5" spans="2:46" ht="19.5" customHeight="1" x14ac:dyDescent="0.45">
      <c r="B5" s="170">
        <v>1</v>
      </c>
      <c r="C5" s="171" t="str">
        <f>Middentoets!B18</f>
        <v>leerling 1</v>
      </c>
    </row>
    <row r="6" spans="2:46" ht="18.600000000000001" x14ac:dyDescent="0.45">
      <c r="B6" s="170">
        <v>2</v>
      </c>
      <c r="C6" s="171" t="str">
        <f>Middentoets!B19</f>
        <v>leerling 2</v>
      </c>
    </row>
    <row r="7" spans="2:46" ht="18.600000000000001" x14ac:dyDescent="0.45">
      <c r="B7" s="170">
        <v>3</v>
      </c>
      <c r="C7" s="171" t="str">
        <f>Middentoets!B20</f>
        <v>leerling 3</v>
      </c>
    </row>
    <row r="8" spans="2:46" ht="18.600000000000001" x14ac:dyDescent="0.45">
      <c r="B8" s="170">
        <v>4</v>
      </c>
      <c r="C8" s="171" t="str">
        <f>Middentoets!B21</f>
        <v>leerling 4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2:46" ht="18.600000000000001" x14ac:dyDescent="0.45">
      <c r="B9" s="170">
        <v>5</v>
      </c>
      <c r="C9" s="171" t="str">
        <f>Middentoets!B22</f>
        <v>leerling 5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0" spans="2:46" ht="18.600000000000001" x14ac:dyDescent="0.45">
      <c r="B10" s="170">
        <v>6</v>
      </c>
      <c r="C10" s="171">
        <f>Middentoets!B23</f>
        <v>0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</row>
    <row r="11" spans="2:46" ht="18.600000000000001" x14ac:dyDescent="0.45">
      <c r="B11" s="170">
        <v>7</v>
      </c>
      <c r="C11" s="171">
        <f>Middentoets!B24</f>
        <v>0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46" ht="18.600000000000001" x14ac:dyDescent="0.45">
      <c r="B12" s="170">
        <v>8</v>
      </c>
      <c r="C12" s="171">
        <f>Middentoets!B25</f>
        <v>0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2:46" ht="18.600000000000001" x14ac:dyDescent="0.45">
      <c r="B13" s="170">
        <v>9</v>
      </c>
      <c r="C13" s="171">
        <f>Middentoets!B26</f>
        <v>0</v>
      </c>
      <c r="F13" s="119"/>
      <c r="G13" s="119"/>
      <c r="H13" s="119"/>
      <c r="I13" s="125" t="s">
        <v>114</v>
      </c>
      <c r="J13" s="125" t="s">
        <v>115</v>
      </c>
      <c r="K13" s="130" t="s">
        <v>116</v>
      </c>
      <c r="L13" s="130" t="s">
        <v>117</v>
      </c>
      <c r="M13" s="131" t="s">
        <v>118</v>
      </c>
      <c r="N13" s="131" t="s">
        <v>119</v>
      </c>
      <c r="O13" s="126" t="s">
        <v>120</v>
      </c>
      <c r="P13" s="126" t="s">
        <v>121</v>
      </c>
      <c r="Q13" s="132" t="s">
        <v>122</v>
      </c>
      <c r="R13" s="132" t="s">
        <v>123</v>
      </c>
      <c r="S13" s="127" t="s">
        <v>124</v>
      </c>
      <c r="T13" s="127" t="s">
        <v>125</v>
      </c>
      <c r="U13" s="133" t="s">
        <v>126</v>
      </c>
      <c r="V13" s="134" t="s">
        <v>127</v>
      </c>
      <c r="W13" s="138" t="s">
        <v>128</v>
      </c>
      <c r="X13" s="197" t="s">
        <v>129</v>
      </c>
      <c r="Y13" s="197" t="s">
        <v>148</v>
      </c>
      <c r="Z13" s="140" t="s">
        <v>130</v>
      </c>
      <c r="AA13" s="141" t="s">
        <v>131</v>
      </c>
      <c r="AB13" s="141" t="s">
        <v>131</v>
      </c>
      <c r="AC13" s="116"/>
    </row>
    <row r="14" spans="2:46" ht="18.600000000000001" x14ac:dyDescent="0.45">
      <c r="B14" s="170">
        <v>10</v>
      </c>
      <c r="C14" s="171">
        <f>Middentoets!B27</f>
        <v>0</v>
      </c>
      <c r="F14" s="122"/>
      <c r="G14" s="122"/>
      <c r="H14" s="122"/>
      <c r="I14" s="128">
        <f t="shared" ref="I14:V14" si="0">IF(I15="E",1,IF(I15="D",2,IF(I15="C",3,IF(I15="B",4,IF(I15="A",5,IF(I15=5,1,IF(I15=4,2,IF(I15=3,3,IF(I15=2,4,IF(I15=1,5,IF(I15=0,"")))))))))))</f>
        <v>4</v>
      </c>
      <c r="J14" s="128" t="str">
        <f t="shared" si="0"/>
        <v/>
      </c>
      <c r="K14" s="128">
        <f t="shared" si="0"/>
        <v>5</v>
      </c>
      <c r="L14" s="128" t="str">
        <f t="shared" si="0"/>
        <v/>
      </c>
      <c r="M14" s="128">
        <f t="shared" si="0"/>
        <v>5</v>
      </c>
      <c r="N14" s="128" t="str">
        <f t="shared" si="0"/>
        <v/>
      </c>
      <c r="O14" s="128" t="str">
        <f t="shared" si="0"/>
        <v/>
      </c>
      <c r="P14" s="128" t="str">
        <f t="shared" si="0"/>
        <v/>
      </c>
      <c r="Q14" s="128">
        <f t="shared" si="0"/>
        <v>2</v>
      </c>
      <c r="R14" s="128" t="str">
        <f t="shared" si="0"/>
        <v/>
      </c>
      <c r="S14" s="128">
        <f t="shared" si="0"/>
        <v>4</v>
      </c>
      <c r="T14" s="128" t="str">
        <f t="shared" si="0"/>
        <v/>
      </c>
      <c r="U14" s="128"/>
      <c r="V14" s="128">
        <f t="shared" si="0"/>
        <v>4</v>
      </c>
      <c r="W14" s="128"/>
      <c r="X14" s="128" t="str">
        <f>IF(X15="E",1,IF(X15="D",2,IF(X15="C",3,IF(X15="B",4,IF(X15="A",5,IF(X15=0,"",IF(X15&lt;3,1,IF(X15&lt;5,2,IF(X15&lt;7,3,IF(X15&lt;9,4,IF(X15&lt;11,5,IF(X15=0,""))))))))))))</f>
        <v/>
      </c>
      <c r="Y14" s="128"/>
      <c r="Z14" s="128">
        <f>Middentoets!$AY$2*5</f>
        <v>2.1749999999999998</v>
      </c>
      <c r="AA14" s="129"/>
      <c r="AB14" s="129"/>
      <c r="AC14" s="155"/>
      <c r="AD14" s="155"/>
      <c r="AE14" s="156"/>
    </row>
    <row r="15" spans="2:46" ht="18.600000000000001" x14ac:dyDescent="0.45">
      <c r="B15" s="170">
        <v>11</v>
      </c>
      <c r="C15" s="171">
        <f>Middentoets!B28</f>
        <v>0</v>
      </c>
      <c r="I15" s="128" t="str">
        <f>VLOOKUP($F$3,Middentoets!$A$18:$M$53,8)</f>
        <v>B</v>
      </c>
      <c r="J15" s="128">
        <f>VLOOKUP($F$3,Eindtoets!$A$18:$M$53,8)</f>
        <v>0</v>
      </c>
      <c r="K15" s="128" t="str">
        <f>VLOOKUP($F$3,Middentoets!$A$18:$M$53,9)</f>
        <v>A</v>
      </c>
      <c r="L15" s="128">
        <f>VLOOKUP($F$3,Eindtoets!$A$18:$M$53,9)</f>
        <v>0</v>
      </c>
      <c r="M15" s="128" t="str">
        <f>VLOOKUP($F$3,Middentoets!$A$18:$M$53,10)</f>
        <v>A</v>
      </c>
      <c r="N15" s="128">
        <f>VLOOKUP($F$3,Eindtoets!$A$18:$M$53,10)</f>
        <v>0</v>
      </c>
      <c r="O15" s="128">
        <f>VLOOKUP($F$3,Middentoets!$A$18:$M$53,11)</f>
        <v>0</v>
      </c>
      <c r="P15" s="128">
        <f>VLOOKUP($F$3,Eindtoets!$A$18:$M$53,11)</f>
        <v>0</v>
      </c>
      <c r="Q15" s="128" t="str">
        <f>VLOOKUP($F$3,Middentoets!$A$18:$M$53,12)</f>
        <v>D</v>
      </c>
      <c r="R15" s="128">
        <f>VLOOKUP($F$3,Eindtoets!$A$18:$M$53,12)</f>
        <v>0</v>
      </c>
      <c r="S15" s="128" t="str">
        <f>VLOOKUP($F$3,Middentoets!$A$18:$M$53,13)</f>
        <v>B</v>
      </c>
      <c r="T15" s="128">
        <f>VLOOKUP($F$3,Eindtoets!$A$18:$M$53,13)</f>
        <v>0</v>
      </c>
      <c r="U15" s="128" t="str">
        <f>VLOOKUP($F$3,Middentoets!$A$18:$M$53,12)</f>
        <v>D</v>
      </c>
      <c r="V15" s="128" t="str">
        <f>VLOOKUP($F$3,Middentoets!$A$18:$M$53,4)</f>
        <v>B</v>
      </c>
      <c r="W15" s="128">
        <f>VLOOKUP($F$3,Middentoets!$A$18:$M$53,3)</f>
        <v>0</v>
      </c>
      <c r="X15" s="128">
        <f>VLOOKUP($F$3,Middentoets!$A$18:$M$53,3)</f>
        <v>0</v>
      </c>
      <c r="Y15" s="128"/>
      <c r="Z15" s="128">
        <f>Z14</f>
        <v>2.1749999999999998</v>
      </c>
      <c r="AA15" s="159"/>
      <c r="AB15" s="159"/>
      <c r="AC15" s="116"/>
      <c r="AD15" s="116"/>
    </row>
    <row r="16" spans="2:46" ht="18.600000000000001" x14ac:dyDescent="0.45">
      <c r="B16" s="170">
        <v>12</v>
      </c>
      <c r="C16" s="171">
        <f>Middentoets!B29</f>
        <v>0</v>
      </c>
      <c r="I16" s="128">
        <f>IF(I14="","",IF(I14&gt;0,I14*2))</f>
        <v>8</v>
      </c>
      <c r="J16" s="128" t="str">
        <f t="shared" ref="J16:T16" si="1">IF(J14="","",IF(J14&gt;0,J14*2))</f>
        <v/>
      </c>
      <c r="K16" s="128">
        <f t="shared" si="1"/>
        <v>10</v>
      </c>
      <c r="L16" s="128" t="str">
        <f t="shared" si="1"/>
        <v/>
      </c>
      <c r="M16" s="128">
        <f t="shared" si="1"/>
        <v>10</v>
      </c>
      <c r="N16" s="128" t="str">
        <f t="shared" si="1"/>
        <v/>
      </c>
      <c r="O16" s="128" t="str">
        <f t="shared" si="1"/>
        <v/>
      </c>
      <c r="P16" s="128" t="str">
        <f t="shared" si="1"/>
        <v/>
      </c>
      <c r="Q16" s="128">
        <f t="shared" si="1"/>
        <v>4</v>
      </c>
      <c r="R16" s="128" t="str">
        <f t="shared" si="1"/>
        <v/>
      </c>
      <c r="S16" s="128">
        <f t="shared" si="1"/>
        <v>8</v>
      </c>
      <c r="T16" s="128" t="str">
        <f t="shared" si="1"/>
        <v/>
      </c>
      <c r="U16" s="129">
        <f>AB16/AA16</f>
        <v>8</v>
      </c>
      <c r="V16" s="140">
        <f>IF(V14="","",IF(V14&gt;0,V14*2))</f>
        <v>8</v>
      </c>
      <c r="W16" s="128">
        <f>Z16</f>
        <v>4.3499999999999996</v>
      </c>
      <c r="X16" s="128" t="str">
        <f>IF(X15="E",1,IF(X15="D",2,IF(X15="C",3,IF(X15="B",4,IF(X15="A",5,IF(X15=0,"",IF(X15=1,1,IF(X15=2,2,IF(X15=3,3,IF(X15=4,4,IF(X15=5,5,IF(X15=6,6,IF(X15=7,7,IF(X15=8,8,IF(X15=9,9,IF(X15=10,10,IF(X15=0,"")))))))))))))))))</f>
        <v/>
      </c>
      <c r="Y16" s="142">
        <f>U16-2</f>
        <v>6</v>
      </c>
      <c r="Z16" s="128">
        <f>IF(Z14="","",IF(Z14&gt;0,Z14*2))</f>
        <v>4.3499999999999996</v>
      </c>
      <c r="AA16" s="159">
        <f>COUNTIF(I16:T16,"&gt;0")</f>
        <v>5</v>
      </c>
      <c r="AB16" s="159">
        <f>SUM(I16:T16)</f>
        <v>40</v>
      </c>
    </row>
    <row r="17" spans="2:22" ht="18.600000000000001" x14ac:dyDescent="0.45">
      <c r="B17" s="170">
        <v>13</v>
      </c>
      <c r="C17" s="171">
        <f>Middentoets!B30</f>
        <v>0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2:22" ht="18.600000000000001" x14ac:dyDescent="0.45">
      <c r="B18" s="170">
        <v>14</v>
      </c>
      <c r="C18" s="171">
        <f>Middentoets!B31</f>
        <v>0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2:22" ht="18.600000000000001" x14ac:dyDescent="0.45">
      <c r="B19" s="170">
        <v>15</v>
      </c>
      <c r="C19" s="171">
        <f>Middentoets!B32</f>
        <v>0</v>
      </c>
      <c r="F19" s="122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2:22" ht="18.600000000000001" x14ac:dyDescent="0.45">
      <c r="B20" s="170">
        <v>16</v>
      </c>
      <c r="C20" s="171">
        <f>Middentoets!B33</f>
        <v>0</v>
      </c>
      <c r="F20" s="122"/>
      <c r="G20" s="122"/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19"/>
    </row>
    <row r="21" spans="2:22" ht="18.600000000000001" x14ac:dyDescent="0.45">
      <c r="B21" s="170">
        <v>17</v>
      </c>
      <c r="C21" s="171">
        <f>Middentoets!B34</f>
        <v>0</v>
      </c>
      <c r="F21" s="121"/>
      <c r="G21" s="121"/>
      <c r="H21" s="120"/>
      <c r="I21" s="120"/>
      <c r="J21" s="120"/>
      <c r="K21" s="121"/>
      <c r="L21" s="121"/>
      <c r="M21" s="119"/>
      <c r="N21" s="119"/>
      <c r="O21" s="120"/>
      <c r="P21" s="120"/>
      <c r="Q21" s="119"/>
      <c r="R21" s="119"/>
      <c r="S21" s="119"/>
      <c r="T21" s="119"/>
      <c r="U21" s="119"/>
      <c r="V21" s="119"/>
    </row>
    <row r="22" spans="2:22" ht="18.600000000000001" x14ac:dyDescent="0.45">
      <c r="B22" s="170">
        <v>18</v>
      </c>
      <c r="C22" s="171">
        <f>Middentoets!B35</f>
        <v>0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2:22" ht="18.600000000000001" x14ac:dyDescent="0.45">
      <c r="B23" s="170">
        <v>19</v>
      </c>
      <c r="C23" s="171">
        <f>Middentoets!B36</f>
        <v>0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2:22" ht="15" customHeight="1" x14ac:dyDescent="0.45">
      <c r="B24" s="170">
        <v>20</v>
      </c>
      <c r="C24" s="171">
        <f>Middentoets!B37</f>
        <v>0</v>
      </c>
    </row>
    <row r="25" spans="2:22" ht="15" customHeight="1" x14ac:dyDescent="0.45">
      <c r="B25" s="170">
        <v>21</v>
      </c>
      <c r="C25" s="171">
        <f>Middentoets!B38</f>
        <v>0</v>
      </c>
    </row>
    <row r="26" spans="2:22" ht="15" customHeight="1" x14ac:dyDescent="0.45">
      <c r="B26" s="170">
        <v>22</v>
      </c>
      <c r="C26" s="171">
        <f>Middentoets!B39</f>
        <v>0</v>
      </c>
    </row>
    <row r="27" spans="2:22" ht="15" customHeight="1" x14ac:dyDescent="0.45">
      <c r="B27" s="170">
        <v>23</v>
      </c>
      <c r="C27" s="171">
        <f>Middentoets!B40</f>
        <v>0</v>
      </c>
    </row>
    <row r="28" spans="2:22" ht="15" customHeight="1" x14ac:dyDescent="0.45">
      <c r="B28" s="170">
        <v>24</v>
      </c>
      <c r="C28" s="171">
        <f>Middentoets!B41</f>
        <v>0</v>
      </c>
    </row>
    <row r="29" spans="2:22" ht="18.600000000000001" x14ac:dyDescent="0.45">
      <c r="B29" s="170">
        <v>25</v>
      </c>
      <c r="C29" s="171">
        <f>Middentoets!B42</f>
        <v>0</v>
      </c>
    </row>
    <row r="30" spans="2:22" ht="18.600000000000001" x14ac:dyDescent="0.45">
      <c r="B30" s="170">
        <v>26</v>
      </c>
      <c r="C30" s="171">
        <f>Middentoets!B43</f>
        <v>0</v>
      </c>
    </row>
    <row r="31" spans="2:22" ht="18.600000000000001" x14ac:dyDescent="0.45">
      <c r="B31" s="170">
        <v>27</v>
      </c>
      <c r="C31" s="171">
        <f>Middentoets!B44</f>
        <v>0</v>
      </c>
    </row>
    <row r="32" spans="2:22" ht="18.600000000000001" x14ac:dyDescent="0.45">
      <c r="B32" s="170">
        <v>28</v>
      </c>
      <c r="C32" s="171">
        <f>Middentoets!B45</f>
        <v>0</v>
      </c>
    </row>
    <row r="33" spans="2:40" ht="15.75" customHeight="1" x14ac:dyDescent="0.45">
      <c r="B33" s="170">
        <v>29</v>
      </c>
      <c r="C33" s="171">
        <f>Middentoets!B46</f>
        <v>0</v>
      </c>
      <c r="AH33"/>
    </row>
    <row r="34" spans="2:40" ht="18.600000000000001" x14ac:dyDescent="0.45">
      <c r="B34" s="170">
        <v>30</v>
      </c>
      <c r="C34" s="171">
        <f>Middentoets!B47</f>
        <v>0</v>
      </c>
      <c r="I34" s="307" t="b">
        <v>0</v>
      </c>
      <c r="M34" s="307" t="b">
        <v>0</v>
      </c>
      <c r="Q34" s="307" t="b">
        <v>0</v>
      </c>
    </row>
    <row r="35" spans="2:40" ht="18.600000000000001" x14ac:dyDescent="0.45">
      <c r="B35" s="170">
        <v>31</v>
      </c>
      <c r="C35" s="171">
        <f>Middentoets!B48</f>
        <v>0</v>
      </c>
      <c r="I35" s="307"/>
      <c r="M35" s="307"/>
      <c r="Q35" s="307"/>
      <c r="AK35" s="296"/>
      <c r="AL35" s="296"/>
      <c r="AM35" s="296"/>
    </row>
    <row r="36" spans="2:40" ht="18.600000000000001" customHeight="1" x14ac:dyDescent="0.45">
      <c r="B36" s="170">
        <v>32</v>
      </c>
      <c r="C36" s="171">
        <f>Middentoets!B49</f>
        <v>0</v>
      </c>
      <c r="F36" s="205"/>
      <c r="G36" s="205"/>
      <c r="H36" s="161"/>
      <c r="I36" s="161"/>
      <c r="J36" s="161"/>
      <c r="K36" s="161"/>
      <c r="L36" s="205"/>
      <c r="M36" s="161"/>
      <c r="N36" s="161"/>
      <c r="O36" s="161"/>
      <c r="P36" s="161"/>
      <c r="Q36" s="205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296"/>
      <c r="AL36" s="296"/>
      <c r="AM36" s="296"/>
      <c r="AN36" s="161"/>
    </row>
    <row r="37" spans="2:40" ht="18.600000000000001" customHeight="1" x14ac:dyDescent="0.45">
      <c r="B37" s="170">
        <v>33</v>
      </c>
      <c r="C37" s="171">
        <f>Middentoets!B50</f>
        <v>0</v>
      </c>
      <c r="F37" s="205"/>
      <c r="G37" s="205"/>
      <c r="H37" s="161"/>
      <c r="I37" s="161"/>
      <c r="J37" s="161"/>
      <c r="K37" s="161"/>
      <c r="L37" s="205"/>
      <c r="M37" s="161"/>
      <c r="N37" s="161"/>
      <c r="O37" s="161"/>
      <c r="P37" s="161"/>
      <c r="Q37" s="205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296"/>
      <c r="AL37" s="296"/>
      <c r="AM37" s="296"/>
      <c r="AN37" s="161"/>
    </row>
    <row r="38" spans="2:40" ht="18.600000000000001" customHeight="1" x14ac:dyDescent="0.45">
      <c r="B38" s="170">
        <v>34</v>
      </c>
      <c r="C38" s="171">
        <f>Middentoets!B51</f>
        <v>0</v>
      </c>
      <c r="F38" s="205"/>
      <c r="G38" s="205"/>
      <c r="H38" s="161"/>
      <c r="I38" s="161"/>
      <c r="J38" s="161"/>
      <c r="K38" s="161"/>
      <c r="L38" s="306"/>
      <c r="M38" s="161"/>
      <c r="N38" s="161"/>
      <c r="O38" s="161"/>
      <c r="P38" s="161"/>
      <c r="Q38" s="205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296"/>
      <c r="AL38" s="296"/>
      <c r="AM38" s="296"/>
      <c r="AN38" s="161"/>
    </row>
    <row r="39" spans="2:40" ht="18.600000000000001" customHeight="1" x14ac:dyDescent="0.45">
      <c r="B39" s="170">
        <v>35</v>
      </c>
      <c r="C39" s="171">
        <f>Middentoets!B52</f>
        <v>0</v>
      </c>
      <c r="F39" s="205"/>
      <c r="G39" s="205"/>
      <c r="H39" s="161"/>
      <c r="I39" s="161"/>
      <c r="J39" s="161"/>
      <c r="K39" s="161"/>
      <c r="L39" s="306"/>
      <c r="M39" s="161"/>
      <c r="N39" s="161"/>
      <c r="O39" s="161"/>
      <c r="P39" s="161"/>
      <c r="Q39" s="205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</row>
    <row r="40" spans="2:40" ht="19.5" customHeight="1" x14ac:dyDescent="0.45">
      <c r="B40" s="170">
        <v>36</v>
      </c>
      <c r="C40" s="171">
        <f>Middentoets!B53</f>
        <v>0</v>
      </c>
      <c r="F40" s="205"/>
      <c r="G40" s="205"/>
      <c r="H40" s="161"/>
      <c r="I40" s="161"/>
      <c r="J40" s="161"/>
      <c r="K40" s="161"/>
      <c r="L40" s="205"/>
      <c r="M40" s="161"/>
      <c r="N40" s="161"/>
      <c r="O40" s="161"/>
      <c r="P40" s="161"/>
      <c r="Q40" s="205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</row>
    <row r="41" spans="2:40" ht="19.5" customHeight="1" x14ac:dyDescent="0.45">
      <c r="B41" s="209"/>
      <c r="C41" s="210"/>
      <c r="F41" s="205"/>
      <c r="G41" s="205"/>
      <c r="H41" s="161"/>
      <c r="I41" s="161"/>
      <c r="J41" s="161"/>
      <c r="K41" s="161"/>
      <c r="L41" s="205"/>
      <c r="M41" s="161"/>
      <c r="N41" s="161"/>
      <c r="O41" s="161"/>
      <c r="P41" s="161"/>
      <c r="Q41" s="205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</row>
    <row r="42" spans="2:40" ht="19.5" customHeight="1" x14ac:dyDescent="0.7">
      <c r="B42" s="209"/>
      <c r="C42" s="210"/>
      <c r="H42" s="158"/>
      <c r="I42" s="307" t="b">
        <v>0</v>
      </c>
      <c r="J42" s="158"/>
      <c r="K42" s="158"/>
      <c r="M42" s="307" t="b">
        <v>0</v>
      </c>
      <c r="N42" s="158"/>
      <c r="O42" s="158"/>
      <c r="P42" s="158"/>
      <c r="Q42" s="307" t="b">
        <v>0</v>
      </c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</row>
    <row r="43" spans="2:40" ht="19.5" customHeight="1" x14ac:dyDescent="0.45">
      <c r="B43" s="209"/>
      <c r="C43" s="210"/>
      <c r="F43" s="205"/>
      <c r="G43" s="205"/>
      <c r="H43" s="161"/>
      <c r="I43" s="307"/>
      <c r="J43" s="161"/>
      <c r="K43" s="161"/>
      <c r="L43" s="205"/>
      <c r="M43" s="307"/>
      <c r="N43" s="161"/>
      <c r="O43" s="161"/>
      <c r="P43" s="161"/>
      <c r="Q43" s="307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</row>
    <row r="44" spans="2:40" ht="19.5" customHeight="1" x14ac:dyDescent="0.45">
      <c r="B44" s="209"/>
      <c r="C44" s="210"/>
      <c r="F44" s="205"/>
      <c r="G44" s="205"/>
      <c r="H44" s="161"/>
      <c r="I44" s="161"/>
      <c r="J44" s="161"/>
      <c r="K44" s="161"/>
      <c r="L44" s="306"/>
      <c r="M44" s="161"/>
      <c r="N44" s="161"/>
      <c r="O44" s="161"/>
      <c r="P44" s="161"/>
      <c r="Q44" s="205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</row>
    <row r="45" spans="2:40" ht="19.5" customHeight="1" x14ac:dyDescent="0.45">
      <c r="F45" s="205"/>
      <c r="G45" s="205"/>
      <c r="H45" s="161"/>
      <c r="I45" s="161"/>
      <c r="J45" s="161"/>
      <c r="K45" s="161"/>
      <c r="L45" s="306"/>
      <c r="M45" s="161"/>
      <c r="N45" s="161"/>
      <c r="O45" s="161"/>
      <c r="P45" s="161"/>
      <c r="Q45" s="205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</row>
    <row r="46" spans="2:40" ht="19.5" customHeight="1" x14ac:dyDescent="0.45">
      <c r="F46" s="205"/>
      <c r="G46" s="205"/>
      <c r="H46" s="161"/>
      <c r="I46" s="161"/>
      <c r="J46" s="161"/>
      <c r="K46" s="161"/>
      <c r="L46" s="205"/>
      <c r="M46" s="161"/>
      <c r="N46" s="161"/>
      <c r="O46" s="161"/>
      <c r="P46" s="161"/>
      <c r="Q46" s="205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</row>
    <row r="47" spans="2:40" ht="19.5" customHeight="1" x14ac:dyDescent="0.45">
      <c r="F47" s="205"/>
      <c r="G47" s="205"/>
      <c r="H47" s="161"/>
      <c r="I47" s="161"/>
      <c r="J47" s="161"/>
      <c r="K47" s="161"/>
      <c r="L47" s="205"/>
      <c r="M47" s="161"/>
      <c r="N47" s="161"/>
      <c r="O47" s="161"/>
      <c r="P47" s="161"/>
      <c r="Q47" s="205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</row>
    <row r="48" spans="2:40" ht="19.5" customHeight="1" x14ac:dyDescent="0.45">
      <c r="F48" s="205"/>
      <c r="G48" s="205"/>
      <c r="H48" s="161"/>
      <c r="I48" s="161"/>
      <c r="J48" s="161"/>
      <c r="K48" s="161"/>
      <c r="L48" s="205"/>
      <c r="M48" s="161"/>
      <c r="N48" s="161"/>
      <c r="O48" s="161"/>
      <c r="P48" s="161"/>
      <c r="Q48" s="205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</row>
    <row r="49" spans="6:40" ht="19.5" customHeight="1" x14ac:dyDescent="0.7">
      <c r="H49" s="158"/>
      <c r="I49" s="158"/>
      <c r="J49" s="158"/>
      <c r="K49" s="158"/>
      <c r="M49" s="158"/>
      <c r="N49" s="158"/>
      <c r="O49" s="158"/>
      <c r="P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</row>
    <row r="50" spans="6:40" ht="19.5" customHeight="1" x14ac:dyDescent="0.45">
      <c r="F50" s="205"/>
      <c r="G50" s="205"/>
      <c r="H50" s="161"/>
      <c r="I50" s="307" t="b">
        <v>0</v>
      </c>
      <c r="J50" s="161"/>
      <c r="K50" s="161"/>
      <c r="L50" s="306"/>
      <c r="M50" s="307" t="b">
        <v>0</v>
      </c>
      <c r="N50" s="161"/>
      <c r="O50" s="161"/>
      <c r="P50" s="161"/>
      <c r="Q50" s="307" t="b">
        <v>0</v>
      </c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</row>
    <row r="51" spans="6:40" ht="19.5" customHeight="1" x14ac:dyDescent="0.45">
      <c r="F51" s="205"/>
      <c r="G51" s="205"/>
      <c r="H51" s="161"/>
      <c r="I51" s="307"/>
      <c r="J51" s="161"/>
      <c r="K51" s="161"/>
      <c r="L51" s="306"/>
      <c r="M51" s="307"/>
      <c r="N51" s="161"/>
      <c r="O51" s="161"/>
      <c r="P51" s="161"/>
      <c r="Q51" s="307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</row>
    <row r="52" spans="6:40" ht="19.5" customHeight="1" x14ac:dyDescent="0.45">
      <c r="F52" s="205"/>
      <c r="G52" s="205"/>
      <c r="H52" s="161"/>
      <c r="I52" s="161"/>
      <c r="J52" s="161"/>
      <c r="K52" s="161"/>
      <c r="L52" s="205"/>
      <c r="M52" s="161"/>
      <c r="N52" s="161"/>
      <c r="O52" s="161"/>
      <c r="P52" s="161"/>
      <c r="Q52" s="205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</row>
    <row r="53" spans="6:40" ht="19.5" customHeight="1" x14ac:dyDescent="0.45">
      <c r="F53" s="205"/>
      <c r="G53" s="205"/>
      <c r="H53" s="161"/>
      <c r="I53" s="161"/>
      <c r="J53" s="161"/>
      <c r="K53" s="161"/>
      <c r="L53" s="205"/>
      <c r="M53" s="161"/>
      <c r="N53" s="161"/>
      <c r="O53" s="161"/>
      <c r="P53" s="161"/>
      <c r="Q53" s="205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</row>
    <row r="54" spans="6:40" ht="19.5" customHeight="1" x14ac:dyDescent="0.45">
      <c r="F54" s="205"/>
      <c r="G54" s="205"/>
      <c r="H54" s="161"/>
      <c r="I54" s="161"/>
      <c r="J54" s="161"/>
      <c r="K54" s="161"/>
      <c r="L54" s="205"/>
      <c r="M54" s="161"/>
      <c r="N54" s="161"/>
      <c r="O54" s="161"/>
      <c r="P54" s="161"/>
      <c r="Q54" s="205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</row>
    <row r="55" spans="6:40" ht="19.5" customHeight="1" x14ac:dyDescent="0.45">
      <c r="F55" s="205"/>
      <c r="G55" s="205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</row>
    <row r="56" spans="6:40" ht="19.5" customHeight="1" x14ac:dyDescent="0.7"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</row>
    <row r="57" spans="6:40" ht="19.5" customHeight="1" x14ac:dyDescent="0.45">
      <c r="F57" s="205"/>
      <c r="G57" s="205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</row>
    <row r="58" spans="6:40" ht="19.5" customHeight="1" x14ac:dyDescent="0.45">
      <c r="F58" s="205"/>
      <c r="G58" s="205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</row>
    <row r="59" spans="6:40" ht="19.5" customHeight="1" x14ac:dyDescent="0.45">
      <c r="F59" s="205"/>
      <c r="G59" s="205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</row>
    <row r="60" spans="6:40" ht="19.5" customHeight="1" x14ac:dyDescent="0.45">
      <c r="F60" s="205"/>
      <c r="G60" s="205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</row>
    <row r="61" spans="6:40" ht="19.5" customHeight="1" x14ac:dyDescent="0.45">
      <c r="F61" s="205"/>
      <c r="I61" s="307" t="b">
        <v>0</v>
      </c>
      <c r="M61" s="307" t="b">
        <v>0</v>
      </c>
      <c r="Q61" s="307" t="b">
        <v>0</v>
      </c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</row>
    <row r="62" spans="6:40" ht="19.5" customHeight="1" x14ac:dyDescent="0.45">
      <c r="F62" s="205"/>
      <c r="I62" s="307"/>
      <c r="M62" s="307"/>
      <c r="Q62" s="307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</row>
    <row r="63" spans="6:40" ht="19.5" customHeight="1" x14ac:dyDescent="0.7">
      <c r="G63" s="205"/>
      <c r="H63" s="161"/>
      <c r="I63" s="161"/>
      <c r="J63" s="161"/>
      <c r="K63" s="161"/>
      <c r="L63" s="205"/>
      <c r="M63" s="161"/>
      <c r="N63" s="161"/>
      <c r="O63" s="161"/>
      <c r="P63" s="161"/>
      <c r="Q63" s="205"/>
      <c r="R63" s="161"/>
      <c r="S63" s="161"/>
      <c r="T63" s="161"/>
      <c r="U63" s="161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</row>
    <row r="64" spans="6:40" ht="19.5" customHeight="1" x14ac:dyDescent="0.45">
      <c r="F64" s="205"/>
      <c r="G64" s="205"/>
      <c r="H64" s="161"/>
      <c r="I64" s="161"/>
      <c r="J64" s="161"/>
      <c r="K64" s="161"/>
      <c r="L64" s="205"/>
      <c r="M64" s="161"/>
      <c r="N64" s="161"/>
      <c r="O64" s="161"/>
      <c r="P64" s="161"/>
      <c r="Q64" s="205"/>
      <c r="R64" s="161"/>
      <c r="S64" s="161"/>
      <c r="T64" s="161"/>
      <c r="U64" s="161"/>
    </row>
    <row r="65" spans="6:117" ht="19.5" customHeight="1" x14ac:dyDescent="0.45">
      <c r="F65" s="205"/>
      <c r="G65" s="205"/>
      <c r="H65" s="161"/>
      <c r="I65" s="161"/>
      <c r="J65" s="161"/>
      <c r="K65" s="161"/>
      <c r="L65" s="306"/>
      <c r="M65" s="161"/>
      <c r="N65" s="161"/>
      <c r="O65" s="161"/>
      <c r="P65" s="161"/>
      <c r="Q65" s="205"/>
      <c r="R65" s="161"/>
      <c r="S65" s="161"/>
      <c r="T65" s="161"/>
      <c r="U65" s="161"/>
    </row>
    <row r="66" spans="6:117" ht="19.5" customHeight="1" x14ac:dyDescent="0.45">
      <c r="F66" s="205"/>
      <c r="G66" s="205"/>
      <c r="H66" s="161"/>
      <c r="I66" s="161"/>
      <c r="J66" s="161"/>
      <c r="K66" s="161"/>
      <c r="L66" s="306"/>
      <c r="M66" s="161"/>
      <c r="N66" s="161"/>
      <c r="O66" s="161"/>
      <c r="P66" s="161"/>
      <c r="Q66" s="205"/>
      <c r="R66" s="161"/>
      <c r="S66" s="161"/>
      <c r="T66" s="161"/>
      <c r="U66" s="161"/>
    </row>
    <row r="67" spans="6:117" ht="19.5" customHeight="1" x14ac:dyDescent="0.45">
      <c r="F67" s="205"/>
      <c r="G67" s="205"/>
      <c r="H67" s="161"/>
      <c r="I67" s="161"/>
      <c r="J67" s="161"/>
      <c r="K67" s="161"/>
      <c r="L67" s="205"/>
      <c r="M67" s="161"/>
      <c r="N67" s="161"/>
      <c r="O67" s="161"/>
      <c r="P67" s="161"/>
      <c r="Q67" s="205"/>
      <c r="R67" s="161"/>
      <c r="S67" s="161"/>
      <c r="T67" s="161"/>
      <c r="U67" s="161"/>
    </row>
    <row r="68" spans="6:117" ht="19.5" customHeight="1" x14ac:dyDescent="0.45">
      <c r="F68" s="205"/>
      <c r="G68" s="205"/>
      <c r="H68" s="161"/>
      <c r="I68" s="161"/>
      <c r="J68" s="161"/>
      <c r="K68" s="161"/>
      <c r="L68" s="205"/>
      <c r="M68" s="161"/>
      <c r="N68" s="161"/>
      <c r="O68" s="161"/>
      <c r="P68" s="161"/>
      <c r="Q68" s="205"/>
      <c r="R68" s="161"/>
      <c r="S68" s="161"/>
      <c r="T68" s="161"/>
      <c r="U68" s="161"/>
    </row>
    <row r="69" spans="6:117" ht="19.5" customHeight="1" x14ac:dyDescent="0.7">
      <c r="F69" s="205"/>
      <c r="H69" s="158"/>
      <c r="I69" s="307" t="b">
        <v>0</v>
      </c>
      <c r="J69" s="158"/>
      <c r="K69" s="158"/>
      <c r="M69" s="307" t="b">
        <v>0</v>
      </c>
      <c r="N69" s="158"/>
      <c r="O69" s="158"/>
      <c r="P69" s="158"/>
      <c r="Q69" s="307" t="b">
        <v>0</v>
      </c>
      <c r="R69" s="158"/>
      <c r="S69" s="158"/>
      <c r="T69" s="158"/>
      <c r="U69" s="158"/>
    </row>
    <row r="70" spans="6:117" ht="19.5" customHeight="1" x14ac:dyDescent="0.45">
      <c r="F70" s="205"/>
      <c r="G70" s="205"/>
      <c r="H70" s="161"/>
      <c r="I70" s="307"/>
      <c r="J70" s="161"/>
      <c r="K70" s="161"/>
      <c r="L70" s="205"/>
      <c r="M70" s="307"/>
      <c r="N70" s="161"/>
      <c r="O70" s="161"/>
      <c r="P70" s="161"/>
      <c r="Q70" s="307"/>
      <c r="R70" s="161"/>
      <c r="S70" s="161"/>
      <c r="T70" s="161"/>
      <c r="U70" s="161"/>
    </row>
    <row r="71" spans="6:117" ht="19.5" customHeight="1" x14ac:dyDescent="0.45">
      <c r="F71" s="157"/>
      <c r="G71" s="205"/>
      <c r="H71" s="161"/>
      <c r="I71" s="161"/>
      <c r="J71" s="161"/>
      <c r="K71" s="161"/>
      <c r="L71" s="205"/>
      <c r="M71" s="161"/>
      <c r="N71" s="161"/>
      <c r="O71" s="161"/>
      <c r="P71" s="161"/>
      <c r="Q71" s="205"/>
      <c r="R71" s="161"/>
      <c r="S71" s="161"/>
      <c r="T71" s="161"/>
      <c r="U71" s="161"/>
    </row>
    <row r="72" spans="6:117" ht="19.5" customHeight="1" x14ac:dyDescent="0.45">
      <c r="G72" s="205"/>
      <c r="H72" s="161"/>
      <c r="I72" s="161"/>
      <c r="J72" s="161"/>
      <c r="K72" s="161"/>
      <c r="L72" s="205"/>
      <c r="M72" s="161"/>
      <c r="N72" s="161"/>
      <c r="O72" s="161"/>
      <c r="P72" s="161"/>
      <c r="Q72" s="205"/>
      <c r="R72" s="161"/>
      <c r="S72" s="161"/>
      <c r="T72" s="161"/>
      <c r="U72" s="161"/>
    </row>
    <row r="73" spans="6:117" ht="19.5" customHeight="1" x14ac:dyDescent="0.45">
      <c r="G73" s="205"/>
      <c r="H73" s="161"/>
      <c r="I73" s="161"/>
      <c r="J73" s="161"/>
      <c r="K73" s="161"/>
      <c r="L73" s="205"/>
      <c r="M73" s="161"/>
      <c r="N73" s="161"/>
      <c r="O73" s="161"/>
      <c r="P73" s="161"/>
      <c r="Q73" s="205"/>
      <c r="R73" s="161"/>
      <c r="S73" s="161"/>
      <c r="T73" s="161"/>
      <c r="U73" s="161"/>
      <c r="CP73" s="160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</row>
    <row r="74" spans="6:117" ht="19.5" customHeight="1" x14ac:dyDescent="0.45">
      <c r="G74" s="205"/>
      <c r="H74" s="161"/>
      <c r="I74" s="161"/>
      <c r="J74" s="161"/>
      <c r="K74" s="161"/>
      <c r="L74" s="205"/>
      <c r="M74" s="161"/>
      <c r="N74" s="161"/>
      <c r="O74" s="161"/>
      <c r="P74" s="161"/>
      <c r="Q74" s="205"/>
      <c r="R74" s="161"/>
      <c r="S74" s="161"/>
      <c r="T74" s="161"/>
      <c r="U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</row>
    <row r="75" spans="6:117" ht="19.5" customHeight="1" x14ac:dyDescent="0.45">
      <c r="G75" s="205"/>
      <c r="H75" s="161"/>
      <c r="I75" s="161"/>
      <c r="J75" s="161"/>
      <c r="K75" s="161"/>
      <c r="L75" s="205"/>
      <c r="M75" s="161"/>
      <c r="N75" s="161"/>
      <c r="O75" s="161"/>
      <c r="P75" s="161"/>
      <c r="Q75" s="205"/>
      <c r="R75" s="161"/>
      <c r="S75" s="161"/>
      <c r="T75" s="161"/>
      <c r="U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</row>
    <row r="76" spans="6:117" ht="19.5" customHeight="1" x14ac:dyDescent="0.7">
      <c r="G76" s="205"/>
      <c r="H76" s="161"/>
      <c r="I76" s="237"/>
      <c r="J76" s="161"/>
      <c r="K76" s="161"/>
      <c r="L76" s="205"/>
      <c r="M76" s="237"/>
      <c r="N76" s="161"/>
      <c r="O76" s="161"/>
      <c r="P76" s="161"/>
      <c r="Q76" s="237"/>
      <c r="R76" s="161"/>
      <c r="S76" s="158"/>
      <c r="T76" s="158"/>
      <c r="U76" s="158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</row>
    <row r="77" spans="6:117" ht="19.5" customHeight="1" x14ac:dyDescent="0.45">
      <c r="I77" s="307" t="b">
        <v>0</v>
      </c>
      <c r="M77" s="307" t="b">
        <v>0</v>
      </c>
      <c r="Q77" s="307" t="b">
        <v>0</v>
      </c>
      <c r="S77" s="161"/>
      <c r="T77" s="161"/>
      <c r="U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</row>
    <row r="78" spans="6:117" ht="19.5" customHeight="1" x14ac:dyDescent="0.45">
      <c r="G78" s="205"/>
      <c r="H78" s="161"/>
      <c r="I78" s="307"/>
      <c r="J78" s="161"/>
      <c r="K78" s="161"/>
      <c r="L78" s="205"/>
      <c r="M78" s="307"/>
      <c r="N78" s="161"/>
      <c r="O78" s="161"/>
      <c r="P78" s="161"/>
      <c r="Q78" s="307"/>
      <c r="R78" s="161"/>
      <c r="S78" s="161"/>
      <c r="T78" s="161"/>
      <c r="U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</row>
    <row r="79" spans="6:117" ht="19.5" customHeight="1" x14ac:dyDescent="0.45">
      <c r="G79" s="205"/>
      <c r="H79" s="161"/>
      <c r="I79" s="161"/>
      <c r="J79" s="161"/>
      <c r="K79" s="161"/>
      <c r="L79" s="205"/>
      <c r="M79" s="161"/>
      <c r="N79" s="161"/>
      <c r="O79" s="161"/>
      <c r="P79" s="161"/>
      <c r="Q79" s="205"/>
      <c r="R79" s="161"/>
      <c r="S79" s="161"/>
      <c r="T79" s="161"/>
      <c r="U79" s="161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</row>
    <row r="80" spans="6:117" ht="19.5" customHeight="1" x14ac:dyDescent="0.45">
      <c r="G80" s="205"/>
      <c r="H80" s="161"/>
      <c r="I80" s="161"/>
      <c r="J80" s="161"/>
      <c r="K80" s="161"/>
      <c r="L80" s="205"/>
      <c r="M80" s="161"/>
      <c r="N80" s="161"/>
      <c r="O80" s="161"/>
      <c r="P80" s="161"/>
      <c r="Q80" s="205"/>
      <c r="R80" s="161"/>
      <c r="S80" s="161"/>
      <c r="T80" s="161"/>
      <c r="U80" s="161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7:21" ht="19.5" customHeight="1" x14ac:dyDescent="0.45">
      <c r="G81" s="205"/>
      <c r="H81" s="161"/>
      <c r="I81" s="161"/>
      <c r="J81" s="161"/>
      <c r="K81" s="161"/>
      <c r="L81" s="205"/>
      <c r="M81" s="161"/>
      <c r="N81" s="161"/>
      <c r="O81" s="161"/>
      <c r="P81" s="161"/>
      <c r="Q81" s="205"/>
      <c r="R81" s="161"/>
      <c r="S81" s="161"/>
      <c r="T81" s="161"/>
      <c r="U81" s="161"/>
    </row>
    <row r="82" spans="7:21" ht="19.5" customHeight="1" x14ac:dyDescent="0.45">
      <c r="G82" s="205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</row>
    <row r="83" spans="7:21" ht="19.5" customHeight="1" x14ac:dyDescent="0.7"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</row>
    <row r="84" spans="7:21" ht="19.5" customHeight="1" x14ac:dyDescent="0.45">
      <c r="G84" s="205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</row>
    <row r="138" spans="2:46" s="153" customFormat="1" ht="72" x14ac:dyDescent="1.6">
      <c r="B138" s="167"/>
      <c r="C138" s="167"/>
      <c r="E138" s="154"/>
      <c r="F138" s="298">
        <f t="shared" ref="F138:AL138" si="2">F3</f>
        <v>5</v>
      </c>
      <c r="G138" s="298"/>
      <c r="H138" s="299" t="str">
        <f t="shared" si="2"/>
        <v>leerling 5</v>
      </c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1"/>
      <c r="AI138" s="302" t="str">
        <f t="shared" si="2"/>
        <v xml:space="preserve">groep </v>
      </c>
      <c r="AJ138" s="303"/>
      <c r="AK138" s="303"/>
      <c r="AL138" s="304">
        <f t="shared" si="2"/>
        <v>6</v>
      </c>
      <c r="AM138" s="304"/>
      <c r="AN138" s="304"/>
      <c r="AO138" s="305"/>
      <c r="AQ138" s="166"/>
      <c r="AS138" s="163"/>
      <c r="AT138" s="163"/>
    </row>
  </sheetData>
  <sheetProtection sheet="1" objects="1" scenarios="1"/>
  <mergeCells count="37">
    <mergeCell ref="AB79:AD79"/>
    <mergeCell ref="AE79:AG79"/>
    <mergeCell ref="AH79:AJ79"/>
    <mergeCell ref="AK79:AM79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I61:I62"/>
    <mergeCell ref="M61:M62"/>
    <mergeCell ref="Q61:Q62"/>
    <mergeCell ref="I34:I35"/>
    <mergeCell ref="M34:M35"/>
    <mergeCell ref="Q34:Q35"/>
    <mergeCell ref="L44:L45"/>
    <mergeCell ref="I50:I51"/>
    <mergeCell ref="L50:L51"/>
    <mergeCell ref="M50:M51"/>
    <mergeCell ref="Q50:Q51"/>
    <mergeCell ref="AK35:AM38"/>
    <mergeCell ref="L38:L39"/>
    <mergeCell ref="I42:I43"/>
    <mergeCell ref="M42:M43"/>
    <mergeCell ref="Q42:Q43"/>
    <mergeCell ref="F1:AO2"/>
    <mergeCell ref="F3:G3"/>
    <mergeCell ref="H3:AH3"/>
    <mergeCell ref="AI3:AK3"/>
    <mergeCell ref="AL3:AM3"/>
    <mergeCell ref="AN3:AO3"/>
  </mergeCells>
  <conditionalFormatting sqref="H36:J41">
    <cfRule type="expression" dxfId="1985" priority="21">
      <formula>$I$34=TRUE</formula>
    </cfRule>
  </conditionalFormatting>
  <conditionalFormatting sqref="H44:J49">
    <cfRule type="expression" dxfId="1984" priority="20">
      <formula>$I$42=TRUE</formula>
    </cfRule>
  </conditionalFormatting>
  <conditionalFormatting sqref="H52:J57">
    <cfRule type="expression" dxfId="1983" priority="19">
      <formula>$I$50=TRUE</formula>
    </cfRule>
  </conditionalFormatting>
  <conditionalFormatting sqref="H63:J68">
    <cfRule type="expression" dxfId="1982" priority="12">
      <formula>$I$61=TRUE</formula>
    </cfRule>
  </conditionalFormatting>
  <conditionalFormatting sqref="H71:J76">
    <cfRule type="expression" dxfId="1981" priority="11">
      <formula>$I$69=TRUE</formula>
    </cfRule>
  </conditionalFormatting>
  <conditionalFormatting sqref="H79:J84">
    <cfRule type="expression" dxfId="1980" priority="10">
      <formula>$I$77=TRUE</formula>
    </cfRule>
  </conditionalFormatting>
  <conditionalFormatting sqref="I77">
    <cfRule type="expression" dxfId="1979" priority="1">
      <formula>$M$42=TRUE</formula>
    </cfRule>
  </conditionalFormatting>
  <conditionalFormatting sqref="L36:N41">
    <cfRule type="expression" dxfId="1978" priority="18">
      <formula>$M$34=TRUE</formula>
    </cfRule>
  </conditionalFormatting>
  <conditionalFormatting sqref="L44:N49">
    <cfRule type="expression" dxfId="1977" priority="17">
      <formula>$M$42=TRUE</formula>
    </cfRule>
  </conditionalFormatting>
  <conditionalFormatting sqref="L52:N57">
    <cfRule type="expression" dxfId="1976" priority="16">
      <formula>$M$50=TRUE</formula>
    </cfRule>
  </conditionalFormatting>
  <conditionalFormatting sqref="L63:N68">
    <cfRule type="expression" dxfId="1975" priority="9">
      <formula>$M$61=TRUE</formula>
    </cfRule>
  </conditionalFormatting>
  <conditionalFormatting sqref="L71:N76">
    <cfRule type="expression" dxfId="1974" priority="8">
      <formula>$M$69=TRUE</formula>
    </cfRule>
  </conditionalFormatting>
  <conditionalFormatting sqref="L79:N84">
    <cfRule type="expression" dxfId="1973" priority="7">
      <formula>$M$77=TRUE</formula>
    </cfRule>
  </conditionalFormatting>
  <conditionalFormatting sqref="M77">
    <cfRule type="expression" dxfId="1972" priority="2">
      <formula>$M$42=TRUE</formula>
    </cfRule>
  </conditionalFormatting>
  <conditionalFormatting sqref="P36:R41">
    <cfRule type="expression" dxfId="1971" priority="15">
      <formula>$Q$34=TRUE</formula>
    </cfRule>
  </conditionalFormatting>
  <conditionalFormatting sqref="P44:R49">
    <cfRule type="expression" dxfId="1970" priority="14">
      <formula>$Q$42=TRUE</formula>
    </cfRule>
  </conditionalFormatting>
  <conditionalFormatting sqref="P52:R57">
    <cfRule type="expression" dxfId="1969" priority="13">
      <formula>$Q$50=TRUE</formula>
    </cfRule>
  </conditionalFormatting>
  <conditionalFormatting sqref="P63:R68">
    <cfRule type="expression" dxfId="1968" priority="6">
      <formula>$Q$61=TRUE</formula>
    </cfRule>
  </conditionalFormatting>
  <conditionalFormatting sqref="P71:R76">
    <cfRule type="expression" dxfId="1967" priority="5">
      <formula>$Q$69=TRUE</formula>
    </cfRule>
  </conditionalFormatting>
  <conditionalFormatting sqref="P79:R84">
    <cfRule type="expression" dxfId="1966" priority="4">
      <formula>$Q$77=TRUE</formula>
    </cfRule>
  </conditionalFormatting>
  <conditionalFormatting sqref="Q77">
    <cfRule type="expression" dxfId="1965" priority="3">
      <formula>$M$42=TRUE</formula>
    </cfRule>
  </conditionalFormatting>
  <pageMargins left="0.31496062992125984" right="0" top="7.874015748031496E-2" bottom="7.874015748031496E-2" header="0.19685039370078741" footer="0"/>
  <pageSetup paperSize="9" scale="31" orientation="portrait" r:id="rId1"/>
  <headerFooter alignWithMargins="0"/>
  <rowBreaks count="1" manualBreakCount="1">
    <brk id="136" min="5" max="4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6AF1-F12B-496B-94F7-5ADE511B8D10}">
  <sheetPr>
    <tabColor rgb="FF0070C0"/>
  </sheetPr>
  <dimension ref="B1:DM138"/>
  <sheetViews>
    <sheetView showGridLines="0" showRowColHeaders="0" zoomScale="50" zoomScaleNormal="5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15"/>
    <col min="2" max="2" width="6.33203125" style="168" bestFit="1" customWidth="1"/>
    <col min="3" max="3" width="50.6640625" style="172" customWidth="1"/>
    <col min="4" max="4" width="4" style="115" customWidth="1"/>
    <col min="5" max="30" width="8.6640625" style="115" customWidth="1"/>
    <col min="31" max="16384" width="9.33203125" style="115"/>
  </cols>
  <sheetData>
    <row r="1" spans="2:46" x14ac:dyDescent="0.45">
      <c r="F1" s="308" t="s">
        <v>201</v>
      </c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</row>
    <row r="2" spans="2:46" ht="79.95" customHeight="1" x14ac:dyDescent="0.45"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</row>
    <row r="3" spans="2:46" s="153" customFormat="1" ht="72" x14ac:dyDescent="1.6">
      <c r="B3" s="167"/>
      <c r="C3" s="167"/>
      <c r="E3" s="154"/>
      <c r="F3" s="310">
        <v>1</v>
      </c>
      <c r="G3" s="310"/>
      <c r="H3" s="299" t="str">
        <f>VLOOKUP($F$3,Middentoets!A18:B53,2)</f>
        <v>leerling 1</v>
      </c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1"/>
      <c r="AI3" s="302" t="s">
        <v>113</v>
      </c>
      <c r="AJ3" s="303"/>
      <c r="AK3" s="303"/>
      <c r="AL3" s="304">
        <f>Middentoets!$D$2</f>
        <v>6</v>
      </c>
      <c r="AM3" s="304"/>
      <c r="AN3" s="304" t="str">
        <f>Middentoets!$E$2</f>
        <v>*</v>
      </c>
      <c r="AO3" s="305"/>
      <c r="AQ3" s="166"/>
      <c r="AS3" s="163"/>
      <c r="AT3" s="163"/>
    </row>
    <row r="4" spans="2:46" ht="88.2" customHeight="1" x14ac:dyDescent="0.45">
      <c r="C4" s="169"/>
    </row>
    <row r="5" spans="2:46" ht="19.5" customHeight="1" x14ac:dyDescent="0.45">
      <c r="B5" s="170">
        <v>1</v>
      </c>
      <c r="C5" s="171" t="str">
        <f>Middentoets!B18</f>
        <v>leerling 1</v>
      </c>
    </row>
    <row r="6" spans="2:46" ht="18.600000000000001" x14ac:dyDescent="0.45">
      <c r="B6" s="170">
        <v>2</v>
      </c>
      <c r="C6" s="171" t="str">
        <f>Middentoets!B19</f>
        <v>leerling 2</v>
      </c>
    </row>
    <row r="7" spans="2:46" ht="18.600000000000001" x14ac:dyDescent="0.45">
      <c r="B7" s="170">
        <v>3</v>
      </c>
      <c r="C7" s="171" t="str">
        <f>Middentoets!B20</f>
        <v>leerling 3</v>
      </c>
    </row>
    <row r="8" spans="2:46" ht="18.600000000000001" x14ac:dyDescent="0.45">
      <c r="B8" s="170">
        <v>4</v>
      </c>
      <c r="C8" s="171" t="str">
        <f>Middentoets!B21</f>
        <v>leerling 4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2:46" ht="18.600000000000001" x14ac:dyDescent="0.45">
      <c r="B9" s="170">
        <v>5</v>
      </c>
      <c r="C9" s="171" t="str">
        <f>Middentoets!B22</f>
        <v>leerling 5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0" spans="2:46" ht="18.600000000000001" x14ac:dyDescent="0.45">
      <c r="B10" s="170">
        <v>6</v>
      </c>
      <c r="C10" s="171">
        <f>Middentoets!B23</f>
        <v>0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</row>
    <row r="11" spans="2:46" ht="18.600000000000001" x14ac:dyDescent="0.45">
      <c r="B11" s="170">
        <v>7</v>
      </c>
      <c r="C11" s="171">
        <f>Middentoets!B24</f>
        <v>0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46" ht="18.600000000000001" x14ac:dyDescent="0.45">
      <c r="B12" s="170">
        <v>8</v>
      </c>
      <c r="C12" s="171">
        <f>Middentoets!B25</f>
        <v>0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2:46" ht="18.600000000000001" x14ac:dyDescent="0.45">
      <c r="B13" s="170">
        <v>9</v>
      </c>
      <c r="C13" s="171">
        <f>Middentoets!B26</f>
        <v>0</v>
      </c>
      <c r="F13" s="119"/>
      <c r="G13" s="119"/>
      <c r="H13" s="119"/>
      <c r="I13" s="125" t="s">
        <v>114</v>
      </c>
      <c r="J13" s="125" t="s">
        <v>115</v>
      </c>
      <c r="K13" s="130" t="s">
        <v>116</v>
      </c>
      <c r="L13" s="130" t="s">
        <v>117</v>
      </c>
      <c r="M13" s="131" t="s">
        <v>118</v>
      </c>
      <c r="N13" s="131" t="s">
        <v>119</v>
      </c>
      <c r="O13" s="126" t="s">
        <v>120</v>
      </c>
      <c r="P13" s="126" t="s">
        <v>121</v>
      </c>
      <c r="Q13" s="132" t="s">
        <v>122</v>
      </c>
      <c r="R13" s="132" t="s">
        <v>123</v>
      </c>
      <c r="S13" s="127" t="s">
        <v>124</v>
      </c>
      <c r="T13" s="127" t="s">
        <v>125</v>
      </c>
      <c r="U13" s="133" t="s">
        <v>126</v>
      </c>
      <c r="V13" s="134" t="s">
        <v>127</v>
      </c>
      <c r="W13" s="138" t="s">
        <v>128</v>
      </c>
      <c r="X13" s="197" t="s">
        <v>129</v>
      </c>
      <c r="Y13" s="197" t="s">
        <v>148</v>
      </c>
      <c r="Z13" s="140" t="s">
        <v>130</v>
      </c>
      <c r="AA13" s="141" t="s">
        <v>131</v>
      </c>
      <c r="AB13" s="141" t="s">
        <v>131</v>
      </c>
      <c r="AC13" s="116"/>
    </row>
    <row r="14" spans="2:46" ht="18.600000000000001" x14ac:dyDescent="0.45">
      <c r="B14" s="170">
        <v>10</v>
      </c>
      <c r="C14" s="171">
        <f>Middentoets!B27</f>
        <v>0</v>
      </c>
      <c r="F14" s="122"/>
      <c r="G14" s="122"/>
      <c r="H14" s="122"/>
      <c r="I14" s="128">
        <f t="shared" ref="I14:V14" si="0">IF(I15="E",1,IF(I15="D",2,IF(I15="C",3,IF(I15="B",4,IF(I15="A",5,IF(I15=5,1,IF(I15=4,2,IF(I15=3,3,IF(I15=2,4,IF(I15=1,5,IF(I15=0,"")))))))))))</f>
        <v>1</v>
      </c>
      <c r="J14" s="128">
        <f t="shared" si="0"/>
        <v>2</v>
      </c>
      <c r="K14" s="128">
        <f t="shared" si="0"/>
        <v>3</v>
      </c>
      <c r="L14" s="128">
        <f t="shared" si="0"/>
        <v>2</v>
      </c>
      <c r="M14" s="128">
        <f t="shared" si="0"/>
        <v>3</v>
      </c>
      <c r="N14" s="128" t="str">
        <f t="shared" si="0"/>
        <v/>
      </c>
      <c r="O14" s="128" t="str">
        <f t="shared" si="0"/>
        <v/>
      </c>
      <c r="P14" s="128" t="str">
        <f t="shared" si="0"/>
        <v/>
      </c>
      <c r="Q14" s="128">
        <f t="shared" si="0"/>
        <v>2</v>
      </c>
      <c r="R14" s="128">
        <f t="shared" si="0"/>
        <v>2</v>
      </c>
      <c r="S14" s="128">
        <f t="shared" si="0"/>
        <v>3</v>
      </c>
      <c r="T14" s="128">
        <f t="shared" si="0"/>
        <v>3</v>
      </c>
      <c r="U14" s="128"/>
      <c r="V14" s="128">
        <f t="shared" si="0"/>
        <v>2</v>
      </c>
      <c r="W14" s="128"/>
      <c r="X14" s="128" t="str">
        <f>IF(X15="E",1,IF(X15="D",2,IF(X15="C",3,IF(X15="B",4,IF(X15="A",5,IF(X15=0,"",IF(X15&lt;3,1,IF(X15&lt;5,2,IF(X15&lt;7,3,IF(X15&lt;9,4,IF(X15&lt;11,5,IF(X15=0,""))))))))))))</f>
        <v/>
      </c>
      <c r="Y14" s="128"/>
      <c r="Z14" s="128">
        <f>Middentoets!$AY$2*5</f>
        <v>2.1749999999999998</v>
      </c>
      <c r="AA14" s="129"/>
      <c r="AB14" s="129"/>
      <c r="AC14" s="155"/>
      <c r="AD14" s="155"/>
      <c r="AE14" s="156"/>
    </row>
    <row r="15" spans="2:46" ht="18.600000000000001" x14ac:dyDescent="0.45">
      <c r="B15" s="170">
        <v>11</v>
      </c>
      <c r="C15" s="171">
        <f>Middentoets!B28</f>
        <v>0</v>
      </c>
      <c r="I15" s="128" t="str">
        <f>VLOOKUP($F$3,Middentoets!$A$18:$M$53,8)</f>
        <v>E</v>
      </c>
      <c r="J15" s="128" t="str">
        <f>VLOOKUP($F$3,Eindtoets!$A$18:$M$53,8)</f>
        <v>D</v>
      </c>
      <c r="K15" s="128" t="str">
        <f>VLOOKUP($F$3,Middentoets!$A$18:$M$53,9)</f>
        <v>C</v>
      </c>
      <c r="L15" s="128" t="str">
        <f>VLOOKUP($F$3,Eindtoets!$A$18:$M$53,9)</f>
        <v>D</v>
      </c>
      <c r="M15" s="128" t="str">
        <f>VLOOKUP($F$3,Middentoets!$A$18:$M$53,10)</f>
        <v>C</v>
      </c>
      <c r="N15" s="128">
        <f>VLOOKUP($F$3,Eindtoets!$A$18:$M$53,10)</f>
        <v>0</v>
      </c>
      <c r="O15" s="128">
        <f>VLOOKUP($F$3,Middentoets!$A$18:$M$53,11)</f>
        <v>0</v>
      </c>
      <c r="P15" s="128">
        <f>VLOOKUP($F$3,Eindtoets!$A$18:$M$53,11)</f>
        <v>0</v>
      </c>
      <c r="Q15" s="128" t="str">
        <f>VLOOKUP($F$3,Middentoets!$A$18:$M$53,12)</f>
        <v>D</v>
      </c>
      <c r="R15" s="128" t="str">
        <f>VLOOKUP($F$3,Eindtoets!$A$18:$M$53,12)</f>
        <v>D</v>
      </c>
      <c r="S15" s="128" t="str">
        <f>VLOOKUP($F$3,Middentoets!$A$18:$M$53,13)</f>
        <v>C</v>
      </c>
      <c r="T15" s="128" t="str">
        <f>VLOOKUP($F$3,Eindtoets!$A$18:$M$53,13)</f>
        <v>C</v>
      </c>
      <c r="U15" s="128" t="str">
        <f>VLOOKUP($F$3,Middentoets!$A$18:$M$53,12)</f>
        <v>D</v>
      </c>
      <c r="V15" s="128" t="str">
        <f>VLOOKUP($F$3,Middentoets!$A$18:$M$53,4)</f>
        <v>D</v>
      </c>
      <c r="W15" s="128">
        <f>VLOOKUP($F$3,Middentoets!$A$18:$M$53,3)</f>
        <v>0</v>
      </c>
      <c r="X15" s="128">
        <f>VLOOKUP($F$3,Middentoets!$A$18:$M$53,3)</f>
        <v>0</v>
      </c>
      <c r="Y15" s="128"/>
      <c r="Z15" s="128">
        <f>Z14</f>
        <v>2.1749999999999998</v>
      </c>
      <c r="AA15" s="159"/>
      <c r="AB15" s="159"/>
      <c r="AC15" s="116"/>
      <c r="AD15" s="116"/>
    </row>
    <row r="16" spans="2:46" ht="18.600000000000001" x14ac:dyDescent="0.45">
      <c r="B16" s="170">
        <v>12</v>
      </c>
      <c r="C16" s="171">
        <f>Middentoets!B29</f>
        <v>0</v>
      </c>
      <c r="I16" s="128">
        <f>IF(I14="","",IF(I14&gt;0,I14*2))</f>
        <v>2</v>
      </c>
      <c r="J16" s="128">
        <f t="shared" ref="J16:T16" si="1">IF(J14="","",IF(J14&gt;0,J14*2))</f>
        <v>4</v>
      </c>
      <c r="K16" s="128">
        <f t="shared" si="1"/>
        <v>6</v>
      </c>
      <c r="L16" s="128">
        <f t="shared" si="1"/>
        <v>4</v>
      </c>
      <c r="M16" s="128">
        <f t="shared" si="1"/>
        <v>6</v>
      </c>
      <c r="N16" s="128" t="str">
        <f t="shared" si="1"/>
        <v/>
      </c>
      <c r="O16" s="128" t="str">
        <f t="shared" si="1"/>
        <v/>
      </c>
      <c r="P16" s="128" t="str">
        <f t="shared" si="1"/>
        <v/>
      </c>
      <c r="Q16" s="128">
        <f t="shared" si="1"/>
        <v>4</v>
      </c>
      <c r="R16" s="128">
        <f t="shared" si="1"/>
        <v>4</v>
      </c>
      <c r="S16" s="128">
        <f t="shared" si="1"/>
        <v>6</v>
      </c>
      <c r="T16" s="128">
        <f t="shared" si="1"/>
        <v>6</v>
      </c>
      <c r="U16" s="129">
        <f>AB16/AA16</f>
        <v>4.666666666666667</v>
      </c>
      <c r="V16" s="140">
        <f>IF(V14="","",IF(V14&gt;0,V14*2))</f>
        <v>4</v>
      </c>
      <c r="W16" s="128">
        <f>Z16</f>
        <v>4.3499999999999996</v>
      </c>
      <c r="X16" s="128" t="str">
        <f>IF(X15="E",1,IF(X15="D",2,IF(X15="C",3,IF(X15="B",4,IF(X15="A",5,IF(X15=0,"",IF(X15=1,1,IF(X15=2,2,IF(X15=3,3,IF(X15=4,4,IF(X15=5,5,IF(X15=6,6,IF(X15=7,7,IF(X15=8,8,IF(X15=9,9,IF(X15=10,10,IF(X15=0,"")))))))))))))))))</f>
        <v/>
      </c>
      <c r="Y16" s="142">
        <f>U16-2</f>
        <v>2.666666666666667</v>
      </c>
      <c r="Z16" s="128">
        <f>IF(Z14="","",IF(Z14&gt;0,Z14*2))</f>
        <v>4.3499999999999996</v>
      </c>
      <c r="AA16" s="159">
        <f>COUNTIF(I16:T16,"&gt;0")</f>
        <v>9</v>
      </c>
      <c r="AB16" s="159">
        <f>SUM(I16:T16)</f>
        <v>42</v>
      </c>
    </row>
    <row r="17" spans="2:22" ht="18.600000000000001" x14ac:dyDescent="0.45">
      <c r="B17" s="170">
        <v>13</v>
      </c>
      <c r="C17" s="171">
        <f>Middentoets!B30</f>
        <v>0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2:22" ht="18.600000000000001" x14ac:dyDescent="0.45">
      <c r="B18" s="170">
        <v>14</v>
      </c>
      <c r="C18" s="171">
        <f>Middentoets!B31</f>
        <v>0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2:22" ht="18.600000000000001" x14ac:dyDescent="0.45">
      <c r="B19" s="170">
        <v>15</v>
      </c>
      <c r="C19" s="171">
        <f>Middentoets!B32</f>
        <v>0</v>
      </c>
      <c r="F19" s="122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2:22" ht="18.600000000000001" x14ac:dyDescent="0.45">
      <c r="B20" s="170">
        <v>16</v>
      </c>
      <c r="C20" s="171">
        <f>Middentoets!B33</f>
        <v>0</v>
      </c>
      <c r="F20" s="122"/>
      <c r="G20" s="122"/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19"/>
    </row>
    <row r="21" spans="2:22" ht="18.600000000000001" x14ac:dyDescent="0.45">
      <c r="B21" s="170">
        <v>17</v>
      </c>
      <c r="C21" s="171">
        <f>Middentoets!B34</f>
        <v>0</v>
      </c>
      <c r="F21" s="121"/>
      <c r="G21" s="121"/>
      <c r="H21" s="120"/>
      <c r="I21" s="120"/>
      <c r="J21" s="120"/>
      <c r="K21" s="121"/>
      <c r="L21" s="121"/>
      <c r="M21" s="119"/>
      <c r="N21" s="119"/>
      <c r="O21" s="120"/>
      <c r="P21" s="120"/>
      <c r="Q21" s="119"/>
      <c r="R21" s="119"/>
      <c r="S21" s="119"/>
      <c r="T21" s="119"/>
      <c r="U21" s="119"/>
      <c r="V21" s="119"/>
    </row>
    <row r="22" spans="2:22" ht="18.600000000000001" x14ac:dyDescent="0.45">
      <c r="B22" s="170">
        <v>18</v>
      </c>
      <c r="C22" s="171">
        <f>Middentoets!B35</f>
        <v>0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2:22" ht="18.600000000000001" x14ac:dyDescent="0.45">
      <c r="B23" s="170">
        <v>19</v>
      </c>
      <c r="C23" s="171">
        <f>Middentoets!B36</f>
        <v>0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2:22" ht="15" customHeight="1" x14ac:dyDescent="0.45">
      <c r="B24" s="170">
        <v>20</v>
      </c>
      <c r="C24" s="171">
        <f>Middentoets!B37</f>
        <v>0</v>
      </c>
    </row>
    <row r="25" spans="2:22" ht="15" customHeight="1" x14ac:dyDescent="0.45">
      <c r="B25" s="170">
        <v>21</v>
      </c>
      <c r="C25" s="171">
        <f>Middentoets!B38</f>
        <v>0</v>
      </c>
    </row>
    <row r="26" spans="2:22" ht="15" customHeight="1" x14ac:dyDescent="0.45">
      <c r="B26" s="170">
        <v>22</v>
      </c>
      <c r="C26" s="171">
        <f>Middentoets!B39</f>
        <v>0</v>
      </c>
    </row>
    <row r="27" spans="2:22" ht="15" customHeight="1" x14ac:dyDescent="0.45">
      <c r="B27" s="170">
        <v>23</v>
      </c>
      <c r="C27" s="171">
        <f>Middentoets!B40</f>
        <v>0</v>
      </c>
    </row>
    <row r="28" spans="2:22" ht="15" customHeight="1" x14ac:dyDescent="0.45">
      <c r="B28" s="170">
        <v>24</v>
      </c>
      <c r="C28" s="171">
        <f>Middentoets!B41</f>
        <v>0</v>
      </c>
    </row>
    <row r="29" spans="2:22" ht="18.600000000000001" x14ac:dyDescent="0.45">
      <c r="B29" s="170">
        <v>25</v>
      </c>
      <c r="C29" s="171">
        <f>Middentoets!B42</f>
        <v>0</v>
      </c>
    </row>
    <row r="30" spans="2:22" ht="18.600000000000001" x14ac:dyDescent="0.45">
      <c r="B30" s="170">
        <v>26</v>
      </c>
      <c r="C30" s="171">
        <f>Middentoets!B43</f>
        <v>0</v>
      </c>
    </row>
    <row r="31" spans="2:22" ht="18.600000000000001" x14ac:dyDescent="0.45">
      <c r="B31" s="170">
        <v>27</v>
      </c>
      <c r="C31" s="171">
        <f>Middentoets!B44</f>
        <v>0</v>
      </c>
    </row>
    <row r="32" spans="2:22" ht="18.600000000000001" x14ac:dyDescent="0.45">
      <c r="B32" s="170">
        <v>28</v>
      </c>
      <c r="C32" s="171">
        <f>Middentoets!B45</f>
        <v>0</v>
      </c>
    </row>
    <row r="33" spans="2:40" ht="15.75" customHeight="1" x14ac:dyDescent="0.45">
      <c r="B33" s="170">
        <v>29</v>
      </c>
      <c r="C33" s="171">
        <f>Middentoets!B46</f>
        <v>0</v>
      </c>
      <c r="AH33"/>
    </row>
    <row r="34" spans="2:40" ht="18.600000000000001" x14ac:dyDescent="0.45">
      <c r="B34" s="170">
        <v>30</v>
      </c>
      <c r="C34" s="171">
        <f>Middentoets!B47</f>
        <v>0</v>
      </c>
      <c r="I34" s="307" t="b">
        <v>1</v>
      </c>
      <c r="M34" s="307" t="b">
        <v>0</v>
      </c>
      <c r="Q34" s="307" t="b">
        <v>0</v>
      </c>
    </row>
    <row r="35" spans="2:40" ht="18.600000000000001" x14ac:dyDescent="0.45">
      <c r="B35" s="170">
        <v>31</v>
      </c>
      <c r="C35" s="171">
        <f>Middentoets!B48</f>
        <v>0</v>
      </c>
      <c r="I35" s="307"/>
      <c r="M35" s="307"/>
      <c r="Q35" s="307"/>
      <c r="AK35" s="296"/>
      <c r="AL35" s="296"/>
      <c r="AM35" s="296"/>
    </row>
    <row r="36" spans="2:40" ht="18.600000000000001" customHeight="1" x14ac:dyDescent="0.45">
      <c r="B36" s="170">
        <v>32</v>
      </c>
      <c r="C36" s="171">
        <f>Middentoets!B49</f>
        <v>0</v>
      </c>
      <c r="F36" s="205"/>
      <c r="G36" s="205"/>
      <c r="H36" s="161"/>
      <c r="I36" s="161"/>
      <c r="J36" s="161"/>
      <c r="K36" s="161"/>
      <c r="L36" s="205"/>
      <c r="M36" s="161"/>
      <c r="N36" s="161"/>
      <c r="O36" s="161"/>
      <c r="P36" s="161"/>
      <c r="Q36" s="205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296"/>
      <c r="AL36" s="296"/>
      <c r="AM36" s="296"/>
      <c r="AN36" s="161"/>
    </row>
    <row r="37" spans="2:40" ht="18.600000000000001" customHeight="1" x14ac:dyDescent="0.45">
      <c r="B37" s="170">
        <v>33</v>
      </c>
      <c r="C37" s="171">
        <f>Middentoets!B50</f>
        <v>0</v>
      </c>
      <c r="F37" s="205"/>
      <c r="G37" s="205"/>
      <c r="H37" s="161"/>
      <c r="I37" s="161"/>
      <c r="J37" s="161"/>
      <c r="K37" s="161"/>
      <c r="L37" s="205"/>
      <c r="M37" s="161"/>
      <c r="N37" s="161"/>
      <c r="O37" s="161"/>
      <c r="P37" s="161"/>
      <c r="Q37" s="205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296"/>
      <c r="AL37" s="296"/>
      <c r="AM37" s="296"/>
      <c r="AN37" s="161"/>
    </row>
    <row r="38" spans="2:40" ht="18.600000000000001" customHeight="1" x14ac:dyDescent="0.45">
      <c r="B38" s="170">
        <v>34</v>
      </c>
      <c r="C38" s="171">
        <f>Middentoets!B51</f>
        <v>0</v>
      </c>
      <c r="F38" s="205"/>
      <c r="G38" s="205"/>
      <c r="H38" s="161"/>
      <c r="I38" s="161"/>
      <c r="J38" s="161"/>
      <c r="K38" s="161"/>
      <c r="L38" s="306"/>
      <c r="M38" s="161"/>
      <c r="N38" s="161"/>
      <c r="O38" s="161"/>
      <c r="P38" s="161"/>
      <c r="Q38" s="205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296"/>
      <c r="AL38" s="296"/>
      <c r="AM38" s="296"/>
      <c r="AN38" s="161"/>
    </row>
    <row r="39" spans="2:40" ht="18.600000000000001" customHeight="1" x14ac:dyDescent="0.45">
      <c r="B39" s="170">
        <v>35</v>
      </c>
      <c r="C39" s="171">
        <f>Middentoets!B52</f>
        <v>0</v>
      </c>
      <c r="F39" s="205"/>
      <c r="G39" s="205"/>
      <c r="H39" s="161"/>
      <c r="I39" s="161"/>
      <c r="J39" s="161"/>
      <c r="K39" s="161"/>
      <c r="L39" s="306"/>
      <c r="M39" s="161"/>
      <c r="N39" s="161"/>
      <c r="O39" s="161"/>
      <c r="P39" s="161"/>
      <c r="Q39" s="205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</row>
    <row r="40" spans="2:40" ht="19.5" customHeight="1" x14ac:dyDescent="0.45">
      <c r="B40" s="170">
        <v>36</v>
      </c>
      <c r="C40" s="171">
        <f>Middentoets!B53</f>
        <v>0</v>
      </c>
      <c r="F40" s="205"/>
      <c r="G40" s="205"/>
      <c r="H40" s="161"/>
      <c r="I40" s="161"/>
      <c r="J40" s="161"/>
      <c r="K40" s="161"/>
      <c r="L40" s="205"/>
      <c r="M40" s="161"/>
      <c r="N40" s="161"/>
      <c r="O40" s="161"/>
      <c r="P40" s="161"/>
      <c r="Q40" s="205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</row>
    <row r="41" spans="2:40" ht="19.5" customHeight="1" x14ac:dyDescent="0.45">
      <c r="B41" s="209"/>
      <c r="C41" s="210"/>
      <c r="F41" s="205"/>
      <c r="G41" s="205"/>
      <c r="H41" s="161"/>
      <c r="I41" s="161"/>
      <c r="J41" s="161"/>
      <c r="K41" s="161"/>
      <c r="L41" s="205"/>
      <c r="M41" s="161"/>
      <c r="N41" s="161"/>
      <c r="O41" s="161"/>
      <c r="P41" s="161"/>
      <c r="Q41" s="205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</row>
    <row r="42" spans="2:40" ht="19.5" customHeight="1" x14ac:dyDescent="0.7">
      <c r="B42" s="209"/>
      <c r="C42" s="210"/>
      <c r="H42" s="158"/>
      <c r="I42" s="307" t="b">
        <v>0</v>
      </c>
      <c r="J42" s="158"/>
      <c r="K42" s="158"/>
      <c r="M42" s="307" t="b">
        <v>0</v>
      </c>
      <c r="N42" s="158"/>
      <c r="O42" s="158"/>
      <c r="P42" s="158"/>
      <c r="Q42" s="307" t="b">
        <v>0</v>
      </c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</row>
    <row r="43" spans="2:40" ht="19.5" customHeight="1" x14ac:dyDescent="0.45">
      <c r="B43" s="209"/>
      <c r="C43" s="210"/>
      <c r="F43" s="205"/>
      <c r="G43" s="205"/>
      <c r="H43" s="161"/>
      <c r="I43" s="307"/>
      <c r="J43" s="161"/>
      <c r="K43" s="161"/>
      <c r="L43" s="205"/>
      <c r="M43" s="307"/>
      <c r="N43" s="161"/>
      <c r="O43" s="161"/>
      <c r="P43" s="161"/>
      <c r="Q43" s="307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</row>
    <row r="44" spans="2:40" ht="19.5" customHeight="1" x14ac:dyDescent="0.45">
      <c r="B44" s="209"/>
      <c r="C44" s="210"/>
      <c r="F44" s="205"/>
      <c r="G44" s="205"/>
      <c r="H44" s="161"/>
      <c r="I44" s="161"/>
      <c r="J44" s="161"/>
      <c r="K44" s="161"/>
      <c r="L44" s="306"/>
      <c r="M44" s="161"/>
      <c r="N44" s="161"/>
      <c r="O44" s="161"/>
      <c r="P44" s="161"/>
      <c r="Q44" s="205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</row>
    <row r="45" spans="2:40" ht="19.5" customHeight="1" x14ac:dyDescent="0.45">
      <c r="F45" s="205"/>
      <c r="G45" s="205"/>
      <c r="H45" s="161"/>
      <c r="I45" s="161"/>
      <c r="J45" s="161"/>
      <c r="K45" s="161"/>
      <c r="L45" s="306"/>
      <c r="M45" s="161"/>
      <c r="N45" s="161"/>
      <c r="O45" s="161"/>
      <c r="P45" s="161"/>
      <c r="Q45" s="205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</row>
    <row r="46" spans="2:40" ht="19.5" customHeight="1" x14ac:dyDescent="0.45">
      <c r="F46" s="205"/>
      <c r="G46" s="205"/>
      <c r="H46" s="161"/>
      <c r="I46" s="161"/>
      <c r="J46" s="161"/>
      <c r="K46" s="161"/>
      <c r="L46" s="205"/>
      <c r="M46" s="161"/>
      <c r="N46" s="161"/>
      <c r="O46" s="161"/>
      <c r="P46" s="161"/>
      <c r="Q46" s="205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</row>
    <row r="47" spans="2:40" ht="19.5" customHeight="1" x14ac:dyDescent="0.45">
      <c r="F47" s="205"/>
      <c r="G47" s="205"/>
      <c r="H47" s="161"/>
      <c r="I47" s="161"/>
      <c r="J47" s="161"/>
      <c r="K47" s="161"/>
      <c r="L47" s="205"/>
      <c r="M47" s="161"/>
      <c r="N47" s="161"/>
      <c r="O47" s="161"/>
      <c r="P47" s="161"/>
      <c r="Q47" s="205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</row>
    <row r="48" spans="2:40" ht="19.5" customHeight="1" x14ac:dyDescent="0.45">
      <c r="F48" s="205"/>
      <c r="G48" s="205"/>
      <c r="H48" s="161"/>
      <c r="I48" s="161"/>
      <c r="J48" s="161"/>
      <c r="K48" s="161"/>
      <c r="L48" s="205"/>
      <c r="M48" s="161"/>
      <c r="N48" s="161"/>
      <c r="O48" s="161"/>
      <c r="P48" s="161"/>
      <c r="Q48" s="205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</row>
    <row r="49" spans="6:40" ht="19.5" customHeight="1" x14ac:dyDescent="0.7">
      <c r="H49" s="158"/>
      <c r="I49" s="158"/>
      <c r="J49" s="158"/>
      <c r="K49" s="158"/>
      <c r="M49" s="158"/>
      <c r="N49" s="158"/>
      <c r="O49" s="158"/>
      <c r="P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</row>
    <row r="50" spans="6:40" ht="19.5" customHeight="1" x14ac:dyDescent="0.45">
      <c r="F50" s="205"/>
      <c r="G50" s="205"/>
      <c r="H50" s="161"/>
      <c r="I50" s="307" t="b">
        <v>0</v>
      </c>
      <c r="J50" s="161"/>
      <c r="K50" s="161"/>
      <c r="L50" s="306"/>
      <c r="M50" s="307" t="b">
        <v>0</v>
      </c>
      <c r="N50" s="161"/>
      <c r="O50" s="161"/>
      <c r="P50" s="161"/>
      <c r="Q50" s="307" t="b">
        <v>0</v>
      </c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</row>
    <row r="51" spans="6:40" ht="19.5" customHeight="1" x14ac:dyDescent="0.45">
      <c r="F51" s="205"/>
      <c r="G51" s="205"/>
      <c r="H51" s="161"/>
      <c r="I51" s="307"/>
      <c r="J51" s="161"/>
      <c r="K51" s="161"/>
      <c r="L51" s="306"/>
      <c r="M51" s="307"/>
      <c r="N51" s="161"/>
      <c r="O51" s="161"/>
      <c r="P51" s="161"/>
      <c r="Q51" s="307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</row>
    <row r="52" spans="6:40" ht="19.5" customHeight="1" x14ac:dyDescent="0.45">
      <c r="F52" s="205"/>
      <c r="G52" s="205"/>
      <c r="H52" s="161"/>
      <c r="I52" s="161"/>
      <c r="J52" s="161"/>
      <c r="K52" s="161"/>
      <c r="L52" s="205"/>
      <c r="M52" s="161"/>
      <c r="N52" s="161"/>
      <c r="O52" s="161"/>
      <c r="P52" s="161"/>
      <c r="Q52" s="205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</row>
    <row r="53" spans="6:40" ht="19.5" customHeight="1" x14ac:dyDescent="0.45">
      <c r="F53" s="205"/>
      <c r="G53" s="205"/>
      <c r="H53" s="161"/>
      <c r="I53" s="161"/>
      <c r="J53" s="161"/>
      <c r="K53" s="161"/>
      <c r="L53" s="205"/>
      <c r="M53" s="161"/>
      <c r="N53" s="161"/>
      <c r="O53" s="161"/>
      <c r="P53" s="161"/>
      <c r="Q53" s="205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</row>
    <row r="54" spans="6:40" ht="19.5" customHeight="1" x14ac:dyDescent="0.45">
      <c r="F54" s="205"/>
      <c r="G54" s="205"/>
      <c r="H54" s="161"/>
      <c r="I54" s="161"/>
      <c r="J54" s="161"/>
      <c r="K54" s="161"/>
      <c r="L54" s="205"/>
      <c r="M54" s="161"/>
      <c r="N54" s="161"/>
      <c r="O54" s="161"/>
      <c r="P54" s="161"/>
      <c r="Q54" s="205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</row>
    <row r="55" spans="6:40" ht="19.5" customHeight="1" x14ac:dyDescent="0.45">
      <c r="F55" s="205"/>
      <c r="G55" s="205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</row>
    <row r="56" spans="6:40" ht="19.5" customHeight="1" x14ac:dyDescent="0.7"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</row>
    <row r="57" spans="6:40" ht="19.5" customHeight="1" x14ac:dyDescent="0.45">
      <c r="F57" s="205"/>
      <c r="G57" s="205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</row>
    <row r="58" spans="6:40" ht="19.5" customHeight="1" x14ac:dyDescent="0.45">
      <c r="F58" s="205"/>
      <c r="G58" s="205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</row>
    <row r="59" spans="6:40" ht="19.5" customHeight="1" x14ac:dyDescent="0.45">
      <c r="F59" s="205"/>
      <c r="G59" s="205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</row>
    <row r="60" spans="6:40" ht="19.5" customHeight="1" x14ac:dyDescent="0.45">
      <c r="F60" s="205"/>
      <c r="G60" s="205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</row>
    <row r="61" spans="6:40" ht="19.5" customHeight="1" x14ac:dyDescent="0.45">
      <c r="F61" s="205"/>
      <c r="I61" s="307" t="b">
        <v>0</v>
      </c>
      <c r="M61" s="307" t="b">
        <v>0</v>
      </c>
      <c r="Q61" s="307" t="b">
        <v>0</v>
      </c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</row>
    <row r="62" spans="6:40" ht="19.5" customHeight="1" x14ac:dyDescent="0.45">
      <c r="F62" s="205"/>
      <c r="I62" s="307"/>
      <c r="M62" s="307"/>
      <c r="Q62" s="307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</row>
    <row r="63" spans="6:40" ht="19.5" customHeight="1" x14ac:dyDescent="0.7">
      <c r="G63" s="205"/>
      <c r="H63" s="161"/>
      <c r="I63" s="161"/>
      <c r="J63" s="161"/>
      <c r="K63" s="161"/>
      <c r="L63" s="205"/>
      <c r="M63" s="161"/>
      <c r="N63" s="161"/>
      <c r="O63" s="161"/>
      <c r="P63" s="161"/>
      <c r="Q63" s="205"/>
      <c r="R63" s="161"/>
      <c r="S63" s="161"/>
      <c r="T63" s="161"/>
      <c r="U63" s="161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</row>
    <row r="64" spans="6:40" ht="19.5" customHeight="1" x14ac:dyDescent="0.45">
      <c r="F64" s="205"/>
      <c r="G64" s="205"/>
      <c r="H64" s="161"/>
      <c r="I64" s="161"/>
      <c r="J64" s="161"/>
      <c r="K64" s="161"/>
      <c r="L64" s="205"/>
      <c r="M64" s="161"/>
      <c r="N64" s="161"/>
      <c r="O64" s="161"/>
      <c r="P64" s="161"/>
      <c r="Q64" s="205"/>
      <c r="R64" s="161"/>
      <c r="S64" s="161"/>
      <c r="T64" s="161"/>
      <c r="U64" s="161"/>
    </row>
    <row r="65" spans="6:117" ht="19.5" customHeight="1" x14ac:dyDescent="0.45">
      <c r="F65" s="205"/>
      <c r="G65" s="205"/>
      <c r="H65" s="161"/>
      <c r="I65" s="161"/>
      <c r="J65" s="161"/>
      <c r="K65" s="161"/>
      <c r="L65" s="306"/>
      <c r="M65" s="161"/>
      <c r="N65" s="161"/>
      <c r="O65" s="161"/>
      <c r="P65" s="161"/>
      <c r="Q65" s="205"/>
      <c r="R65" s="161"/>
      <c r="S65" s="161"/>
      <c r="T65" s="161"/>
      <c r="U65" s="161"/>
    </row>
    <row r="66" spans="6:117" ht="19.5" customHeight="1" x14ac:dyDescent="0.45">
      <c r="F66" s="205"/>
      <c r="G66" s="205"/>
      <c r="H66" s="161"/>
      <c r="I66" s="161"/>
      <c r="J66" s="161"/>
      <c r="K66" s="161"/>
      <c r="L66" s="306"/>
      <c r="M66" s="161"/>
      <c r="N66" s="161"/>
      <c r="O66" s="161"/>
      <c r="P66" s="161"/>
      <c r="Q66" s="205"/>
      <c r="R66" s="161"/>
      <c r="S66" s="161"/>
      <c r="T66" s="161"/>
      <c r="U66" s="161"/>
    </row>
    <row r="67" spans="6:117" ht="19.5" customHeight="1" x14ac:dyDescent="0.45">
      <c r="F67" s="205"/>
      <c r="G67" s="205"/>
      <c r="H67" s="161"/>
      <c r="I67" s="161"/>
      <c r="J67" s="161"/>
      <c r="K67" s="161"/>
      <c r="L67" s="205"/>
      <c r="M67" s="161"/>
      <c r="N67" s="161"/>
      <c r="O67" s="161"/>
      <c r="P67" s="161"/>
      <c r="Q67" s="205"/>
      <c r="R67" s="161"/>
      <c r="S67" s="161"/>
      <c r="T67" s="161"/>
      <c r="U67" s="161"/>
    </row>
    <row r="68" spans="6:117" ht="19.5" customHeight="1" x14ac:dyDescent="0.45">
      <c r="F68" s="205"/>
      <c r="G68" s="205"/>
      <c r="H68" s="161"/>
      <c r="I68" s="161"/>
      <c r="J68" s="161"/>
      <c r="K68" s="161"/>
      <c r="L68" s="205"/>
      <c r="M68" s="161"/>
      <c r="N68" s="161"/>
      <c r="O68" s="161"/>
      <c r="P68" s="161"/>
      <c r="Q68" s="205"/>
      <c r="R68" s="161"/>
      <c r="S68" s="161"/>
      <c r="T68" s="161"/>
      <c r="U68" s="161"/>
    </row>
    <row r="69" spans="6:117" ht="19.5" customHeight="1" x14ac:dyDescent="0.7">
      <c r="F69" s="205"/>
      <c r="H69" s="158"/>
      <c r="I69" s="307" t="b">
        <v>0</v>
      </c>
      <c r="J69" s="158"/>
      <c r="K69" s="158"/>
      <c r="M69" s="307" t="b">
        <v>0</v>
      </c>
      <c r="N69" s="158"/>
      <c r="O69" s="158"/>
      <c r="P69" s="158"/>
      <c r="Q69" s="307" t="b">
        <v>0</v>
      </c>
      <c r="R69" s="158"/>
      <c r="S69" s="158"/>
      <c r="T69" s="158"/>
      <c r="U69" s="158"/>
    </row>
    <row r="70" spans="6:117" ht="19.5" customHeight="1" x14ac:dyDescent="0.45">
      <c r="F70" s="205"/>
      <c r="G70" s="205"/>
      <c r="H70" s="161"/>
      <c r="I70" s="307"/>
      <c r="J70" s="161"/>
      <c r="K70" s="161"/>
      <c r="L70" s="205"/>
      <c r="M70" s="307"/>
      <c r="N70" s="161"/>
      <c r="O70" s="161"/>
      <c r="P70" s="161"/>
      <c r="Q70" s="307"/>
      <c r="R70" s="161"/>
      <c r="S70" s="161"/>
      <c r="T70" s="161"/>
      <c r="U70" s="161"/>
    </row>
    <row r="71" spans="6:117" ht="19.5" customHeight="1" x14ac:dyDescent="0.45">
      <c r="F71" s="157"/>
      <c r="G71" s="205"/>
      <c r="H71" s="161"/>
      <c r="I71" s="161"/>
      <c r="J71" s="161"/>
      <c r="K71" s="161"/>
      <c r="L71" s="205"/>
      <c r="M71" s="161"/>
      <c r="N71" s="161"/>
      <c r="O71" s="161"/>
      <c r="P71" s="161"/>
      <c r="Q71" s="205"/>
      <c r="R71" s="161"/>
      <c r="S71" s="161"/>
      <c r="T71" s="161"/>
      <c r="U71" s="161"/>
    </row>
    <row r="72" spans="6:117" ht="19.5" customHeight="1" x14ac:dyDescent="0.45">
      <c r="G72" s="205"/>
      <c r="H72" s="161"/>
      <c r="I72" s="161"/>
      <c r="J72" s="161"/>
      <c r="K72" s="161"/>
      <c r="L72" s="205"/>
      <c r="M72" s="161"/>
      <c r="N72" s="161"/>
      <c r="O72" s="161"/>
      <c r="P72" s="161"/>
      <c r="Q72" s="205"/>
      <c r="R72" s="161"/>
      <c r="S72" s="161"/>
      <c r="T72" s="161"/>
      <c r="U72" s="161"/>
    </row>
    <row r="73" spans="6:117" ht="19.5" customHeight="1" x14ac:dyDescent="0.45">
      <c r="G73" s="205"/>
      <c r="H73" s="161"/>
      <c r="I73" s="161"/>
      <c r="J73" s="161"/>
      <c r="K73" s="161"/>
      <c r="L73" s="205"/>
      <c r="M73" s="161"/>
      <c r="N73" s="161"/>
      <c r="O73" s="161"/>
      <c r="P73" s="161"/>
      <c r="Q73" s="205"/>
      <c r="R73" s="161"/>
      <c r="S73" s="161"/>
      <c r="T73" s="161"/>
      <c r="U73" s="161"/>
      <c r="CP73" s="160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</row>
    <row r="74" spans="6:117" ht="19.5" customHeight="1" x14ac:dyDescent="0.45">
      <c r="G74" s="205"/>
      <c r="H74" s="161"/>
      <c r="I74" s="161"/>
      <c r="J74" s="161"/>
      <c r="K74" s="161"/>
      <c r="L74" s="205"/>
      <c r="M74" s="161"/>
      <c r="N74" s="161"/>
      <c r="O74" s="161"/>
      <c r="P74" s="161"/>
      <c r="Q74" s="205"/>
      <c r="R74" s="161"/>
      <c r="S74" s="161"/>
      <c r="T74" s="161"/>
      <c r="U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</row>
    <row r="75" spans="6:117" ht="19.5" customHeight="1" x14ac:dyDescent="0.45">
      <c r="G75" s="205"/>
      <c r="H75" s="161"/>
      <c r="I75" s="161"/>
      <c r="J75" s="161"/>
      <c r="K75" s="161"/>
      <c r="L75" s="205"/>
      <c r="M75" s="161"/>
      <c r="N75" s="161"/>
      <c r="O75" s="161"/>
      <c r="P75" s="161"/>
      <c r="Q75" s="205"/>
      <c r="R75" s="161"/>
      <c r="S75" s="161"/>
      <c r="T75" s="161"/>
      <c r="U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</row>
    <row r="76" spans="6:117" ht="19.5" customHeight="1" x14ac:dyDescent="0.7">
      <c r="G76" s="205"/>
      <c r="H76" s="161"/>
      <c r="I76" s="237"/>
      <c r="J76" s="161"/>
      <c r="K76" s="161"/>
      <c r="L76" s="205"/>
      <c r="M76" s="237"/>
      <c r="N76" s="161"/>
      <c r="O76" s="161"/>
      <c r="P76" s="161"/>
      <c r="Q76" s="237"/>
      <c r="R76" s="161"/>
      <c r="S76" s="158"/>
      <c r="T76" s="158"/>
      <c r="U76" s="158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</row>
    <row r="77" spans="6:117" ht="19.5" customHeight="1" x14ac:dyDescent="0.45">
      <c r="I77" s="307" t="b">
        <v>0</v>
      </c>
      <c r="M77" s="307" t="b">
        <v>1</v>
      </c>
      <c r="Q77" s="307" t="b">
        <v>0</v>
      </c>
      <c r="S77" s="161"/>
      <c r="T77" s="161"/>
      <c r="U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</row>
    <row r="78" spans="6:117" ht="19.5" customHeight="1" x14ac:dyDescent="0.45">
      <c r="G78" s="205"/>
      <c r="H78" s="161"/>
      <c r="I78" s="307"/>
      <c r="J78" s="161"/>
      <c r="K78" s="161"/>
      <c r="L78" s="205"/>
      <c r="M78" s="307"/>
      <c r="N78" s="161"/>
      <c r="O78" s="161"/>
      <c r="P78" s="161"/>
      <c r="Q78" s="307"/>
      <c r="R78" s="161"/>
      <c r="S78" s="161"/>
      <c r="T78" s="161"/>
      <c r="U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</row>
    <row r="79" spans="6:117" ht="19.5" customHeight="1" x14ac:dyDescent="0.45">
      <c r="G79" s="205"/>
      <c r="H79" s="161"/>
      <c r="I79" s="161"/>
      <c r="J79" s="161"/>
      <c r="K79" s="161"/>
      <c r="L79" s="205"/>
      <c r="M79" s="161"/>
      <c r="N79" s="161"/>
      <c r="O79" s="161"/>
      <c r="P79" s="161"/>
      <c r="Q79" s="205"/>
      <c r="R79" s="161"/>
      <c r="S79" s="161"/>
      <c r="T79" s="161"/>
      <c r="U79" s="161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</row>
    <row r="80" spans="6:117" ht="19.5" customHeight="1" x14ac:dyDescent="0.45">
      <c r="G80" s="205"/>
      <c r="H80" s="161"/>
      <c r="I80" s="161"/>
      <c r="J80" s="161"/>
      <c r="K80" s="161"/>
      <c r="L80" s="205"/>
      <c r="M80" s="161"/>
      <c r="N80" s="161"/>
      <c r="O80" s="161"/>
      <c r="P80" s="161"/>
      <c r="Q80" s="205"/>
      <c r="R80" s="161"/>
      <c r="S80" s="161"/>
      <c r="T80" s="161"/>
      <c r="U80" s="161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7:21" ht="19.5" customHeight="1" x14ac:dyDescent="0.45">
      <c r="G81" s="205"/>
      <c r="H81" s="161"/>
      <c r="I81" s="161"/>
      <c r="J81" s="161"/>
      <c r="K81" s="161"/>
      <c r="L81" s="205"/>
      <c r="M81" s="161"/>
      <c r="N81" s="161"/>
      <c r="O81" s="161"/>
      <c r="P81" s="161"/>
      <c r="Q81" s="205"/>
      <c r="R81" s="161"/>
      <c r="S81" s="161"/>
      <c r="T81" s="161"/>
      <c r="U81" s="161"/>
    </row>
    <row r="82" spans="7:21" ht="19.5" customHeight="1" x14ac:dyDescent="0.45">
      <c r="G82" s="205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</row>
    <row r="83" spans="7:21" ht="19.5" customHeight="1" x14ac:dyDescent="0.7"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</row>
    <row r="84" spans="7:21" ht="19.5" customHeight="1" x14ac:dyDescent="0.45">
      <c r="G84" s="205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</row>
    <row r="138" spans="2:46" s="153" customFormat="1" ht="72" x14ac:dyDescent="1.6">
      <c r="B138" s="167"/>
      <c r="C138" s="167"/>
      <c r="E138" s="154"/>
      <c r="F138" s="298">
        <f t="shared" ref="F138:AL138" si="2">F3</f>
        <v>1</v>
      </c>
      <c r="G138" s="298"/>
      <c r="H138" s="299" t="str">
        <f t="shared" si="2"/>
        <v>leerling 1</v>
      </c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1"/>
      <c r="AI138" s="302" t="str">
        <f t="shared" si="2"/>
        <v xml:space="preserve">groep </v>
      </c>
      <c r="AJ138" s="303"/>
      <c r="AK138" s="303"/>
      <c r="AL138" s="304">
        <f t="shared" si="2"/>
        <v>6</v>
      </c>
      <c r="AM138" s="304"/>
      <c r="AN138" s="304"/>
      <c r="AO138" s="305"/>
      <c r="AQ138" s="166"/>
      <c r="AS138" s="163"/>
      <c r="AT138" s="163"/>
    </row>
  </sheetData>
  <sheetProtection sheet="1" objects="1" scenarios="1"/>
  <mergeCells count="37">
    <mergeCell ref="AN3:AO3"/>
    <mergeCell ref="F3:G3"/>
    <mergeCell ref="H3:AH3"/>
    <mergeCell ref="AI3:AK3"/>
    <mergeCell ref="L38:L39"/>
    <mergeCell ref="AL3:AM3"/>
    <mergeCell ref="F138:G138"/>
    <mergeCell ref="H138:AH138"/>
    <mergeCell ref="AI138:AK138"/>
    <mergeCell ref="AL138:AO138"/>
    <mergeCell ref="AB79:AD79"/>
    <mergeCell ref="AE79:AG79"/>
    <mergeCell ref="AH79:AJ79"/>
    <mergeCell ref="AK79:AM79"/>
    <mergeCell ref="Q42:Q43"/>
    <mergeCell ref="M34:M35"/>
    <mergeCell ref="Q34:Q35"/>
    <mergeCell ref="I50:I51"/>
    <mergeCell ref="L50:L51"/>
    <mergeCell ref="M50:M51"/>
    <mergeCell ref="L44:L45"/>
    <mergeCell ref="F1:AO2"/>
    <mergeCell ref="AK35:AM38"/>
    <mergeCell ref="Q77:Q78"/>
    <mergeCell ref="M77:M78"/>
    <mergeCell ref="I77:I78"/>
    <mergeCell ref="M61:M62"/>
    <mergeCell ref="Q61:Q62"/>
    <mergeCell ref="L65:L66"/>
    <mergeCell ref="I69:I70"/>
    <mergeCell ref="M69:M70"/>
    <mergeCell ref="Q69:Q70"/>
    <mergeCell ref="I61:I62"/>
    <mergeCell ref="Q50:Q51"/>
    <mergeCell ref="I34:I35"/>
    <mergeCell ref="I42:I43"/>
    <mergeCell ref="M42:M43"/>
  </mergeCells>
  <conditionalFormatting sqref="H36:J41">
    <cfRule type="expression" dxfId="1964" priority="21">
      <formula>$I$34=TRUE</formula>
    </cfRule>
  </conditionalFormatting>
  <conditionalFormatting sqref="H44:J49">
    <cfRule type="expression" dxfId="1963" priority="20">
      <formula>$I$42=TRUE</formula>
    </cfRule>
  </conditionalFormatting>
  <conditionalFormatting sqref="H52:J57">
    <cfRule type="expression" dxfId="1962" priority="19">
      <formula>$I$50=TRUE</formula>
    </cfRule>
  </conditionalFormatting>
  <conditionalFormatting sqref="H63:J68">
    <cfRule type="expression" dxfId="1961" priority="12">
      <formula>$I$61=TRUE</formula>
    </cfRule>
  </conditionalFormatting>
  <conditionalFormatting sqref="H71:J76">
    <cfRule type="expression" dxfId="1960" priority="11">
      <formula>$I$69=TRUE</formula>
    </cfRule>
  </conditionalFormatting>
  <conditionalFormatting sqref="H79:J84">
    <cfRule type="expression" dxfId="1959" priority="10">
      <formula>$I$77=TRUE</formula>
    </cfRule>
  </conditionalFormatting>
  <conditionalFormatting sqref="I77">
    <cfRule type="expression" dxfId="1958" priority="1">
      <formula>$M$42=TRUE</formula>
    </cfRule>
  </conditionalFormatting>
  <conditionalFormatting sqref="L36:N41">
    <cfRule type="expression" dxfId="1957" priority="18">
      <formula>$M$34=TRUE</formula>
    </cfRule>
  </conditionalFormatting>
  <conditionalFormatting sqref="L44:N49">
    <cfRule type="expression" dxfId="1956" priority="17">
      <formula>$M$42=TRUE</formula>
    </cfRule>
  </conditionalFormatting>
  <conditionalFormatting sqref="L52:N57">
    <cfRule type="expression" dxfId="1955" priority="16">
      <formula>$M$50=TRUE</formula>
    </cfRule>
  </conditionalFormatting>
  <conditionalFormatting sqref="L63:N68">
    <cfRule type="expression" dxfId="1954" priority="9">
      <formula>$M$61=TRUE</formula>
    </cfRule>
  </conditionalFormatting>
  <conditionalFormatting sqref="L71:N76">
    <cfRule type="expression" dxfId="1953" priority="8">
      <formula>$M$69=TRUE</formula>
    </cfRule>
  </conditionalFormatting>
  <conditionalFormatting sqref="L79:N84">
    <cfRule type="expression" dxfId="1952" priority="7">
      <formula>$M$77=TRUE</formula>
    </cfRule>
  </conditionalFormatting>
  <conditionalFormatting sqref="M77">
    <cfRule type="expression" dxfId="1951" priority="2">
      <formula>$M$42=TRUE</formula>
    </cfRule>
  </conditionalFormatting>
  <conditionalFormatting sqref="P36:R41">
    <cfRule type="expression" dxfId="1950" priority="15">
      <formula>$Q$34=TRUE</formula>
    </cfRule>
  </conditionalFormatting>
  <conditionalFormatting sqref="P44:R49">
    <cfRule type="expression" dxfId="1949" priority="14">
      <formula>$Q$42=TRUE</formula>
    </cfRule>
  </conditionalFormatting>
  <conditionalFormatting sqref="P52:R57">
    <cfRule type="expression" dxfId="1948" priority="13">
      <formula>$Q$50=TRUE</formula>
    </cfRule>
  </conditionalFormatting>
  <conditionalFormatting sqref="P63:R68">
    <cfRule type="expression" dxfId="1947" priority="6">
      <formula>$Q$61=TRUE</formula>
    </cfRule>
  </conditionalFormatting>
  <conditionalFormatting sqref="P71:R76">
    <cfRule type="expression" dxfId="1946" priority="5">
      <formula>$Q$69=TRUE</formula>
    </cfRule>
  </conditionalFormatting>
  <conditionalFormatting sqref="P79:R84">
    <cfRule type="expression" dxfId="1945" priority="4">
      <formula>$Q$77=TRUE</formula>
    </cfRule>
  </conditionalFormatting>
  <conditionalFormatting sqref="Q77">
    <cfRule type="expression" dxfId="1944" priority="3">
      <formula>$M$42=TRUE</formula>
    </cfRule>
  </conditionalFormatting>
  <pageMargins left="0.31496062992125984" right="0" top="7.874015748031496E-2" bottom="7.874015748031496E-2" header="0.19685039370078741" footer="0"/>
  <pageSetup paperSize="9" scale="31" orientation="portrait" r:id="rId1"/>
  <headerFooter alignWithMargins="0"/>
  <rowBreaks count="1" manualBreakCount="1">
    <brk id="136" min="5" max="40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323F7-8F7A-4F1F-8705-4EC6A2291212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</v>
      </c>
      <c r="I2" s="316"/>
      <c r="J2" s="319" t="str">
        <f>VLOOKUP($H$2,Middentoets!A18:B53,2)</f>
        <v>leerling 2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 t="str">
        <f>VLOOKUP($H$2,Middentoets!$A$18:$M$53,8)</f>
        <v>E</v>
      </c>
      <c r="L14" s="129" t="str">
        <f>VLOOKUP($H$2,Eindtoets!$A$18:$M$53,8)</f>
        <v>D</v>
      </c>
      <c r="M14" s="129" t="str">
        <f>VLOOKUP($H$2,Middentoets!$A$18:$M$53,9)</f>
        <v>C</v>
      </c>
      <c r="N14" s="129" t="str">
        <f>VLOOKUP($H$2,Eindtoets!$A$18:$M$53,9)</f>
        <v>D</v>
      </c>
      <c r="O14" s="129" t="str">
        <f>VLOOKUP($H$2,Middentoets!$A$18:$M$53,10)</f>
        <v>C</v>
      </c>
      <c r="P14" s="129" t="str">
        <f>VLOOKUP($H$2,Eindtoets!$A$18:$M$53,10)</f>
        <v>D</v>
      </c>
      <c r="Q14" s="129">
        <f>VLOOKUP($H$2,Middentoets!$A$18:$M$53,11)</f>
        <v>0</v>
      </c>
      <c r="R14" s="129">
        <f>VLOOKUP($H$2,Eindtoets!$A$18:$M$53,11)</f>
        <v>0</v>
      </c>
      <c r="S14" s="129" t="str">
        <f>VLOOKUP($H$2,Middentoets!$A$18:$M$53,12)</f>
        <v>B</v>
      </c>
      <c r="T14" s="129" t="str">
        <f>VLOOKUP($H$2,Eindtoets!$A$18:$M$53,12)</f>
        <v>B</v>
      </c>
      <c r="U14" s="129" t="str">
        <f>VLOOKUP($H$2,Middentoets!$A$18:$M$53,13)</f>
        <v>B</v>
      </c>
      <c r="V14" s="129" t="str">
        <f>VLOOKUP($H$2,Eindtoets!$A$18:$M$53,13)</f>
        <v>B</v>
      </c>
      <c r="W14" s="129"/>
      <c r="X14" s="129" t="str">
        <f>VLOOKUP($H$2,Middentoets!$A$18:$M$53,4)</f>
        <v>C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>
        <f>IF(K14="E",1,IF(K14="D",2,IF(K14="C",3,IF(K14="B",4,IF(K14="A",5,IF(K14=5,1,IF(K14=4,2,IF(K14=3,3,IF(K14=2,4,IF(K14=1,5,IF(K14=0,"")))))))))))</f>
        <v>1</v>
      </c>
      <c r="L15" s="128">
        <f t="shared" ref="L15:R15" si="0">IF(L14="E",1,IF(L14="D",2,IF(L14="C",3,IF(L14="B",4,IF(L14="A",5,IF(L14=5,1,IF(L14=4,2,IF(L14=3,3,IF(L14=2,4,IF(L14=1,5,IF(L14=0,"")))))))))))</f>
        <v>2</v>
      </c>
      <c r="M15" s="128">
        <f t="shared" si="0"/>
        <v>3</v>
      </c>
      <c r="N15" s="128">
        <f t="shared" si="0"/>
        <v>2</v>
      </c>
      <c r="O15" s="128">
        <f t="shared" si="0"/>
        <v>3</v>
      </c>
      <c r="P15" s="128">
        <f t="shared" si="0"/>
        <v>2</v>
      </c>
      <c r="Q15" s="128" t="str">
        <f t="shared" si="0"/>
        <v/>
      </c>
      <c r="R15" s="128" t="str">
        <f t="shared" si="0"/>
        <v/>
      </c>
      <c r="S15" s="128">
        <f>IF(S14="E",1,IF(S14="D",2,IF(S14="C",3,IF(S14="B",4,IF(S14="A",5,IF(S14=5,1,IF(S14=4,2,IF(S14=3,3,IF(S14=2,4,IF(S14=1,5,IF(S14=0,"")))))))))))</f>
        <v>4</v>
      </c>
      <c r="T15" s="128">
        <f>IF(T14="E",1,IF(T14="D",2,IF(T14="C",3,IF(T14="B",4,IF(T14="A",5,IF(T14=5,1,IF(T14=4,2,IF(T14=3,3,IF(T14=2,4,IF(T14=1,5,IF(T14=0,"")))))))))))</f>
        <v>4</v>
      </c>
      <c r="U15" s="128">
        <f>IF(U14="E",1,IF(U14="D",2,IF(U14="C",3,IF(U14="B",4,IF(U14="A",5,IF(U14=5,1,IF(U14=4,2,IF(U14=3,3,IF(U14=2,4,IF(U14=1,5,IF(U14=0,"")))))))))))</f>
        <v>4</v>
      </c>
      <c r="V15" s="128">
        <f>IF(V14="E",1,IF(V14="D",2,IF(V14="C",3,IF(V14="B",4,IF(V14="A",5,IF(V14=5,1,IF(V14=4,2,IF(V14=3,3,IF(V14=2,4,IF(V14=1,5,IF(V14=0,"")))))))))))</f>
        <v>4</v>
      </c>
      <c r="W15" s="139">
        <f>AD15/AB15</f>
        <v>2.9</v>
      </c>
      <c r="X15" s="139">
        <f>IF(X14="E",1,IF(X14="D",2,IF(X14="C",3,IF(X14="B",4,IF(X14="A",5,IF(X14=5,1,IF(X14=4,2,IF(X14=3,3,IF(X14=2,4,IF(X14=1,5,IF(X14=0,"")))))))))))</f>
        <v>3</v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>
        <f>W15-1</f>
        <v>1.9</v>
      </c>
      <c r="AB15" s="143">
        <f>COUNTIF(K15:V15,"&gt;0")</f>
        <v>10</v>
      </c>
      <c r="AC15" s="143"/>
      <c r="AD15" s="143">
        <f>SUM(K15:V15)</f>
        <v>29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943" priority="53">
      <formula>$K50=TRUE</formula>
    </cfRule>
    <cfRule type="expression" dxfId="1942" priority="54">
      <formula>$L50=TRUE</formula>
    </cfRule>
  </conditionalFormatting>
  <conditionalFormatting sqref="D51">
    <cfRule type="expression" dxfId="1941" priority="52">
      <formula>$K$51=TRUE</formula>
    </cfRule>
    <cfRule type="expression" dxfId="1940" priority="51">
      <formula>$L$51=TRUE</formula>
    </cfRule>
  </conditionalFormatting>
  <conditionalFormatting sqref="D52">
    <cfRule type="expression" dxfId="1939" priority="50">
      <formula>$K$52=TRUE</formula>
    </cfRule>
    <cfRule type="expression" dxfId="1938" priority="49">
      <formula>$L$52=TRUE</formula>
    </cfRule>
  </conditionalFormatting>
  <conditionalFormatting sqref="D53">
    <cfRule type="expression" dxfId="1937" priority="48">
      <formula>$K$53=TRUE</formula>
    </cfRule>
    <cfRule type="expression" dxfId="1936" priority="47">
      <formula>$L$53=TRUE</formula>
    </cfRule>
  </conditionalFormatting>
  <conditionalFormatting sqref="D54">
    <cfRule type="expression" dxfId="1935" priority="46">
      <formula>$K$54=TRUE</formula>
    </cfRule>
    <cfRule type="expression" dxfId="1934" priority="45">
      <formula>$L$54=TRUE</formula>
    </cfRule>
  </conditionalFormatting>
  <conditionalFormatting sqref="D55">
    <cfRule type="expression" dxfId="1933" priority="44">
      <formula>$K$55=TRUE</formula>
    </cfRule>
    <cfRule type="expression" dxfId="1932" priority="43">
      <formula>$L$55=TRUE</formula>
    </cfRule>
  </conditionalFormatting>
  <conditionalFormatting sqref="D56">
    <cfRule type="expression" dxfId="1931" priority="42">
      <formula>$K$56=TRUE</formula>
    </cfRule>
    <cfRule type="expression" dxfId="1930" priority="41">
      <formula>$L$56=TRUE</formula>
    </cfRule>
  </conditionalFormatting>
  <conditionalFormatting sqref="D57">
    <cfRule type="expression" dxfId="1929" priority="40">
      <formula>$K$57=TRUE</formula>
    </cfRule>
    <cfRule type="expression" dxfId="1928" priority="39">
      <formula>$L$57=TRUE</formula>
    </cfRule>
  </conditionalFormatting>
  <conditionalFormatting sqref="D58 F58">
    <cfRule type="expression" dxfId="1927" priority="38">
      <formula>$K$58=TRUE</formula>
    </cfRule>
    <cfRule type="expression" dxfId="1926" priority="37">
      <formula>$L$58=TRUE</formula>
    </cfRule>
  </conditionalFormatting>
  <conditionalFormatting sqref="N50:U50">
    <cfRule type="expression" dxfId="1925" priority="36">
      <formula>$V$50=TRUE</formula>
    </cfRule>
    <cfRule type="expression" dxfId="1924" priority="35">
      <formula>$W$50=TRUE</formula>
    </cfRule>
  </conditionalFormatting>
  <conditionalFormatting sqref="N51:U51">
    <cfRule type="expression" dxfId="1923" priority="33">
      <formula>$W$51=TRUE</formula>
    </cfRule>
    <cfRule type="expression" dxfId="1922" priority="34">
      <formula>$V$51=TRUE</formula>
    </cfRule>
  </conditionalFormatting>
  <conditionalFormatting sqref="N52:U52">
    <cfRule type="expression" dxfId="1921" priority="32">
      <formula>$V$52=TRUE</formula>
    </cfRule>
    <cfRule type="expression" dxfId="1920" priority="31">
      <formula>$W$52=TRUE</formula>
    </cfRule>
  </conditionalFormatting>
  <conditionalFormatting sqref="N53:U53">
    <cfRule type="expression" dxfId="1919" priority="30">
      <formula>$V$53=TRUE</formula>
    </cfRule>
    <cfRule type="expression" dxfId="1918" priority="29">
      <formula>$W$53=TRUE</formula>
    </cfRule>
  </conditionalFormatting>
  <conditionalFormatting sqref="N54:U54">
    <cfRule type="expression" dxfId="1917" priority="27">
      <formula>$W$54=TRUE</formula>
    </cfRule>
    <cfRule type="expression" dxfId="1916" priority="28">
      <formula>$V$54=TRUE</formula>
    </cfRule>
  </conditionalFormatting>
  <conditionalFormatting sqref="N55:U55">
    <cfRule type="expression" dxfId="1915" priority="26">
      <formula>$V$55=TRUE</formula>
    </cfRule>
    <cfRule type="expression" dxfId="1914" priority="25">
      <formula>$W$55=TRUE</formula>
    </cfRule>
  </conditionalFormatting>
  <conditionalFormatting sqref="N56:U56">
    <cfRule type="expression" dxfId="1913" priority="24">
      <formula>$V$56=TRUE</formula>
    </cfRule>
    <cfRule type="expression" dxfId="1912" priority="23">
      <formula>$W$56=TRUE</formula>
    </cfRule>
  </conditionalFormatting>
  <conditionalFormatting sqref="N57:U57">
    <cfRule type="expression" dxfId="1911" priority="21">
      <formula>$W$57=TRUE</formula>
    </cfRule>
    <cfRule type="expression" dxfId="1910" priority="22">
      <formula>$V$57=TRUE</formula>
    </cfRule>
  </conditionalFormatting>
  <conditionalFormatting sqref="N58:U58">
    <cfRule type="expression" dxfId="1909" priority="20">
      <formula>$V$58=TRUE</formula>
    </cfRule>
    <cfRule type="expression" dxfId="1908" priority="19">
      <formula>$W$58=TRUE</formula>
    </cfRule>
  </conditionalFormatting>
  <conditionalFormatting sqref="N59:U59">
    <cfRule type="expression" dxfId="1907" priority="18">
      <formula>$V$59=TRUE</formula>
    </cfRule>
    <cfRule type="expression" dxfId="1906" priority="17">
      <formula>$W$59=TRUE</formula>
    </cfRule>
  </conditionalFormatting>
  <conditionalFormatting sqref="N60:U60">
    <cfRule type="expression" dxfId="1905" priority="16">
      <formula>$V$60=TRUE</formula>
    </cfRule>
    <cfRule type="expression" dxfId="1904" priority="15">
      <formula>$W$60=TRUE</formula>
    </cfRule>
  </conditionalFormatting>
  <conditionalFormatting sqref="N61:U63">
    <cfRule type="expression" dxfId="1903" priority="14">
      <formula>$V$61=TRUE</formula>
    </cfRule>
    <cfRule type="expression" dxfId="1902" priority="13">
      <formula>$W$61=TRUE</formula>
    </cfRule>
  </conditionalFormatting>
  <conditionalFormatting sqref="Y50:AF50">
    <cfRule type="expression" dxfId="1901" priority="10">
      <formula>$AG$50=TRUE</formula>
    </cfRule>
    <cfRule type="expression" dxfId="1900" priority="9">
      <formula>$AH$50=TRUE</formula>
    </cfRule>
  </conditionalFormatting>
  <conditionalFormatting sqref="Y51:AF51">
    <cfRule type="expression" dxfId="1899" priority="8">
      <formula>$AG$51=TRUE</formula>
    </cfRule>
    <cfRule type="expression" dxfId="1898" priority="7">
      <formula>$AH$51=TRUE</formula>
    </cfRule>
  </conditionalFormatting>
  <conditionalFormatting sqref="Y52:AF52">
    <cfRule type="expression" dxfId="1897" priority="6">
      <formula>$AG$52=TRUE</formula>
    </cfRule>
    <cfRule type="expression" dxfId="1896" priority="5">
      <formula>$AH$52=TRUE</formula>
    </cfRule>
  </conditionalFormatting>
  <conditionalFormatting sqref="Y53:AF53">
    <cfRule type="expression" dxfId="1895" priority="4">
      <formula>$AG$53=TRUE</formula>
    </cfRule>
    <cfRule type="expression" dxfId="1894" priority="3">
      <formula>$AH$53=TRUE</formula>
    </cfRule>
  </conditionalFormatting>
  <conditionalFormatting sqref="Y54:AF54">
    <cfRule type="expression" dxfId="1893" priority="1">
      <formula>$AH$54=TRUE</formula>
    </cfRule>
    <cfRule type="expression" dxfId="1892" priority="2">
      <formula>$AG$54=TRUE</formula>
    </cfRule>
  </conditionalFormatting>
  <conditionalFormatting sqref="Y55:AF57">
    <cfRule type="expression" dxfId="1891" priority="12">
      <formula>$AH$55=TRUE</formula>
    </cfRule>
    <cfRule type="expression" dxfId="189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35B61-7A6F-49DC-9F6B-C63006B3280C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</v>
      </c>
      <c r="I2" s="316"/>
      <c r="J2" s="319" t="str">
        <f>VLOOKUP($H$2,Middentoets!A18:B53,2)</f>
        <v>leerling 3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 t="str">
        <f>VLOOKUP($H$2,Middentoets!$A$18:$M$53,8)</f>
        <v>C</v>
      </c>
      <c r="L14" s="129" t="str">
        <f>VLOOKUP($H$2,Eindtoets!$A$18:$M$53,8)</f>
        <v>B</v>
      </c>
      <c r="M14" s="129" t="str">
        <f>VLOOKUP($H$2,Middentoets!$A$18:$M$53,9)</f>
        <v>B</v>
      </c>
      <c r="N14" s="129" t="str">
        <f>VLOOKUP($H$2,Eindtoets!$A$18:$M$53,9)</f>
        <v>A</v>
      </c>
      <c r="O14" s="129" t="str">
        <f>VLOOKUP($H$2,Middentoets!$A$18:$M$53,10)</f>
        <v>B</v>
      </c>
      <c r="P14" s="129" t="str">
        <f>VLOOKUP($H$2,Eindtoets!$A$18:$M$53,10)</f>
        <v>B</v>
      </c>
      <c r="Q14" s="129">
        <f>VLOOKUP($H$2,Middentoets!$A$18:$M$53,11)</f>
        <v>0</v>
      </c>
      <c r="R14" s="129">
        <f>VLOOKUP($H$2,Eindtoets!$A$18:$M$53,11)</f>
        <v>0</v>
      </c>
      <c r="S14" s="129" t="str">
        <f>VLOOKUP($H$2,Middentoets!$A$18:$M$53,12)</f>
        <v>C</v>
      </c>
      <c r="T14" s="129" t="str">
        <f>VLOOKUP($H$2,Eindtoets!$A$18:$M$53,12)</f>
        <v>B</v>
      </c>
      <c r="U14" s="129" t="str">
        <f>VLOOKUP($H$2,Middentoets!$A$18:$M$53,13)</f>
        <v>B</v>
      </c>
      <c r="V14" s="129" t="str">
        <f>VLOOKUP($H$2,Eindtoets!$A$18:$M$53,13)</f>
        <v>C</v>
      </c>
      <c r="W14" s="129"/>
      <c r="X14" s="129" t="str">
        <f>VLOOKUP($H$2,Middentoets!$A$18:$M$53,4)</f>
        <v>B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>
        <f>IF(K14="E",1,IF(K14="D",2,IF(K14="C",3,IF(K14="B",4,IF(K14="A",5,IF(K14=5,1,IF(K14=4,2,IF(K14=3,3,IF(K14=2,4,IF(K14=1,5,IF(K14=0,"")))))))))))</f>
        <v>3</v>
      </c>
      <c r="L15" s="128">
        <f t="shared" ref="L15:R15" si="0">IF(L14="E",1,IF(L14="D",2,IF(L14="C",3,IF(L14="B",4,IF(L14="A",5,IF(L14=5,1,IF(L14=4,2,IF(L14=3,3,IF(L14=2,4,IF(L14=1,5,IF(L14=0,"")))))))))))</f>
        <v>4</v>
      </c>
      <c r="M15" s="128">
        <f t="shared" si="0"/>
        <v>4</v>
      </c>
      <c r="N15" s="128">
        <f t="shared" si="0"/>
        <v>5</v>
      </c>
      <c r="O15" s="128">
        <f t="shared" si="0"/>
        <v>4</v>
      </c>
      <c r="P15" s="128">
        <f t="shared" si="0"/>
        <v>4</v>
      </c>
      <c r="Q15" s="128" t="str">
        <f t="shared" si="0"/>
        <v/>
      </c>
      <c r="R15" s="128" t="str">
        <f t="shared" si="0"/>
        <v/>
      </c>
      <c r="S15" s="128">
        <f>IF(S14="E",1,IF(S14="D",2,IF(S14="C",3,IF(S14="B",4,IF(S14="A",5,IF(S14=5,1,IF(S14=4,2,IF(S14=3,3,IF(S14=2,4,IF(S14=1,5,IF(S14=0,"")))))))))))</f>
        <v>3</v>
      </c>
      <c r="T15" s="128">
        <f>IF(T14="E",1,IF(T14="D",2,IF(T14="C",3,IF(T14="B",4,IF(T14="A",5,IF(T14=5,1,IF(T14=4,2,IF(T14=3,3,IF(T14=2,4,IF(T14=1,5,IF(T14=0,"")))))))))))</f>
        <v>4</v>
      </c>
      <c r="U15" s="128">
        <f>IF(U14="E",1,IF(U14="D",2,IF(U14="C",3,IF(U14="B",4,IF(U14="A",5,IF(U14=5,1,IF(U14=4,2,IF(U14=3,3,IF(U14=2,4,IF(U14=1,5,IF(U14=0,"")))))))))))</f>
        <v>4</v>
      </c>
      <c r="V15" s="128">
        <f>IF(V14="E",1,IF(V14="D",2,IF(V14="C",3,IF(V14="B",4,IF(V14="A",5,IF(V14=5,1,IF(V14=4,2,IF(V14=3,3,IF(V14=2,4,IF(V14=1,5,IF(V14=0,"")))))))))))</f>
        <v>3</v>
      </c>
      <c r="W15" s="139">
        <f>AD15/AB15</f>
        <v>3.8</v>
      </c>
      <c r="X15" s="139">
        <f>IF(X14="E",1,IF(X14="D",2,IF(X14="C",3,IF(X14="B",4,IF(X14="A",5,IF(X14=5,1,IF(X14=4,2,IF(X14=3,3,IF(X14=2,4,IF(X14=1,5,IF(X14=0,"")))))))))))</f>
        <v>4</v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>
        <f>W15-1</f>
        <v>2.8</v>
      </c>
      <c r="AB15" s="143">
        <f>COUNTIF(K15:V15,"&gt;0")</f>
        <v>10</v>
      </c>
      <c r="AC15" s="143"/>
      <c r="AD15" s="143">
        <f>SUM(K15:V15)</f>
        <v>38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889" priority="53">
      <formula>$K50=TRUE</formula>
    </cfRule>
    <cfRule type="expression" dxfId="1888" priority="54">
      <formula>$L50=TRUE</formula>
    </cfRule>
  </conditionalFormatting>
  <conditionalFormatting sqref="D51">
    <cfRule type="expression" dxfId="1887" priority="52">
      <formula>$K$51=TRUE</formula>
    </cfRule>
    <cfRule type="expression" dxfId="1886" priority="51">
      <formula>$L$51=TRUE</formula>
    </cfRule>
  </conditionalFormatting>
  <conditionalFormatting sqref="D52">
    <cfRule type="expression" dxfId="1885" priority="50">
      <formula>$K$52=TRUE</formula>
    </cfRule>
    <cfRule type="expression" dxfId="1884" priority="49">
      <formula>$L$52=TRUE</formula>
    </cfRule>
  </conditionalFormatting>
  <conditionalFormatting sqref="D53">
    <cfRule type="expression" dxfId="1883" priority="48">
      <formula>$K$53=TRUE</formula>
    </cfRule>
    <cfRule type="expression" dxfId="1882" priority="47">
      <formula>$L$53=TRUE</formula>
    </cfRule>
  </conditionalFormatting>
  <conditionalFormatting sqref="D54">
    <cfRule type="expression" dxfId="1881" priority="46">
      <formula>$K$54=TRUE</formula>
    </cfRule>
    <cfRule type="expression" dxfId="1880" priority="45">
      <formula>$L$54=TRUE</formula>
    </cfRule>
  </conditionalFormatting>
  <conditionalFormatting sqref="D55">
    <cfRule type="expression" dxfId="1879" priority="44">
      <formula>$K$55=TRUE</formula>
    </cfRule>
    <cfRule type="expression" dxfId="1878" priority="43">
      <formula>$L$55=TRUE</formula>
    </cfRule>
  </conditionalFormatting>
  <conditionalFormatting sqref="D56">
    <cfRule type="expression" dxfId="1877" priority="42">
      <formula>$K$56=TRUE</formula>
    </cfRule>
    <cfRule type="expression" dxfId="1876" priority="41">
      <formula>$L$56=TRUE</formula>
    </cfRule>
  </conditionalFormatting>
  <conditionalFormatting sqref="D57">
    <cfRule type="expression" dxfId="1875" priority="40">
      <formula>$K$57=TRUE</formula>
    </cfRule>
    <cfRule type="expression" dxfId="1874" priority="39">
      <formula>$L$57=TRUE</formula>
    </cfRule>
  </conditionalFormatting>
  <conditionalFormatting sqref="D58 F58">
    <cfRule type="expression" dxfId="1873" priority="38">
      <formula>$K$58=TRUE</formula>
    </cfRule>
    <cfRule type="expression" dxfId="1872" priority="37">
      <formula>$L$58=TRUE</formula>
    </cfRule>
  </conditionalFormatting>
  <conditionalFormatting sqref="N50:U50">
    <cfRule type="expression" dxfId="1871" priority="36">
      <formula>$V$50=TRUE</formula>
    </cfRule>
    <cfRule type="expression" dxfId="1870" priority="35">
      <formula>$W$50=TRUE</formula>
    </cfRule>
  </conditionalFormatting>
  <conditionalFormatting sqref="N51:U51">
    <cfRule type="expression" dxfId="1869" priority="33">
      <formula>$W$51=TRUE</formula>
    </cfRule>
    <cfRule type="expression" dxfId="1868" priority="34">
      <formula>$V$51=TRUE</formula>
    </cfRule>
  </conditionalFormatting>
  <conditionalFormatting sqref="N52:U52">
    <cfRule type="expression" dxfId="1867" priority="32">
      <formula>$V$52=TRUE</formula>
    </cfRule>
    <cfRule type="expression" dxfId="1866" priority="31">
      <formula>$W$52=TRUE</formula>
    </cfRule>
  </conditionalFormatting>
  <conditionalFormatting sqref="N53:U53">
    <cfRule type="expression" dxfId="1865" priority="30">
      <formula>$V$53=TRUE</formula>
    </cfRule>
    <cfRule type="expression" dxfId="1864" priority="29">
      <formula>$W$53=TRUE</formula>
    </cfRule>
  </conditionalFormatting>
  <conditionalFormatting sqref="N54:U54">
    <cfRule type="expression" dxfId="1863" priority="27">
      <formula>$W$54=TRUE</formula>
    </cfRule>
    <cfRule type="expression" dxfId="1862" priority="28">
      <formula>$V$54=TRUE</formula>
    </cfRule>
  </conditionalFormatting>
  <conditionalFormatting sqref="N55:U55">
    <cfRule type="expression" dxfId="1861" priority="26">
      <formula>$V$55=TRUE</formula>
    </cfRule>
    <cfRule type="expression" dxfId="1860" priority="25">
      <formula>$W$55=TRUE</formula>
    </cfRule>
  </conditionalFormatting>
  <conditionalFormatting sqref="N56:U56">
    <cfRule type="expression" dxfId="1859" priority="24">
      <formula>$V$56=TRUE</formula>
    </cfRule>
    <cfRule type="expression" dxfId="1858" priority="23">
      <formula>$W$56=TRUE</formula>
    </cfRule>
  </conditionalFormatting>
  <conditionalFormatting sqref="N57:U57">
    <cfRule type="expression" dxfId="1857" priority="21">
      <formula>$W$57=TRUE</formula>
    </cfRule>
    <cfRule type="expression" dxfId="1856" priority="22">
      <formula>$V$57=TRUE</formula>
    </cfRule>
  </conditionalFormatting>
  <conditionalFormatting sqref="N58:U58">
    <cfRule type="expression" dxfId="1855" priority="20">
      <formula>$V$58=TRUE</formula>
    </cfRule>
    <cfRule type="expression" dxfId="1854" priority="19">
      <formula>$W$58=TRUE</formula>
    </cfRule>
  </conditionalFormatting>
  <conditionalFormatting sqref="N59:U59">
    <cfRule type="expression" dxfId="1853" priority="18">
      <formula>$V$59=TRUE</formula>
    </cfRule>
    <cfRule type="expression" dxfId="1852" priority="17">
      <formula>$W$59=TRUE</formula>
    </cfRule>
  </conditionalFormatting>
  <conditionalFormatting sqref="N60:U60">
    <cfRule type="expression" dxfId="1851" priority="16">
      <formula>$V$60=TRUE</formula>
    </cfRule>
    <cfRule type="expression" dxfId="1850" priority="15">
      <formula>$W$60=TRUE</formula>
    </cfRule>
  </conditionalFormatting>
  <conditionalFormatting sqref="N61:U63">
    <cfRule type="expression" dxfId="1849" priority="14">
      <formula>$V$61=TRUE</formula>
    </cfRule>
    <cfRule type="expression" dxfId="1848" priority="13">
      <formula>$W$61=TRUE</formula>
    </cfRule>
  </conditionalFormatting>
  <conditionalFormatting sqref="Y50:AF50">
    <cfRule type="expression" dxfId="1847" priority="10">
      <formula>$AG$50=TRUE</formula>
    </cfRule>
    <cfRule type="expression" dxfId="1846" priority="9">
      <formula>$AH$50=TRUE</formula>
    </cfRule>
  </conditionalFormatting>
  <conditionalFormatting sqref="Y51:AF51">
    <cfRule type="expression" dxfId="1845" priority="8">
      <formula>$AG$51=TRUE</formula>
    </cfRule>
    <cfRule type="expression" dxfId="1844" priority="7">
      <formula>$AH$51=TRUE</formula>
    </cfRule>
  </conditionalFormatting>
  <conditionalFormatting sqref="Y52:AF52">
    <cfRule type="expression" dxfId="1843" priority="6">
      <formula>$AG$52=TRUE</formula>
    </cfRule>
    <cfRule type="expression" dxfId="1842" priority="5">
      <formula>$AH$52=TRUE</formula>
    </cfRule>
  </conditionalFormatting>
  <conditionalFormatting sqref="Y53:AF53">
    <cfRule type="expression" dxfId="1841" priority="4">
      <formula>$AG$53=TRUE</formula>
    </cfRule>
    <cfRule type="expression" dxfId="1840" priority="3">
      <formula>$AH$53=TRUE</formula>
    </cfRule>
  </conditionalFormatting>
  <conditionalFormatting sqref="Y54:AF54">
    <cfRule type="expression" dxfId="1839" priority="1">
      <formula>$AH$54=TRUE</formula>
    </cfRule>
    <cfRule type="expression" dxfId="1838" priority="2">
      <formula>$AG$54=TRUE</formula>
    </cfRule>
  </conditionalFormatting>
  <conditionalFormatting sqref="Y55:AF57">
    <cfRule type="expression" dxfId="1837" priority="12">
      <formula>$AH$55=TRUE</formula>
    </cfRule>
    <cfRule type="expression" dxfId="183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573C-43C8-4BF5-BB66-56329C02844C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4</v>
      </c>
      <c r="I2" s="316"/>
      <c r="J2" s="319" t="str">
        <f>VLOOKUP($H$2,Middentoets!A18:B53,2)</f>
        <v>leerling 4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 t="str">
        <f>VLOOKUP($H$2,Middentoets!$A$18:$M$53,8)</f>
        <v>A</v>
      </c>
      <c r="L14" s="129" t="str">
        <f>VLOOKUP($H$2,Eindtoets!$A$18:$M$53,8)</f>
        <v>B</v>
      </c>
      <c r="M14" s="129" t="str">
        <f>VLOOKUP($H$2,Middentoets!$A$18:$M$53,9)</f>
        <v>C</v>
      </c>
      <c r="N14" s="129" t="str">
        <f>VLOOKUP($H$2,Eindtoets!$A$18:$M$53,9)</f>
        <v>B</v>
      </c>
      <c r="O14" s="129" t="str">
        <f>VLOOKUP($H$2,Middentoets!$A$18:$M$53,10)</f>
        <v>A</v>
      </c>
      <c r="P14" s="129" t="str">
        <f>VLOOKUP($H$2,Eindtoets!$A$18:$M$53,10)</f>
        <v>A</v>
      </c>
      <c r="Q14" s="129">
        <f>VLOOKUP($H$2,Middentoets!$A$18:$M$53,11)</f>
        <v>0</v>
      </c>
      <c r="R14" s="129">
        <f>VLOOKUP($H$2,Eindtoets!$A$18:$M$53,11)</f>
        <v>0</v>
      </c>
      <c r="S14" s="129" t="str">
        <f>VLOOKUP($H$2,Middentoets!$A$18:$M$53,12)</f>
        <v>C</v>
      </c>
      <c r="T14" s="129" t="str">
        <f>VLOOKUP($H$2,Eindtoets!$A$18:$M$53,12)</f>
        <v>C</v>
      </c>
      <c r="U14" s="129" t="str">
        <f>VLOOKUP($H$2,Middentoets!$A$18:$M$53,13)</f>
        <v>B</v>
      </c>
      <c r="V14" s="129" t="str">
        <f>VLOOKUP($H$2,Eindtoets!$A$18:$M$53,13)</f>
        <v>B</v>
      </c>
      <c r="W14" s="129"/>
      <c r="X14" s="129" t="str">
        <f>VLOOKUP($H$2,Middentoets!$A$18:$M$53,4)</f>
        <v>B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>
        <f>IF(K14="E",1,IF(K14="D",2,IF(K14="C",3,IF(K14="B",4,IF(K14="A",5,IF(K14=5,1,IF(K14=4,2,IF(K14=3,3,IF(K14=2,4,IF(K14=1,5,IF(K14=0,"")))))))))))</f>
        <v>5</v>
      </c>
      <c r="L15" s="128">
        <f t="shared" ref="L15:R15" si="0">IF(L14="E",1,IF(L14="D",2,IF(L14="C",3,IF(L14="B",4,IF(L14="A",5,IF(L14=5,1,IF(L14=4,2,IF(L14=3,3,IF(L14=2,4,IF(L14=1,5,IF(L14=0,"")))))))))))</f>
        <v>4</v>
      </c>
      <c r="M15" s="128">
        <f t="shared" si="0"/>
        <v>3</v>
      </c>
      <c r="N15" s="128">
        <f t="shared" si="0"/>
        <v>4</v>
      </c>
      <c r="O15" s="128">
        <f t="shared" si="0"/>
        <v>5</v>
      </c>
      <c r="P15" s="128">
        <f t="shared" si="0"/>
        <v>5</v>
      </c>
      <c r="Q15" s="128" t="str">
        <f t="shared" si="0"/>
        <v/>
      </c>
      <c r="R15" s="128" t="str">
        <f t="shared" si="0"/>
        <v/>
      </c>
      <c r="S15" s="128">
        <f>IF(S14="E",1,IF(S14="D",2,IF(S14="C",3,IF(S14="B",4,IF(S14="A",5,IF(S14=5,1,IF(S14=4,2,IF(S14=3,3,IF(S14=2,4,IF(S14=1,5,IF(S14=0,"")))))))))))</f>
        <v>3</v>
      </c>
      <c r="T15" s="128">
        <f>IF(T14="E",1,IF(T14="D",2,IF(T14="C",3,IF(T14="B",4,IF(T14="A",5,IF(T14=5,1,IF(T14=4,2,IF(T14=3,3,IF(T14=2,4,IF(T14=1,5,IF(T14=0,"")))))))))))</f>
        <v>3</v>
      </c>
      <c r="U15" s="128">
        <f>IF(U14="E",1,IF(U14="D",2,IF(U14="C",3,IF(U14="B",4,IF(U14="A",5,IF(U14=5,1,IF(U14=4,2,IF(U14=3,3,IF(U14=2,4,IF(U14=1,5,IF(U14=0,"")))))))))))</f>
        <v>4</v>
      </c>
      <c r="V15" s="128">
        <f>IF(V14="E",1,IF(V14="D",2,IF(V14="C",3,IF(V14="B",4,IF(V14="A",5,IF(V14=5,1,IF(V14=4,2,IF(V14=3,3,IF(V14=2,4,IF(V14=1,5,IF(V14=0,"")))))))))))</f>
        <v>4</v>
      </c>
      <c r="W15" s="139">
        <f>AD15/AB15</f>
        <v>4</v>
      </c>
      <c r="X15" s="139">
        <f>IF(X14="E",1,IF(X14="D",2,IF(X14="C",3,IF(X14="B",4,IF(X14="A",5,IF(X14=5,1,IF(X14=4,2,IF(X14=3,3,IF(X14=2,4,IF(X14=1,5,IF(X14=0,"")))))))))))</f>
        <v>4</v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>
        <f>W15-1</f>
        <v>3</v>
      </c>
      <c r="AB15" s="143">
        <f>COUNTIF(K15:V15,"&gt;0")</f>
        <v>10</v>
      </c>
      <c r="AC15" s="143"/>
      <c r="AD15" s="143">
        <f>SUM(K15:V15)</f>
        <v>40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835" priority="53">
      <formula>$K50=TRUE</formula>
    </cfRule>
    <cfRule type="expression" dxfId="1834" priority="54">
      <formula>$L50=TRUE</formula>
    </cfRule>
  </conditionalFormatting>
  <conditionalFormatting sqref="D51">
    <cfRule type="expression" dxfId="1833" priority="52">
      <formula>$K$51=TRUE</formula>
    </cfRule>
    <cfRule type="expression" dxfId="1832" priority="51">
      <formula>$L$51=TRUE</formula>
    </cfRule>
  </conditionalFormatting>
  <conditionalFormatting sqref="D52">
    <cfRule type="expression" dxfId="1831" priority="50">
      <formula>$K$52=TRUE</formula>
    </cfRule>
    <cfRule type="expression" dxfId="1830" priority="49">
      <formula>$L$52=TRUE</formula>
    </cfRule>
  </conditionalFormatting>
  <conditionalFormatting sqref="D53">
    <cfRule type="expression" dxfId="1829" priority="48">
      <formula>$K$53=TRUE</formula>
    </cfRule>
    <cfRule type="expression" dxfId="1828" priority="47">
      <formula>$L$53=TRUE</formula>
    </cfRule>
  </conditionalFormatting>
  <conditionalFormatting sqref="D54">
    <cfRule type="expression" dxfId="1827" priority="46">
      <formula>$K$54=TRUE</formula>
    </cfRule>
    <cfRule type="expression" dxfId="1826" priority="45">
      <formula>$L$54=TRUE</formula>
    </cfRule>
  </conditionalFormatting>
  <conditionalFormatting sqref="D55">
    <cfRule type="expression" dxfId="1825" priority="44">
      <formula>$K$55=TRUE</formula>
    </cfRule>
    <cfRule type="expression" dxfId="1824" priority="43">
      <formula>$L$55=TRUE</formula>
    </cfRule>
  </conditionalFormatting>
  <conditionalFormatting sqref="D56">
    <cfRule type="expression" dxfId="1823" priority="42">
      <formula>$K$56=TRUE</formula>
    </cfRule>
    <cfRule type="expression" dxfId="1822" priority="41">
      <formula>$L$56=TRUE</formula>
    </cfRule>
  </conditionalFormatting>
  <conditionalFormatting sqref="D57">
    <cfRule type="expression" dxfId="1821" priority="40">
      <formula>$K$57=TRUE</formula>
    </cfRule>
    <cfRule type="expression" dxfId="1820" priority="39">
      <formula>$L$57=TRUE</formula>
    </cfRule>
  </conditionalFormatting>
  <conditionalFormatting sqref="D58 F58">
    <cfRule type="expression" dxfId="1819" priority="38">
      <formula>$K$58=TRUE</formula>
    </cfRule>
    <cfRule type="expression" dxfId="1818" priority="37">
      <formula>$L$58=TRUE</formula>
    </cfRule>
  </conditionalFormatting>
  <conditionalFormatting sqref="N50:U50">
    <cfRule type="expression" dxfId="1817" priority="36">
      <formula>$V$50=TRUE</formula>
    </cfRule>
    <cfRule type="expression" dxfId="1816" priority="35">
      <formula>$W$50=TRUE</formula>
    </cfRule>
  </conditionalFormatting>
  <conditionalFormatting sqref="N51:U51">
    <cfRule type="expression" dxfId="1815" priority="33">
      <formula>$W$51=TRUE</formula>
    </cfRule>
    <cfRule type="expression" dxfId="1814" priority="34">
      <formula>$V$51=TRUE</formula>
    </cfRule>
  </conditionalFormatting>
  <conditionalFormatting sqref="N52:U52">
    <cfRule type="expression" dxfId="1813" priority="32">
      <formula>$V$52=TRUE</formula>
    </cfRule>
    <cfRule type="expression" dxfId="1812" priority="31">
      <formula>$W$52=TRUE</formula>
    </cfRule>
  </conditionalFormatting>
  <conditionalFormatting sqref="N53:U53">
    <cfRule type="expression" dxfId="1811" priority="30">
      <formula>$V$53=TRUE</formula>
    </cfRule>
    <cfRule type="expression" dxfId="1810" priority="29">
      <formula>$W$53=TRUE</formula>
    </cfRule>
  </conditionalFormatting>
  <conditionalFormatting sqref="N54:U54">
    <cfRule type="expression" dxfId="1809" priority="27">
      <formula>$W$54=TRUE</formula>
    </cfRule>
    <cfRule type="expression" dxfId="1808" priority="28">
      <formula>$V$54=TRUE</formula>
    </cfRule>
  </conditionalFormatting>
  <conditionalFormatting sqref="N55:U55">
    <cfRule type="expression" dxfId="1807" priority="26">
      <formula>$V$55=TRUE</formula>
    </cfRule>
    <cfRule type="expression" dxfId="1806" priority="25">
      <formula>$W$55=TRUE</formula>
    </cfRule>
  </conditionalFormatting>
  <conditionalFormatting sqref="N56:U56">
    <cfRule type="expression" dxfId="1805" priority="24">
      <formula>$V$56=TRUE</formula>
    </cfRule>
    <cfRule type="expression" dxfId="1804" priority="23">
      <formula>$W$56=TRUE</formula>
    </cfRule>
  </conditionalFormatting>
  <conditionalFormatting sqref="N57:U57">
    <cfRule type="expression" dxfId="1803" priority="21">
      <formula>$W$57=TRUE</formula>
    </cfRule>
    <cfRule type="expression" dxfId="1802" priority="22">
      <formula>$V$57=TRUE</formula>
    </cfRule>
  </conditionalFormatting>
  <conditionalFormatting sqref="N58:U58">
    <cfRule type="expression" dxfId="1801" priority="20">
      <formula>$V$58=TRUE</formula>
    </cfRule>
    <cfRule type="expression" dxfId="1800" priority="19">
      <formula>$W$58=TRUE</formula>
    </cfRule>
  </conditionalFormatting>
  <conditionalFormatting sqref="N59:U59">
    <cfRule type="expression" dxfId="1799" priority="18">
      <formula>$V$59=TRUE</formula>
    </cfRule>
    <cfRule type="expression" dxfId="1798" priority="17">
      <formula>$W$59=TRUE</formula>
    </cfRule>
  </conditionalFormatting>
  <conditionalFormatting sqref="N60:U60">
    <cfRule type="expression" dxfId="1797" priority="16">
      <formula>$V$60=TRUE</formula>
    </cfRule>
    <cfRule type="expression" dxfId="1796" priority="15">
      <formula>$W$60=TRUE</formula>
    </cfRule>
  </conditionalFormatting>
  <conditionalFormatting sqref="N61:U63">
    <cfRule type="expression" dxfId="1795" priority="14">
      <formula>$V$61=TRUE</formula>
    </cfRule>
    <cfRule type="expression" dxfId="1794" priority="13">
      <formula>$W$61=TRUE</formula>
    </cfRule>
  </conditionalFormatting>
  <conditionalFormatting sqref="Y50:AF50">
    <cfRule type="expression" dxfId="1793" priority="10">
      <formula>$AG$50=TRUE</formula>
    </cfRule>
    <cfRule type="expression" dxfId="1792" priority="9">
      <formula>$AH$50=TRUE</formula>
    </cfRule>
  </conditionalFormatting>
  <conditionalFormatting sqref="Y51:AF51">
    <cfRule type="expression" dxfId="1791" priority="8">
      <formula>$AG$51=TRUE</formula>
    </cfRule>
    <cfRule type="expression" dxfId="1790" priority="7">
      <formula>$AH$51=TRUE</formula>
    </cfRule>
  </conditionalFormatting>
  <conditionalFormatting sqref="Y52:AF52">
    <cfRule type="expression" dxfId="1789" priority="6">
      <formula>$AG$52=TRUE</formula>
    </cfRule>
    <cfRule type="expression" dxfId="1788" priority="5">
      <formula>$AH$52=TRUE</formula>
    </cfRule>
  </conditionalFormatting>
  <conditionalFormatting sqref="Y53:AF53">
    <cfRule type="expression" dxfId="1787" priority="4">
      <formula>$AG$53=TRUE</formula>
    </cfRule>
    <cfRule type="expression" dxfId="1786" priority="3">
      <formula>$AH$53=TRUE</formula>
    </cfRule>
  </conditionalFormatting>
  <conditionalFormatting sqref="Y54:AF54">
    <cfRule type="expression" dxfId="1785" priority="1">
      <formula>$AH$54=TRUE</formula>
    </cfRule>
    <cfRule type="expression" dxfId="1784" priority="2">
      <formula>$AG$54=TRUE</formula>
    </cfRule>
  </conditionalFormatting>
  <conditionalFormatting sqref="Y55:AF57">
    <cfRule type="expression" dxfId="1783" priority="12">
      <formula>$AH$55=TRUE</formula>
    </cfRule>
    <cfRule type="expression" dxfId="178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FCA9-DEC2-4F7B-AF78-4AB6FD1FEAC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5</v>
      </c>
      <c r="I2" s="316"/>
      <c r="J2" s="319" t="str">
        <f>VLOOKUP($H$2,Middentoets!A18:B53,2)</f>
        <v>leerling 5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 t="str">
        <f>VLOOKUP($H$2,Middentoets!$A$18:$M$53,8)</f>
        <v>B</v>
      </c>
      <c r="L14" s="129">
        <f>VLOOKUP($H$2,Eindtoets!$A$18:$M$53,8)</f>
        <v>0</v>
      </c>
      <c r="M14" s="129" t="str">
        <f>VLOOKUP($H$2,Middentoets!$A$18:$M$53,9)</f>
        <v>A</v>
      </c>
      <c r="N14" s="129">
        <f>VLOOKUP($H$2,Eindtoets!$A$18:$M$53,9)</f>
        <v>0</v>
      </c>
      <c r="O14" s="129" t="str">
        <f>VLOOKUP($H$2,Middentoets!$A$18:$M$53,10)</f>
        <v>A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 t="str">
        <f>VLOOKUP($H$2,Middentoets!$A$18:$M$53,12)</f>
        <v>D</v>
      </c>
      <c r="T14" s="129">
        <f>VLOOKUP($H$2,Eindtoets!$A$18:$M$53,12)</f>
        <v>0</v>
      </c>
      <c r="U14" s="129" t="str">
        <f>VLOOKUP($H$2,Middentoets!$A$18:$M$53,13)</f>
        <v>B</v>
      </c>
      <c r="V14" s="129">
        <f>VLOOKUP($H$2,Eindtoets!$A$18:$M$53,13)</f>
        <v>0</v>
      </c>
      <c r="W14" s="129"/>
      <c r="X14" s="129" t="str">
        <f>VLOOKUP($H$2,Middentoets!$A$18:$M$53,4)</f>
        <v>B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>
        <f>IF(K14="E",1,IF(K14="D",2,IF(K14="C",3,IF(K14="B",4,IF(K14="A",5,IF(K14=5,1,IF(K14=4,2,IF(K14=3,3,IF(K14=2,4,IF(K14=1,5,IF(K14=0,"")))))))))))</f>
        <v>4</v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>
        <f t="shared" si="0"/>
        <v>5</v>
      </c>
      <c r="N15" s="128" t="str">
        <f t="shared" si="0"/>
        <v/>
      </c>
      <c r="O15" s="128">
        <f t="shared" si="0"/>
        <v>5</v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>
        <f>IF(S14="E",1,IF(S14="D",2,IF(S14="C",3,IF(S14="B",4,IF(S14="A",5,IF(S14=5,1,IF(S14=4,2,IF(S14=3,3,IF(S14=2,4,IF(S14=1,5,IF(S14=0,"")))))))))))</f>
        <v>2</v>
      </c>
      <c r="T15" s="128" t="str">
        <f>IF(T14="E",1,IF(T14="D",2,IF(T14="C",3,IF(T14="B",4,IF(T14="A",5,IF(T14=5,1,IF(T14=4,2,IF(T14=3,3,IF(T14=2,4,IF(T14=1,5,IF(T14=0,"")))))))))))</f>
        <v/>
      </c>
      <c r="U15" s="128">
        <f>IF(U14="E",1,IF(U14="D",2,IF(U14="C",3,IF(U14="B",4,IF(U14="A",5,IF(U14=5,1,IF(U14=4,2,IF(U14=3,3,IF(U14=2,4,IF(U14=1,5,IF(U14=0,"")))))))))))</f>
        <v>4</v>
      </c>
      <c r="V15" s="128" t="str">
        <f>IF(V14="E",1,IF(V14="D",2,IF(V14="C",3,IF(V14="B",4,IF(V14="A",5,IF(V14=5,1,IF(V14=4,2,IF(V14=3,3,IF(V14=2,4,IF(V14=1,5,IF(V14=0,"")))))))))))</f>
        <v/>
      </c>
      <c r="W15" s="139">
        <f>AD15/AB15</f>
        <v>4</v>
      </c>
      <c r="X15" s="139">
        <f>IF(X14="E",1,IF(X14="D",2,IF(X14="C",3,IF(X14="B",4,IF(X14="A",5,IF(X14=5,1,IF(X14=4,2,IF(X14=3,3,IF(X14=2,4,IF(X14=1,5,IF(X14=0,"")))))))))))</f>
        <v>4</v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>
        <f>W15-1</f>
        <v>3</v>
      </c>
      <c r="AB15" s="143">
        <f>COUNTIF(K15:V15,"&gt;0")</f>
        <v>5</v>
      </c>
      <c r="AC15" s="143"/>
      <c r="AD15" s="143">
        <f>SUM(K15:V15)</f>
        <v>20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781" priority="53">
      <formula>$K50=TRUE</formula>
    </cfRule>
    <cfRule type="expression" dxfId="1780" priority="54">
      <formula>$L50=TRUE</formula>
    </cfRule>
  </conditionalFormatting>
  <conditionalFormatting sqref="D51">
    <cfRule type="expression" dxfId="1779" priority="52">
      <formula>$K$51=TRUE</formula>
    </cfRule>
    <cfRule type="expression" dxfId="1778" priority="51">
      <formula>$L$51=TRUE</formula>
    </cfRule>
  </conditionalFormatting>
  <conditionalFormatting sqref="D52">
    <cfRule type="expression" dxfId="1777" priority="50">
      <formula>$K$52=TRUE</formula>
    </cfRule>
    <cfRule type="expression" dxfId="1776" priority="49">
      <formula>$L$52=TRUE</formula>
    </cfRule>
  </conditionalFormatting>
  <conditionalFormatting sqref="D53">
    <cfRule type="expression" dxfId="1775" priority="48">
      <formula>$K$53=TRUE</formula>
    </cfRule>
    <cfRule type="expression" dxfId="1774" priority="47">
      <formula>$L$53=TRUE</formula>
    </cfRule>
  </conditionalFormatting>
  <conditionalFormatting sqref="D54">
    <cfRule type="expression" dxfId="1773" priority="46">
      <formula>$K$54=TRUE</formula>
    </cfRule>
    <cfRule type="expression" dxfId="1772" priority="45">
      <formula>$L$54=TRUE</formula>
    </cfRule>
  </conditionalFormatting>
  <conditionalFormatting sqref="D55">
    <cfRule type="expression" dxfId="1771" priority="44">
      <formula>$K$55=TRUE</formula>
    </cfRule>
    <cfRule type="expression" dxfId="1770" priority="43">
      <formula>$L$55=TRUE</formula>
    </cfRule>
  </conditionalFormatting>
  <conditionalFormatting sqref="D56">
    <cfRule type="expression" dxfId="1769" priority="42">
      <formula>$K$56=TRUE</formula>
    </cfRule>
    <cfRule type="expression" dxfId="1768" priority="41">
      <formula>$L$56=TRUE</formula>
    </cfRule>
  </conditionalFormatting>
  <conditionalFormatting sqref="D57">
    <cfRule type="expression" dxfId="1767" priority="40">
      <formula>$K$57=TRUE</formula>
    </cfRule>
    <cfRule type="expression" dxfId="1766" priority="39">
      <formula>$L$57=TRUE</formula>
    </cfRule>
  </conditionalFormatting>
  <conditionalFormatting sqref="D58 F58">
    <cfRule type="expression" dxfId="1765" priority="38">
      <formula>$K$58=TRUE</formula>
    </cfRule>
    <cfRule type="expression" dxfId="1764" priority="37">
      <formula>$L$58=TRUE</formula>
    </cfRule>
  </conditionalFormatting>
  <conditionalFormatting sqref="N50:U50">
    <cfRule type="expression" dxfId="1763" priority="36">
      <formula>$V$50=TRUE</formula>
    </cfRule>
    <cfRule type="expression" dxfId="1762" priority="35">
      <formula>$W$50=TRUE</formula>
    </cfRule>
  </conditionalFormatting>
  <conditionalFormatting sqref="N51:U51">
    <cfRule type="expression" dxfId="1761" priority="33">
      <formula>$W$51=TRUE</formula>
    </cfRule>
    <cfRule type="expression" dxfId="1760" priority="34">
      <formula>$V$51=TRUE</formula>
    </cfRule>
  </conditionalFormatting>
  <conditionalFormatting sqref="N52:U52">
    <cfRule type="expression" dxfId="1759" priority="32">
      <formula>$V$52=TRUE</formula>
    </cfRule>
    <cfRule type="expression" dxfId="1758" priority="31">
      <formula>$W$52=TRUE</formula>
    </cfRule>
  </conditionalFormatting>
  <conditionalFormatting sqref="N53:U53">
    <cfRule type="expression" dxfId="1757" priority="30">
      <formula>$V$53=TRUE</formula>
    </cfRule>
    <cfRule type="expression" dxfId="1756" priority="29">
      <formula>$W$53=TRUE</formula>
    </cfRule>
  </conditionalFormatting>
  <conditionalFormatting sqref="N54:U54">
    <cfRule type="expression" dxfId="1755" priority="27">
      <formula>$W$54=TRUE</formula>
    </cfRule>
    <cfRule type="expression" dxfId="1754" priority="28">
      <formula>$V$54=TRUE</formula>
    </cfRule>
  </conditionalFormatting>
  <conditionalFormatting sqref="N55:U55">
    <cfRule type="expression" dxfId="1753" priority="26">
      <formula>$V$55=TRUE</formula>
    </cfRule>
    <cfRule type="expression" dxfId="1752" priority="25">
      <formula>$W$55=TRUE</formula>
    </cfRule>
  </conditionalFormatting>
  <conditionalFormatting sqref="N56:U56">
    <cfRule type="expression" dxfId="1751" priority="24">
      <formula>$V$56=TRUE</formula>
    </cfRule>
    <cfRule type="expression" dxfId="1750" priority="23">
      <formula>$W$56=TRUE</formula>
    </cfRule>
  </conditionalFormatting>
  <conditionalFormatting sqref="N57:U57">
    <cfRule type="expression" dxfId="1749" priority="21">
      <formula>$W$57=TRUE</formula>
    </cfRule>
    <cfRule type="expression" dxfId="1748" priority="22">
      <formula>$V$57=TRUE</formula>
    </cfRule>
  </conditionalFormatting>
  <conditionalFormatting sqref="N58:U58">
    <cfRule type="expression" dxfId="1747" priority="20">
      <formula>$V$58=TRUE</formula>
    </cfRule>
    <cfRule type="expression" dxfId="1746" priority="19">
      <formula>$W$58=TRUE</formula>
    </cfRule>
  </conditionalFormatting>
  <conditionalFormatting sqref="N59:U59">
    <cfRule type="expression" dxfId="1745" priority="18">
      <formula>$V$59=TRUE</formula>
    </cfRule>
    <cfRule type="expression" dxfId="1744" priority="17">
      <formula>$W$59=TRUE</formula>
    </cfRule>
  </conditionalFormatting>
  <conditionalFormatting sqref="N60:U60">
    <cfRule type="expression" dxfId="1743" priority="16">
      <formula>$V$60=TRUE</formula>
    </cfRule>
    <cfRule type="expression" dxfId="1742" priority="15">
      <formula>$W$60=TRUE</formula>
    </cfRule>
  </conditionalFormatting>
  <conditionalFormatting sqref="N61:U63">
    <cfRule type="expression" dxfId="1741" priority="14">
      <formula>$V$61=TRUE</formula>
    </cfRule>
    <cfRule type="expression" dxfId="1740" priority="13">
      <formula>$W$61=TRUE</formula>
    </cfRule>
  </conditionalFormatting>
  <conditionalFormatting sqref="Y50:AF50">
    <cfRule type="expression" dxfId="1739" priority="10">
      <formula>$AG$50=TRUE</formula>
    </cfRule>
    <cfRule type="expression" dxfId="1738" priority="9">
      <formula>$AH$50=TRUE</formula>
    </cfRule>
  </conditionalFormatting>
  <conditionalFormatting sqref="Y51:AF51">
    <cfRule type="expression" dxfId="1737" priority="8">
      <formula>$AG$51=TRUE</formula>
    </cfRule>
    <cfRule type="expression" dxfId="1736" priority="7">
      <formula>$AH$51=TRUE</formula>
    </cfRule>
  </conditionalFormatting>
  <conditionalFormatting sqref="Y52:AF52">
    <cfRule type="expression" dxfId="1735" priority="6">
      <formula>$AG$52=TRUE</formula>
    </cfRule>
    <cfRule type="expression" dxfId="1734" priority="5">
      <formula>$AH$52=TRUE</formula>
    </cfRule>
  </conditionalFormatting>
  <conditionalFormatting sqref="Y53:AF53">
    <cfRule type="expression" dxfId="1733" priority="4">
      <formula>$AG$53=TRUE</formula>
    </cfRule>
    <cfRule type="expression" dxfId="1732" priority="3">
      <formula>$AH$53=TRUE</formula>
    </cfRule>
  </conditionalFormatting>
  <conditionalFormatting sqref="Y54:AF54">
    <cfRule type="expression" dxfId="1731" priority="1">
      <formula>$AH$54=TRUE</formula>
    </cfRule>
    <cfRule type="expression" dxfId="1730" priority="2">
      <formula>$AG$54=TRUE</formula>
    </cfRule>
  </conditionalFormatting>
  <conditionalFormatting sqref="Y55:AF57">
    <cfRule type="expression" dxfId="1729" priority="12">
      <formula>$AH$55=TRUE</formula>
    </cfRule>
    <cfRule type="expression" dxfId="172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AD32-4266-42BC-B3AF-4D286360F0F6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2" sqref="H2:I3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6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727" priority="53">
      <formula>$K50=TRUE</formula>
    </cfRule>
    <cfRule type="expression" dxfId="1726" priority="54">
      <formula>$L50=TRUE</formula>
    </cfRule>
  </conditionalFormatting>
  <conditionalFormatting sqref="D51">
    <cfRule type="expression" dxfId="1725" priority="52">
      <formula>$K$51=TRUE</formula>
    </cfRule>
    <cfRule type="expression" dxfId="1724" priority="51">
      <formula>$L$51=TRUE</formula>
    </cfRule>
  </conditionalFormatting>
  <conditionalFormatting sqref="D52">
    <cfRule type="expression" dxfId="1723" priority="50">
      <formula>$K$52=TRUE</formula>
    </cfRule>
    <cfRule type="expression" dxfId="1722" priority="49">
      <formula>$L$52=TRUE</formula>
    </cfRule>
  </conditionalFormatting>
  <conditionalFormatting sqref="D53">
    <cfRule type="expression" dxfId="1721" priority="48">
      <formula>$K$53=TRUE</formula>
    </cfRule>
    <cfRule type="expression" dxfId="1720" priority="47">
      <formula>$L$53=TRUE</formula>
    </cfRule>
  </conditionalFormatting>
  <conditionalFormatting sqref="D54">
    <cfRule type="expression" dxfId="1719" priority="46">
      <formula>$K$54=TRUE</formula>
    </cfRule>
    <cfRule type="expression" dxfId="1718" priority="45">
      <formula>$L$54=TRUE</formula>
    </cfRule>
  </conditionalFormatting>
  <conditionalFormatting sqref="D55">
    <cfRule type="expression" dxfId="1717" priority="44">
      <formula>$K$55=TRUE</formula>
    </cfRule>
    <cfRule type="expression" dxfId="1716" priority="43">
      <formula>$L$55=TRUE</formula>
    </cfRule>
  </conditionalFormatting>
  <conditionalFormatting sqref="D56">
    <cfRule type="expression" dxfId="1715" priority="42">
      <formula>$K$56=TRUE</formula>
    </cfRule>
    <cfRule type="expression" dxfId="1714" priority="41">
      <formula>$L$56=TRUE</formula>
    </cfRule>
  </conditionalFormatting>
  <conditionalFormatting sqref="D57">
    <cfRule type="expression" dxfId="1713" priority="40">
      <formula>$K$57=TRUE</formula>
    </cfRule>
    <cfRule type="expression" dxfId="1712" priority="39">
      <formula>$L$57=TRUE</formula>
    </cfRule>
  </conditionalFormatting>
  <conditionalFormatting sqref="D58 F58">
    <cfRule type="expression" dxfId="1711" priority="38">
      <formula>$K$58=TRUE</formula>
    </cfRule>
    <cfRule type="expression" dxfId="1710" priority="37">
      <formula>$L$58=TRUE</formula>
    </cfRule>
  </conditionalFormatting>
  <conditionalFormatting sqref="N50:U50">
    <cfRule type="expression" dxfId="1709" priority="36">
      <formula>$V$50=TRUE</formula>
    </cfRule>
    <cfRule type="expression" dxfId="1708" priority="35">
      <formula>$W$50=TRUE</formula>
    </cfRule>
  </conditionalFormatting>
  <conditionalFormatting sqref="N51:U51">
    <cfRule type="expression" dxfId="1707" priority="33">
      <formula>$W$51=TRUE</formula>
    </cfRule>
    <cfRule type="expression" dxfId="1706" priority="34">
      <formula>$V$51=TRUE</formula>
    </cfRule>
  </conditionalFormatting>
  <conditionalFormatting sqref="N52:U52">
    <cfRule type="expression" dxfId="1705" priority="32">
      <formula>$V$52=TRUE</formula>
    </cfRule>
    <cfRule type="expression" dxfId="1704" priority="31">
      <formula>$W$52=TRUE</formula>
    </cfRule>
  </conditionalFormatting>
  <conditionalFormatting sqref="N53:U53">
    <cfRule type="expression" dxfId="1703" priority="30">
      <formula>$V$53=TRUE</formula>
    </cfRule>
    <cfRule type="expression" dxfId="1702" priority="29">
      <formula>$W$53=TRUE</formula>
    </cfRule>
  </conditionalFormatting>
  <conditionalFormatting sqref="N54:U54">
    <cfRule type="expression" dxfId="1701" priority="27">
      <formula>$W$54=TRUE</formula>
    </cfRule>
    <cfRule type="expression" dxfId="1700" priority="28">
      <formula>$V$54=TRUE</formula>
    </cfRule>
  </conditionalFormatting>
  <conditionalFormatting sqref="N55:U55">
    <cfRule type="expression" dxfId="1699" priority="26">
      <formula>$V$55=TRUE</formula>
    </cfRule>
    <cfRule type="expression" dxfId="1698" priority="25">
      <formula>$W$55=TRUE</formula>
    </cfRule>
  </conditionalFormatting>
  <conditionalFormatting sqref="N56:U56">
    <cfRule type="expression" dxfId="1697" priority="24">
      <formula>$V$56=TRUE</formula>
    </cfRule>
    <cfRule type="expression" dxfId="1696" priority="23">
      <formula>$W$56=TRUE</formula>
    </cfRule>
  </conditionalFormatting>
  <conditionalFormatting sqref="N57:U57">
    <cfRule type="expression" dxfId="1695" priority="21">
      <formula>$W$57=TRUE</formula>
    </cfRule>
    <cfRule type="expression" dxfId="1694" priority="22">
      <formula>$V$57=TRUE</formula>
    </cfRule>
  </conditionalFormatting>
  <conditionalFormatting sqref="N58:U58">
    <cfRule type="expression" dxfId="1693" priority="20">
      <formula>$V$58=TRUE</formula>
    </cfRule>
    <cfRule type="expression" dxfId="1692" priority="19">
      <formula>$W$58=TRUE</formula>
    </cfRule>
  </conditionalFormatting>
  <conditionalFormatting sqref="N59:U59">
    <cfRule type="expression" dxfId="1691" priority="18">
      <formula>$V$59=TRUE</formula>
    </cfRule>
    <cfRule type="expression" dxfId="1690" priority="17">
      <formula>$W$59=TRUE</formula>
    </cfRule>
  </conditionalFormatting>
  <conditionalFormatting sqref="N60:U60">
    <cfRule type="expression" dxfId="1689" priority="16">
      <formula>$V$60=TRUE</formula>
    </cfRule>
    <cfRule type="expression" dxfId="1688" priority="15">
      <formula>$W$60=TRUE</formula>
    </cfRule>
  </conditionalFormatting>
  <conditionalFormatting sqref="N61:U63">
    <cfRule type="expression" dxfId="1687" priority="14">
      <formula>$V$61=TRUE</formula>
    </cfRule>
    <cfRule type="expression" dxfId="1686" priority="13">
      <formula>$W$61=TRUE</formula>
    </cfRule>
  </conditionalFormatting>
  <conditionalFormatting sqref="Y50:AF50">
    <cfRule type="expression" dxfId="1685" priority="10">
      <formula>$AG$50=TRUE</formula>
    </cfRule>
    <cfRule type="expression" dxfId="1684" priority="9">
      <formula>$AH$50=TRUE</formula>
    </cfRule>
  </conditionalFormatting>
  <conditionalFormatting sqref="Y51:AF51">
    <cfRule type="expression" dxfId="1683" priority="8">
      <formula>$AG$51=TRUE</formula>
    </cfRule>
    <cfRule type="expression" dxfId="1682" priority="7">
      <formula>$AH$51=TRUE</formula>
    </cfRule>
  </conditionalFormatting>
  <conditionalFormatting sqref="Y52:AF52">
    <cfRule type="expression" dxfId="1681" priority="6">
      <formula>$AG$52=TRUE</formula>
    </cfRule>
    <cfRule type="expression" dxfId="1680" priority="5">
      <formula>$AH$52=TRUE</formula>
    </cfRule>
  </conditionalFormatting>
  <conditionalFormatting sqref="Y53:AF53">
    <cfRule type="expression" dxfId="1679" priority="4">
      <formula>$AG$53=TRUE</formula>
    </cfRule>
    <cfRule type="expression" dxfId="1678" priority="3">
      <formula>$AH$53=TRUE</formula>
    </cfRule>
  </conditionalFormatting>
  <conditionalFormatting sqref="Y54:AF54">
    <cfRule type="expression" dxfId="1677" priority="1">
      <formula>$AH$54=TRUE</formula>
    </cfRule>
    <cfRule type="expression" dxfId="1676" priority="2">
      <formula>$AG$54=TRUE</formula>
    </cfRule>
  </conditionalFormatting>
  <conditionalFormatting sqref="Y55:AF57">
    <cfRule type="expression" dxfId="1675" priority="12">
      <formula>$AH$55=TRUE</formula>
    </cfRule>
    <cfRule type="expression" dxfId="167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0AFE-2B82-44DE-A5CD-5F96DE0275B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7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673" priority="53">
      <formula>$K50=TRUE</formula>
    </cfRule>
    <cfRule type="expression" dxfId="1672" priority="54">
      <formula>$L50=TRUE</formula>
    </cfRule>
  </conditionalFormatting>
  <conditionalFormatting sqref="D51">
    <cfRule type="expression" dxfId="1671" priority="52">
      <formula>$K$51=TRUE</formula>
    </cfRule>
    <cfRule type="expression" dxfId="1670" priority="51">
      <formula>$L$51=TRUE</formula>
    </cfRule>
  </conditionalFormatting>
  <conditionalFormatting sqref="D52">
    <cfRule type="expression" dxfId="1669" priority="50">
      <formula>$K$52=TRUE</formula>
    </cfRule>
    <cfRule type="expression" dxfId="1668" priority="49">
      <formula>$L$52=TRUE</formula>
    </cfRule>
  </conditionalFormatting>
  <conditionalFormatting sqref="D53">
    <cfRule type="expression" dxfId="1667" priority="48">
      <formula>$K$53=TRUE</formula>
    </cfRule>
    <cfRule type="expression" dxfId="1666" priority="47">
      <formula>$L$53=TRUE</formula>
    </cfRule>
  </conditionalFormatting>
  <conditionalFormatting sqref="D54">
    <cfRule type="expression" dxfId="1665" priority="46">
      <formula>$K$54=TRUE</formula>
    </cfRule>
    <cfRule type="expression" dxfId="1664" priority="45">
      <formula>$L$54=TRUE</formula>
    </cfRule>
  </conditionalFormatting>
  <conditionalFormatting sqref="D55">
    <cfRule type="expression" dxfId="1663" priority="44">
      <formula>$K$55=TRUE</formula>
    </cfRule>
    <cfRule type="expression" dxfId="1662" priority="43">
      <formula>$L$55=TRUE</formula>
    </cfRule>
  </conditionalFormatting>
  <conditionalFormatting sqref="D56">
    <cfRule type="expression" dxfId="1661" priority="42">
      <formula>$K$56=TRUE</formula>
    </cfRule>
    <cfRule type="expression" dxfId="1660" priority="41">
      <formula>$L$56=TRUE</formula>
    </cfRule>
  </conditionalFormatting>
  <conditionalFormatting sqref="D57">
    <cfRule type="expression" dxfId="1659" priority="40">
      <formula>$K$57=TRUE</formula>
    </cfRule>
    <cfRule type="expression" dxfId="1658" priority="39">
      <formula>$L$57=TRUE</formula>
    </cfRule>
  </conditionalFormatting>
  <conditionalFormatting sqref="D58 F58">
    <cfRule type="expression" dxfId="1657" priority="38">
      <formula>$K$58=TRUE</formula>
    </cfRule>
    <cfRule type="expression" dxfId="1656" priority="37">
      <formula>$L$58=TRUE</formula>
    </cfRule>
  </conditionalFormatting>
  <conditionalFormatting sqref="N50:U50">
    <cfRule type="expression" dxfId="1655" priority="36">
      <formula>$V$50=TRUE</formula>
    </cfRule>
    <cfRule type="expression" dxfId="1654" priority="35">
      <formula>$W$50=TRUE</formula>
    </cfRule>
  </conditionalFormatting>
  <conditionalFormatting sqref="N51:U51">
    <cfRule type="expression" dxfId="1653" priority="33">
      <formula>$W$51=TRUE</formula>
    </cfRule>
    <cfRule type="expression" dxfId="1652" priority="34">
      <formula>$V$51=TRUE</formula>
    </cfRule>
  </conditionalFormatting>
  <conditionalFormatting sqref="N52:U52">
    <cfRule type="expression" dxfId="1651" priority="32">
      <formula>$V$52=TRUE</formula>
    </cfRule>
    <cfRule type="expression" dxfId="1650" priority="31">
      <formula>$W$52=TRUE</formula>
    </cfRule>
  </conditionalFormatting>
  <conditionalFormatting sqref="N53:U53">
    <cfRule type="expression" dxfId="1649" priority="30">
      <formula>$V$53=TRUE</formula>
    </cfRule>
    <cfRule type="expression" dxfId="1648" priority="29">
      <formula>$W$53=TRUE</formula>
    </cfRule>
  </conditionalFormatting>
  <conditionalFormatting sqref="N54:U54">
    <cfRule type="expression" dxfId="1647" priority="27">
      <formula>$W$54=TRUE</formula>
    </cfRule>
    <cfRule type="expression" dxfId="1646" priority="28">
      <formula>$V$54=TRUE</formula>
    </cfRule>
  </conditionalFormatting>
  <conditionalFormatting sqref="N55:U55">
    <cfRule type="expression" dxfId="1645" priority="26">
      <formula>$V$55=TRUE</formula>
    </cfRule>
    <cfRule type="expression" dxfId="1644" priority="25">
      <formula>$W$55=TRUE</formula>
    </cfRule>
  </conditionalFormatting>
  <conditionalFormatting sqref="N56:U56">
    <cfRule type="expression" dxfId="1643" priority="24">
      <formula>$V$56=TRUE</formula>
    </cfRule>
    <cfRule type="expression" dxfId="1642" priority="23">
      <formula>$W$56=TRUE</formula>
    </cfRule>
  </conditionalFormatting>
  <conditionalFormatting sqref="N57:U57">
    <cfRule type="expression" dxfId="1641" priority="21">
      <formula>$W$57=TRUE</formula>
    </cfRule>
    <cfRule type="expression" dxfId="1640" priority="22">
      <formula>$V$57=TRUE</formula>
    </cfRule>
  </conditionalFormatting>
  <conditionalFormatting sqref="N58:U58">
    <cfRule type="expression" dxfId="1639" priority="20">
      <formula>$V$58=TRUE</formula>
    </cfRule>
    <cfRule type="expression" dxfId="1638" priority="19">
      <formula>$W$58=TRUE</formula>
    </cfRule>
  </conditionalFormatting>
  <conditionalFormatting sqref="N59:U59">
    <cfRule type="expression" dxfId="1637" priority="18">
      <formula>$V$59=TRUE</formula>
    </cfRule>
    <cfRule type="expression" dxfId="1636" priority="17">
      <formula>$W$59=TRUE</formula>
    </cfRule>
  </conditionalFormatting>
  <conditionalFormatting sqref="N60:U60">
    <cfRule type="expression" dxfId="1635" priority="16">
      <formula>$V$60=TRUE</formula>
    </cfRule>
    <cfRule type="expression" dxfId="1634" priority="15">
      <formula>$W$60=TRUE</formula>
    </cfRule>
  </conditionalFormatting>
  <conditionalFormatting sqref="N61:U63">
    <cfRule type="expression" dxfId="1633" priority="14">
      <formula>$V$61=TRUE</formula>
    </cfRule>
    <cfRule type="expression" dxfId="1632" priority="13">
      <formula>$W$61=TRUE</formula>
    </cfRule>
  </conditionalFormatting>
  <conditionalFormatting sqref="Y50:AF50">
    <cfRule type="expression" dxfId="1631" priority="10">
      <formula>$AG$50=TRUE</formula>
    </cfRule>
    <cfRule type="expression" dxfId="1630" priority="9">
      <formula>$AH$50=TRUE</formula>
    </cfRule>
  </conditionalFormatting>
  <conditionalFormatting sqref="Y51:AF51">
    <cfRule type="expression" dxfId="1629" priority="8">
      <formula>$AG$51=TRUE</formula>
    </cfRule>
    <cfRule type="expression" dxfId="1628" priority="7">
      <formula>$AH$51=TRUE</formula>
    </cfRule>
  </conditionalFormatting>
  <conditionalFormatting sqref="Y52:AF52">
    <cfRule type="expression" dxfId="1627" priority="6">
      <formula>$AG$52=TRUE</formula>
    </cfRule>
    <cfRule type="expression" dxfId="1626" priority="5">
      <formula>$AH$52=TRUE</formula>
    </cfRule>
  </conditionalFormatting>
  <conditionalFormatting sqref="Y53:AF53">
    <cfRule type="expression" dxfId="1625" priority="4">
      <formula>$AG$53=TRUE</formula>
    </cfRule>
    <cfRule type="expression" dxfId="1624" priority="3">
      <formula>$AH$53=TRUE</formula>
    </cfRule>
  </conditionalFormatting>
  <conditionalFormatting sqref="Y54:AF54">
    <cfRule type="expression" dxfId="1623" priority="1">
      <formula>$AH$54=TRUE</formula>
    </cfRule>
    <cfRule type="expression" dxfId="1622" priority="2">
      <formula>$AG$54=TRUE</formula>
    </cfRule>
  </conditionalFormatting>
  <conditionalFormatting sqref="Y55:AF57">
    <cfRule type="expression" dxfId="1621" priority="12">
      <formula>$AH$55=TRUE</formula>
    </cfRule>
    <cfRule type="expression" dxfId="162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CCA28-C59A-4768-A919-A4EC355CF523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8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619" priority="53">
      <formula>$K50=TRUE</formula>
    </cfRule>
    <cfRule type="expression" dxfId="1618" priority="54">
      <formula>$L50=TRUE</formula>
    </cfRule>
  </conditionalFormatting>
  <conditionalFormatting sqref="D51">
    <cfRule type="expression" dxfId="1617" priority="52">
      <formula>$K$51=TRUE</formula>
    </cfRule>
    <cfRule type="expression" dxfId="1616" priority="51">
      <formula>$L$51=TRUE</formula>
    </cfRule>
  </conditionalFormatting>
  <conditionalFormatting sqref="D52">
    <cfRule type="expression" dxfId="1615" priority="50">
      <formula>$K$52=TRUE</formula>
    </cfRule>
    <cfRule type="expression" dxfId="1614" priority="49">
      <formula>$L$52=TRUE</formula>
    </cfRule>
  </conditionalFormatting>
  <conditionalFormatting sqref="D53">
    <cfRule type="expression" dxfId="1613" priority="48">
      <formula>$K$53=TRUE</formula>
    </cfRule>
    <cfRule type="expression" dxfId="1612" priority="47">
      <formula>$L$53=TRUE</formula>
    </cfRule>
  </conditionalFormatting>
  <conditionalFormatting sqref="D54">
    <cfRule type="expression" dxfId="1611" priority="46">
      <formula>$K$54=TRUE</formula>
    </cfRule>
    <cfRule type="expression" dxfId="1610" priority="45">
      <formula>$L$54=TRUE</formula>
    </cfRule>
  </conditionalFormatting>
  <conditionalFormatting sqref="D55">
    <cfRule type="expression" dxfId="1609" priority="44">
      <formula>$K$55=TRUE</formula>
    </cfRule>
    <cfRule type="expression" dxfId="1608" priority="43">
      <formula>$L$55=TRUE</formula>
    </cfRule>
  </conditionalFormatting>
  <conditionalFormatting sqref="D56">
    <cfRule type="expression" dxfId="1607" priority="42">
      <formula>$K$56=TRUE</formula>
    </cfRule>
    <cfRule type="expression" dxfId="1606" priority="41">
      <formula>$L$56=TRUE</formula>
    </cfRule>
  </conditionalFormatting>
  <conditionalFormatting sqref="D57">
    <cfRule type="expression" dxfId="1605" priority="40">
      <formula>$K$57=TRUE</formula>
    </cfRule>
    <cfRule type="expression" dxfId="1604" priority="39">
      <formula>$L$57=TRUE</formula>
    </cfRule>
  </conditionalFormatting>
  <conditionalFormatting sqref="D58 F58">
    <cfRule type="expression" dxfId="1603" priority="38">
      <formula>$K$58=TRUE</formula>
    </cfRule>
    <cfRule type="expression" dxfId="1602" priority="37">
      <formula>$L$58=TRUE</formula>
    </cfRule>
  </conditionalFormatting>
  <conditionalFormatting sqref="N50:U50">
    <cfRule type="expression" dxfId="1601" priority="36">
      <formula>$V$50=TRUE</formula>
    </cfRule>
    <cfRule type="expression" dxfId="1600" priority="35">
      <formula>$W$50=TRUE</formula>
    </cfRule>
  </conditionalFormatting>
  <conditionalFormatting sqref="N51:U51">
    <cfRule type="expression" dxfId="1599" priority="33">
      <formula>$W$51=TRUE</formula>
    </cfRule>
    <cfRule type="expression" dxfId="1598" priority="34">
      <formula>$V$51=TRUE</formula>
    </cfRule>
  </conditionalFormatting>
  <conditionalFormatting sqref="N52:U52">
    <cfRule type="expression" dxfId="1597" priority="32">
      <formula>$V$52=TRUE</formula>
    </cfRule>
    <cfRule type="expression" dxfId="1596" priority="31">
      <formula>$W$52=TRUE</formula>
    </cfRule>
  </conditionalFormatting>
  <conditionalFormatting sqref="N53:U53">
    <cfRule type="expression" dxfId="1595" priority="30">
      <formula>$V$53=TRUE</formula>
    </cfRule>
    <cfRule type="expression" dxfId="1594" priority="29">
      <formula>$W$53=TRUE</formula>
    </cfRule>
  </conditionalFormatting>
  <conditionalFormatting sqref="N54:U54">
    <cfRule type="expression" dxfId="1593" priority="27">
      <formula>$W$54=TRUE</formula>
    </cfRule>
    <cfRule type="expression" dxfId="1592" priority="28">
      <formula>$V$54=TRUE</formula>
    </cfRule>
  </conditionalFormatting>
  <conditionalFormatting sqref="N55:U55">
    <cfRule type="expression" dxfId="1591" priority="26">
      <formula>$V$55=TRUE</formula>
    </cfRule>
    <cfRule type="expression" dxfId="1590" priority="25">
      <formula>$W$55=TRUE</formula>
    </cfRule>
  </conditionalFormatting>
  <conditionalFormatting sqref="N56:U56">
    <cfRule type="expression" dxfId="1589" priority="24">
      <formula>$V$56=TRUE</formula>
    </cfRule>
    <cfRule type="expression" dxfId="1588" priority="23">
      <formula>$W$56=TRUE</formula>
    </cfRule>
  </conditionalFormatting>
  <conditionalFormatting sqref="N57:U57">
    <cfRule type="expression" dxfId="1587" priority="21">
      <formula>$W$57=TRUE</formula>
    </cfRule>
    <cfRule type="expression" dxfId="1586" priority="22">
      <formula>$V$57=TRUE</formula>
    </cfRule>
  </conditionalFormatting>
  <conditionalFormatting sqref="N58:U58">
    <cfRule type="expression" dxfId="1585" priority="20">
      <formula>$V$58=TRUE</formula>
    </cfRule>
    <cfRule type="expression" dxfId="1584" priority="19">
      <formula>$W$58=TRUE</formula>
    </cfRule>
  </conditionalFormatting>
  <conditionalFormatting sqref="N59:U59">
    <cfRule type="expression" dxfId="1583" priority="18">
      <formula>$V$59=TRUE</formula>
    </cfRule>
    <cfRule type="expression" dxfId="1582" priority="17">
      <formula>$W$59=TRUE</formula>
    </cfRule>
  </conditionalFormatting>
  <conditionalFormatting sqref="N60:U60">
    <cfRule type="expression" dxfId="1581" priority="16">
      <formula>$V$60=TRUE</formula>
    </cfRule>
    <cfRule type="expression" dxfId="1580" priority="15">
      <formula>$W$60=TRUE</formula>
    </cfRule>
  </conditionalFormatting>
  <conditionalFormatting sqref="N61:U63">
    <cfRule type="expression" dxfId="1579" priority="14">
      <formula>$V$61=TRUE</formula>
    </cfRule>
    <cfRule type="expression" dxfId="1578" priority="13">
      <formula>$W$61=TRUE</formula>
    </cfRule>
  </conditionalFormatting>
  <conditionalFormatting sqref="Y50:AF50">
    <cfRule type="expression" dxfId="1577" priority="10">
      <formula>$AG$50=TRUE</formula>
    </cfRule>
    <cfRule type="expression" dxfId="1576" priority="9">
      <formula>$AH$50=TRUE</formula>
    </cfRule>
  </conditionalFormatting>
  <conditionalFormatting sqref="Y51:AF51">
    <cfRule type="expression" dxfId="1575" priority="8">
      <formula>$AG$51=TRUE</formula>
    </cfRule>
    <cfRule type="expression" dxfId="1574" priority="7">
      <formula>$AH$51=TRUE</formula>
    </cfRule>
  </conditionalFormatting>
  <conditionalFormatting sqref="Y52:AF52">
    <cfRule type="expression" dxfId="1573" priority="6">
      <formula>$AG$52=TRUE</formula>
    </cfRule>
    <cfRule type="expression" dxfId="1572" priority="5">
      <formula>$AH$52=TRUE</formula>
    </cfRule>
  </conditionalFormatting>
  <conditionalFormatting sqref="Y53:AF53">
    <cfRule type="expression" dxfId="1571" priority="4">
      <formula>$AG$53=TRUE</formula>
    </cfRule>
    <cfRule type="expression" dxfId="1570" priority="3">
      <formula>$AH$53=TRUE</formula>
    </cfRule>
  </conditionalFormatting>
  <conditionalFormatting sqref="Y54:AF54">
    <cfRule type="expression" dxfId="1569" priority="1">
      <formula>$AH$54=TRUE</formula>
    </cfRule>
    <cfRule type="expression" dxfId="1568" priority="2">
      <formula>$AG$54=TRUE</formula>
    </cfRule>
  </conditionalFormatting>
  <conditionalFormatting sqref="Y55:AF57">
    <cfRule type="expression" dxfId="1567" priority="12">
      <formula>$AH$55=TRUE</formula>
    </cfRule>
    <cfRule type="expression" dxfId="156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9EBD2-3B86-40B1-9D7D-69A41674342D}">
  <sheetPr codeName="Blad10">
    <tabColor rgb="FF00B0F0"/>
  </sheetPr>
  <dimension ref="B2:G204"/>
  <sheetViews>
    <sheetView showGridLines="0" showRowColHeaders="0" zoomScaleNormal="100" workbookViewId="0">
      <pane ySplit="2" topLeftCell="A3" activePane="bottomLeft" state="frozen"/>
      <selection pane="bottomLeft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7.399999999999999" x14ac:dyDescent="0.3"/>
  <cols>
    <col min="1" max="1" width="9.33203125" style="188"/>
    <col min="2" max="2" width="19.33203125" style="175" bestFit="1" customWidth="1"/>
    <col min="3" max="3" width="26.44140625" style="188" bestFit="1" customWidth="1"/>
    <col min="4" max="4" width="10.6640625" style="188" customWidth="1"/>
    <col min="5" max="5" width="12.33203125" style="188" bestFit="1" customWidth="1"/>
    <col min="6" max="6" width="10.6640625" style="188" customWidth="1"/>
    <col min="7" max="7" width="8.44140625" style="188" bestFit="1" customWidth="1"/>
    <col min="8" max="1027" width="8.5546875" style="188" customWidth="1"/>
    <col min="1028" max="16384" width="9.33203125" style="188"/>
  </cols>
  <sheetData>
    <row r="2" spans="2:7" s="180" customFormat="1" x14ac:dyDescent="0.3">
      <c r="B2" s="176" t="s">
        <v>0</v>
      </c>
      <c r="C2" s="179" t="s">
        <v>1</v>
      </c>
      <c r="D2" s="179"/>
      <c r="E2" s="179" t="s">
        <v>2</v>
      </c>
      <c r="F2" s="179"/>
      <c r="G2" s="179" t="s">
        <v>3</v>
      </c>
    </row>
    <row r="3" spans="2:7" s="180" customFormat="1" x14ac:dyDescent="0.3">
      <c r="B3" s="176"/>
      <c r="C3" s="179"/>
      <c r="D3" s="179"/>
      <c r="E3" s="179"/>
      <c r="F3" s="179"/>
      <c r="G3" s="179"/>
    </row>
    <row r="4" spans="2:7" s="180" customFormat="1" x14ac:dyDescent="0.3">
      <c r="B4" s="177">
        <v>20</v>
      </c>
      <c r="C4" s="181">
        <v>0.68300000000000005</v>
      </c>
      <c r="D4" s="181"/>
      <c r="E4" s="181">
        <v>0.77900000000000003</v>
      </c>
      <c r="F4" s="182"/>
      <c r="G4" s="183">
        <v>0.98699999999999999</v>
      </c>
    </row>
    <row r="5" spans="2:7" x14ac:dyDescent="0.3">
      <c r="B5" s="178">
        <f t="shared" ref="B5:B39" si="0">B4+0.1</f>
        <v>20.100000000000001</v>
      </c>
      <c r="C5" s="184">
        <v>0.68300000000000005</v>
      </c>
      <c r="D5" s="184"/>
      <c r="E5" s="185">
        <v>0.77900000000000003</v>
      </c>
      <c r="F5" s="186"/>
      <c r="G5" s="187">
        <v>0.98699999999999999</v>
      </c>
    </row>
    <row r="6" spans="2:7" x14ac:dyDescent="0.3">
      <c r="B6" s="178">
        <f t="shared" si="0"/>
        <v>20.200000000000003</v>
      </c>
      <c r="C6" s="184">
        <v>0.68300000000000005</v>
      </c>
      <c r="D6" s="184"/>
      <c r="E6" s="185">
        <v>0.77900000000000003</v>
      </c>
      <c r="F6" s="186"/>
      <c r="G6" s="187">
        <v>0.98699999999999999</v>
      </c>
    </row>
    <row r="7" spans="2:7" x14ac:dyDescent="0.3">
      <c r="B7" s="178">
        <f t="shared" si="0"/>
        <v>20.300000000000004</v>
      </c>
      <c r="C7" s="184">
        <v>0.68300000000000005</v>
      </c>
      <c r="D7" s="184"/>
      <c r="E7" s="185">
        <v>0.77900000000000003</v>
      </c>
      <c r="F7" s="186"/>
      <c r="G7" s="187">
        <v>0.98699999999999999</v>
      </c>
    </row>
    <row r="8" spans="2:7" x14ac:dyDescent="0.3">
      <c r="B8" s="178">
        <f t="shared" si="0"/>
        <v>20.400000000000006</v>
      </c>
      <c r="C8" s="184">
        <v>0.68300000000000005</v>
      </c>
      <c r="D8" s="184"/>
      <c r="E8" s="185">
        <v>0.77900000000000003</v>
      </c>
      <c r="F8" s="186"/>
      <c r="G8" s="187">
        <v>0.98699999999999999</v>
      </c>
    </row>
    <row r="9" spans="2:7" x14ac:dyDescent="0.3">
      <c r="B9" s="178">
        <f t="shared" si="0"/>
        <v>20.500000000000007</v>
      </c>
      <c r="C9" s="184">
        <v>0.68300000000000005</v>
      </c>
      <c r="D9" s="184"/>
      <c r="E9" s="185">
        <v>0.77900000000000003</v>
      </c>
      <c r="F9" s="186"/>
      <c r="G9" s="187">
        <v>0.98699999999999999</v>
      </c>
    </row>
    <row r="10" spans="2:7" x14ac:dyDescent="0.3">
      <c r="B10" s="178">
        <f t="shared" si="0"/>
        <v>20.600000000000009</v>
      </c>
      <c r="C10" s="184">
        <v>0.68300000000000005</v>
      </c>
      <c r="D10" s="184"/>
      <c r="E10" s="185">
        <v>0.77900000000000003</v>
      </c>
      <c r="F10" s="186"/>
      <c r="G10" s="187">
        <v>0.98699999999999999</v>
      </c>
    </row>
    <row r="11" spans="2:7" x14ac:dyDescent="0.3">
      <c r="B11" s="178">
        <f t="shared" si="0"/>
        <v>20.70000000000001</v>
      </c>
      <c r="C11" s="184">
        <v>0.68300000000000005</v>
      </c>
      <c r="D11" s="184"/>
      <c r="E11" s="185">
        <v>0.77900000000000003</v>
      </c>
      <c r="F11" s="186"/>
      <c r="G11" s="187">
        <v>0.98699999999999999</v>
      </c>
    </row>
    <row r="12" spans="2:7" x14ac:dyDescent="0.3">
      <c r="B12" s="178">
        <f t="shared" si="0"/>
        <v>20.800000000000011</v>
      </c>
      <c r="C12" s="184">
        <v>0.68300000000000005</v>
      </c>
      <c r="D12" s="184"/>
      <c r="E12" s="185">
        <v>0.77900000000000003</v>
      </c>
      <c r="F12" s="186"/>
      <c r="G12" s="187">
        <v>0.98699999999999999</v>
      </c>
    </row>
    <row r="13" spans="2:7" x14ac:dyDescent="0.3">
      <c r="B13" s="178">
        <f t="shared" si="0"/>
        <v>20.900000000000013</v>
      </c>
      <c r="C13" s="184">
        <v>0.68300000000000005</v>
      </c>
      <c r="D13" s="184"/>
      <c r="E13" s="185">
        <v>0.77900000000000003</v>
      </c>
      <c r="F13" s="186"/>
      <c r="G13" s="187">
        <v>0.98699999999999999</v>
      </c>
    </row>
    <row r="14" spans="2:7" s="180" customFormat="1" x14ac:dyDescent="0.3">
      <c r="B14" s="177">
        <f t="shared" si="0"/>
        <v>21.000000000000014</v>
      </c>
      <c r="C14" s="181">
        <v>0.65</v>
      </c>
      <c r="D14" s="181"/>
      <c r="E14" s="181">
        <v>0.72899999999999998</v>
      </c>
      <c r="F14" s="182"/>
      <c r="G14" s="189">
        <v>0.98</v>
      </c>
    </row>
    <row r="15" spans="2:7" x14ac:dyDescent="0.3">
      <c r="B15" s="178">
        <f t="shared" si="0"/>
        <v>21.100000000000016</v>
      </c>
      <c r="C15" s="184">
        <v>0.65</v>
      </c>
      <c r="D15" s="184"/>
      <c r="E15" s="185">
        <v>0.72899999999999998</v>
      </c>
      <c r="F15" s="186"/>
      <c r="G15" s="190">
        <v>0.98</v>
      </c>
    </row>
    <row r="16" spans="2:7" x14ac:dyDescent="0.3">
      <c r="B16" s="178">
        <f t="shared" si="0"/>
        <v>21.200000000000017</v>
      </c>
      <c r="C16" s="184">
        <v>0.65</v>
      </c>
      <c r="D16" s="184"/>
      <c r="E16" s="185">
        <v>0.72899999999999998</v>
      </c>
      <c r="F16" s="186"/>
      <c r="G16" s="190">
        <v>0.98</v>
      </c>
    </row>
    <row r="17" spans="2:7" x14ac:dyDescent="0.3">
      <c r="B17" s="178">
        <f t="shared" si="0"/>
        <v>21.300000000000018</v>
      </c>
      <c r="C17" s="184">
        <v>0.65</v>
      </c>
      <c r="D17" s="184"/>
      <c r="E17" s="185">
        <v>0.72899999999999998</v>
      </c>
      <c r="F17" s="186"/>
      <c r="G17" s="190">
        <v>0.98</v>
      </c>
    </row>
    <row r="18" spans="2:7" x14ac:dyDescent="0.3">
      <c r="B18" s="178">
        <f t="shared" si="0"/>
        <v>21.40000000000002</v>
      </c>
      <c r="C18" s="184">
        <v>0.65</v>
      </c>
      <c r="D18" s="184"/>
      <c r="E18" s="185">
        <v>0.72899999999999998</v>
      </c>
      <c r="F18" s="186"/>
      <c r="G18" s="190">
        <v>0.98</v>
      </c>
    </row>
    <row r="19" spans="2:7" x14ac:dyDescent="0.3">
      <c r="B19" s="178">
        <f t="shared" si="0"/>
        <v>21.500000000000021</v>
      </c>
      <c r="C19" s="184">
        <v>0.65</v>
      </c>
      <c r="D19" s="184"/>
      <c r="E19" s="185">
        <v>0.72899999999999998</v>
      </c>
      <c r="F19" s="186"/>
      <c r="G19" s="190">
        <v>0.98</v>
      </c>
    </row>
    <row r="20" spans="2:7" x14ac:dyDescent="0.3">
      <c r="B20" s="178">
        <f t="shared" si="0"/>
        <v>21.600000000000023</v>
      </c>
      <c r="C20" s="184">
        <v>0.65</v>
      </c>
      <c r="D20" s="184"/>
      <c r="E20" s="185">
        <v>0.72899999999999998</v>
      </c>
      <c r="F20" s="186"/>
      <c r="G20" s="190">
        <v>0.98</v>
      </c>
    </row>
    <row r="21" spans="2:7" x14ac:dyDescent="0.3">
      <c r="B21" s="178">
        <f t="shared" si="0"/>
        <v>21.700000000000024</v>
      </c>
      <c r="C21" s="184">
        <v>0.65</v>
      </c>
      <c r="D21" s="184"/>
      <c r="E21" s="185">
        <v>0.72899999999999998</v>
      </c>
      <c r="F21" s="186"/>
      <c r="G21" s="190">
        <v>0.98</v>
      </c>
    </row>
    <row r="22" spans="2:7" x14ac:dyDescent="0.3">
      <c r="B22" s="178">
        <f t="shared" si="0"/>
        <v>21.800000000000026</v>
      </c>
      <c r="C22" s="184">
        <v>0.65</v>
      </c>
      <c r="D22" s="184"/>
      <c r="E22" s="185">
        <v>0.72899999999999998</v>
      </c>
      <c r="F22" s="186"/>
      <c r="G22" s="190">
        <v>0.98</v>
      </c>
    </row>
    <row r="23" spans="2:7" x14ac:dyDescent="0.3">
      <c r="B23" s="178">
        <f t="shared" si="0"/>
        <v>21.900000000000027</v>
      </c>
      <c r="C23" s="184">
        <v>0.65</v>
      </c>
      <c r="D23" s="184"/>
      <c r="E23" s="185">
        <v>0.72899999999999998</v>
      </c>
      <c r="F23" s="186"/>
      <c r="G23" s="190">
        <v>0.98</v>
      </c>
    </row>
    <row r="24" spans="2:7" x14ac:dyDescent="0.3">
      <c r="B24" s="177">
        <f t="shared" si="0"/>
        <v>22.000000000000028</v>
      </c>
      <c r="C24" s="181">
        <v>0.61899999999999999</v>
      </c>
      <c r="D24" s="181"/>
      <c r="E24" s="181">
        <v>0.71</v>
      </c>
      <c r="F24" s="182"/>
      <c r="G24" s="183">
        <v>0.97799999999999998</v>
      </c>
    </row>
    <row r="25" spans="2:7" x14ac:dyDescent="0.3">
      <c r="B25" s="178">
        <f t="shared" si="0"/>
        <v>22.10000000000003</v>
      </c>
      <c r="C25" s="191">
        <v>0.61899999999999999</v>
      </c>
      <c r="D25" s="191"/>
      <c r="E25" s="185">
        <v>0.71</v>
      </c>
      <c r="F25" s="186"/>
      <c r="G25" s="187">
        <v>0.97799999999999998</v>
      </c>
    </row>
    <row r="26" spans="2:7" x14ac:dyDescent="0.3">
      <c r="B26" s="178">
        <f t="shared" si="0"/>
        <v>22.200000000000031</v>
      </c>
      <c r="C26" s="191">
        <v>0.61899999999999999</v>
      </c>
      <c r="D26" s="191"/>
      <c r="E26" s="185">
        <v>0.71</v>
      </c>
      <c r="F26" s="186"/>
      <c r="G26" s="187">
        <v>0.97799999999999998</v>
      </c>
    </row>
    <row r="27" spans="2:7" x14ac:dyDescent="0.3">
      <c r="B27" s="178">
        <f t="shared" si="0"/>
        <v>22.300000000000033</v>
      </c>
      <c r="C27" s="191">
        <v>0.61899999999999999</v>
      </c>
      <c r="D27" s="191"/>
      <c r="E27" s="185">
        <v>0.71</v>
      </c>
      <c r="F27" s="186"/>
      <c r="G27" s="187">
        <v>0.97799999999999998</v>
      </c>
    </row>
    <row r="28" spans="2:7" x14ac:dyDescent="0.3">
      <c r="B28" s="178">
        <f t="shared" si="0"/>
        <v>22.400000000000034</v>
      </c>
      <c r="C28" s="191">
        <v>0.61899999999999999</v>
      </c>
      <c r="D28" s="191"/>
      <c r="E28" s="185">
        <v>0.71</v>
      </c>
      <c r="F28" s="186"/>
      <c r="G28" s="187">
        <v>0.97799999999999998</v>
      </c>
    </row>
    <row r="29" spans="2:7" x14ac:dyDescent="0.3">
      <c r="B29" s="178">
        <f t="shared" si="0"/>
        <v>22.500000000000036</v>
      </c>
      <c r="C29" s="191">
        <v>0.61899999999999999</v>
      </c>
      <c r="D29" s="191"/>
      <c r="E29" s="185">
        <v>0.71</v>
      </c>
      <c r="F29" s="186"/>
      <c r="G29" s="187">
        <v>0.97799999999999998</v>
      </c>
    </row>
    <row r="30" spans="2:7" x14ac:dyDescent="0.3">
      <c r="B30" s="178">
        <f t="shared" si="0"/>
        <v>22.600000000000037</v>
      </c>
      <c r="C30" s="191">
        <v>0.61899999999999999</v>
      </c>
      <c r="D30" s="191"/>
      <c r="E30" s="185">
        <v>0.71</v>
      </c>
      <c r="F30" s="186"/>
      <c r="G30" s="187">
        <v>0.97799999999999998</v>
      </c>
    </row>
    <row r="31" spans="2:7" x14ac:dyDescent="0.3">
      <c r="B31" s="178">
        <f t="shared" si="0"/>
        <v>22.700000000000038</v>
      </c>
      <c r="C31" s="191">
        <v>0.61899999999999999</v>
      </c>
      <c r="D31" s="191"/>
      <c r="E31" s="185">
        <v>0.71</v>
      </c>
      <c r="F31" s="186"/>
      <c r="G31" s="187">
        <v>0.97799999999999998</v>
      </c>
    </row>
    <row r="32" spans="2:7" x14ac:dyDescent="0.3">
      <c r="B32" s="178">
        <f t="shared" si="0"/>
        <v>22.80000000000004</v>
      </c>
      <c r="C32" s="191">
        <v>0.61899999999999999</v>
      </c>
      <c r="D32" s="191"/>
      <c r="E32" s="185">
        <v>0.71</v>
      </c>
      <c r="F32" s="186"/>
      <c r="G32" s="187">
        <v>0.97799999999999998</v>
      </c>
    </row>
    <row r="33" spans="2:7" x14ac:dyDescent="0.3">
      <c r="B33" s="178">
        <f t="shared" si="0"/>
        <v>22.900000000000041</v>
      </c>
      <c r="C33" s="191">
        <v>0.61899999999999999</v>
      </c>
      <c r="D33" s="191"/>
      <c r="E33" s="185">
        <v>0.71</v>
      </c>
      <c r="F33" s="186"/>
      <c r="G33" s="187">
        <v>0.97799999999999998</v>
      </c>
    </row>
    <row r="34" spans="2:7" x14ac:dyDescent="0.3">
      <c r="B34" s="177">
        <f t="shared" si="0"/>
        <v>23.000000000000043</v>
      </c>
      <c r="C34" s="181">
        <v>0.58899999999999997</v>
      </c>
      <c r="D34" s="181"/>
      <c r="E34" s="181">
        <v>0.68200000000000005</v>
      </c>
      <c r="F34" s="182"/>
      <c r="G34" s="183">
        <v>0.97299999999999998</v>
      </c>
    </row>
    <row r="35" spans="2:7" x14ac:dyDescent="0.3">
      <c r="B35" s="178">
        <f t="shared" si="0"/>
        <v>23.100000000000044</v>
      </c>
      <c r="C35" s="191">
        <v>0.58899999999999997</v>
      </c>
      <c r="D35" s="191"/>
      <c r="E35" s="185">
        <v>0.68200000000000005</v>
      </c>
      <c r="F35" s="186"/>
      <c r="G35" s="187">
        <v>0.97299999999999998</v>
      </c>
    </row>
    <row r="36" spans="2:7" x14ac:dyDescent="0.3">
      <c r="B36" s="178">
        <f t="shared" si="0"/>
        <v>23.200000000000045</v>
      </c>
      <c r="C36" s="191">
        <v>0.58899999999999997</v>
      </c>
      <c r="D36" s="191"/>
      <c r="E36" s="185">
        <v>0.68200000000000005</v>
      </c>
      <c r="F36" s="186"/>
      <c r="G36" s="187">
        <v>0.97299999999999998</v>
      </c>
    </row>
    <row r="37" spans="2:7" x14ac:dyDescent="0.3">
      <c r="B37" s="178">
        <f t="shared" si="0"/>
        <v>23.300000000000047</v>
      </c>
      <c r="C37" s="191">
        <v>0.58899999999999997</v>
      </c>
      <c r="D37" s="191"/>
      <c r="E37" s="185">
        <v>0.68200000000000005</v>
      </c>
      <c r="F37" s="186"/>
      <c r="G37" s="187">
        <v>0.97299999999999998</v>
      </c>
    </row>
    <row r="38" spans="2:7" x14ac:dyDescent="0.3">
      <c r="B38" s="178">
        <f t="shared" si="0"/>
        <v>23.400000000000048</v>
      </c>
      <c r="C38" s="191">
        <v>0.58899999999999997</v>
      </c>
      <c r="D38" s="191"/>
      <c r="E38" s="185">
        <v>0.68200000000000005</v>
      </c>
      <c r="F38" s="186"/>
      <c r="G38" s="187">
        <v>0.97299999999999998</v>
      </c>
    </row>
    <row r="39" spans="2:7" x14ac:dyDescent="0.3">
      <c r="B39" s="178">
        <f t="shared" si="0"/>
        <v>23.50000000000005</v>
      </c>
      <c r="C39" s="191">
        <v>0.58899999999999997</v>
      </c>
      <c r="D39" s="191"/>
      <c r="E39" s="185">
        <v>0.68200000000000005</v>
      </c>
      <c r="F39" s="186"/>
      <c r="G39" s="187">
        <v>0.97299999999999998</v>
      </c>
    </row>
    <row r="40" spans="2:7" x14ac:dyDescent="0.3">
      <c r="B40" s="178">
        <v>23.6</v>
      </c>
      <c r="C40" s="191">
        <v>0.58899999999999997</v>
      </c>
      <c r="D40" s="191"/>
      <c r="E40" s="185">
        <v>0.68200000000000005</v>
      </c>
      <c r="F40" s="186"/>
      <c r="G40" s="187">
        <v>0.97299999999999998</v>
      </c>
    </row>
    <row r="41" spans="2:7" x14ac:dyDescent="0.3">
      <c r="B41" s="178">
        <v>23.7</v>
      </c>
      <c r="C41" s="191">
        <v>0.58899999999999997</v>
      </c>
      <c r="D41" s="191"/>
      <c r="E41" s="185">
        <v>0.68200000000000005</v>
      </c>
      <c r="F41" s="186"/>
      <c r="G41" s="187">
        <v>0.97299999999999998</v>
      </c>
    </row>
    <row r="42" spans="2:7" x14ac:dyDescent="0.3">
      <c r="B42" s="178">
        <v>23.8</v>
      </c>
      <c r="C42" s="191">
        <v>0.58899999999999997</v>
      </c>
      <c r="D42" s="191"/>
      <c r="E42" s="185">
        <v>0.68200000000000005</v>
      </c>
      <c r="F42" s="186"/>
      <c r="G42" s="187">
        <v>0.97299999999999998</v>
      </c>
    </row>
    <row r="43" spans="2:7" x14ac:dyDescent="0.3">
      <c r="B43" s="178">
        <v>23.9</v>
      </c>
      <c r="C43" s="191">
        <v>0.58899999999999997</v>
      </c>
      <c r="D43" s="191"/>
      <c r="E43" s="185">
        <v>0.68200000000000005</v>
      </c>
      <c r="F43" s="186"/>
      <c r="G43" s="187">
        <v>0.97299999999999998</v>
      </c>
    </row>
    <row r="44" spans="2:7" x14ac:dyDescent="0.3">
      <c r="B44" s="177">
        <v>24</v>
      </c>
      <c r="C44" s="181">
        <v>0.56200000000000006</v>
      </c>
      <c r="D44" s="181"/>
      <c r="E44" s="181">
        <v>0.66600000000000004</v>
      </c>
      <c r="F44" s="182"/>
      <c r="G44" s="192">
        <v>0.97899999999999998</v>
      </c>
    </row>
    <row r="45" spans="2:7" x14ac:dyDescent="0.3">
      <c r="B45" s="178">
        <v>24.1</v>
      </c>
      <c r="C45" s="191">
        <v>0.56200000000000006</v>
      </c>
      <c r="D45" s="191"/>
      <c r="E45" s="185">
        <v>0.66600000000000004</v>
      </c>
      <c r="F45" s="186"/>
      <c r="G45" s="193">
        <v>0.97899999999999998</v>
      </c>
    </row>
    <row r="46" spans="2:7" x14ac:dyDescent="0.3">
      <c r="B46" s="178">
        <v>24.2</v>
      </c>
      <c r="C46" s="191">
        <v>0.56200000000000006</v>
      </c>
      <c r="D46" s="191"/>
      <c r="E46" s="185">
        <v>0.66600000000000004</v>
      </c>
      <c r="F46" s="186"/>
      <c r="G46" s="193">
        <v>0.97899999999999998</v>
      </c>
    </row>
    <row r="47" spans="2:7" x14ac:dyDescent="0.3">
      <c r="B47" s="178">
        <v>24.3</v>
      </c>
      <c r="C47" s="191">
        <v>0.56200000000000006</v>
      </c>
      <c r="D47" s="191"/>
      <c r="E47" s="185">
        <v>0.66600000000000004</v>
      </c>
      <c r="F47" s="186"/>
      <c r="G47" s="193">
        <v>0.97899999999999998</v>
      </c>
    </row>
    <row r="48" spans="2:7" x14ac:dyDescent="0.3">
      <c r="B48" s="178">
        <v>24.4</v>
      </c>
      <c r="C48" s="191">
        <v>0.56200000000000006</v>
      </c>
      <c r="D48" s="191"/>
      <c r="E48" s="185">
        <v>0.66600000000000004</v>
      </c>
      <c r="F48" s="186"/>
      <c r="G48" s="193">
        <v>0.97899999999999998</v>
      </c>
    </row>
    <row r="49" spans="2:7" x14ac:dyDescent="0.3">
      <c r="B49" s="178">
        <v>24.5</v>
      </c>
      <c r="C49" s="191">
        <v>0.56200000000000006</v>
      </c>
      <c r="D49" s="191"/>
      <c r="E49" s="185">
        <v>0.66600000000000004</v>
      </c>
      <c r="F49" s="186"/>
      <c r="G49" s="193">
        <v>0.97899999999999998</v>
      </c>
    </row>
    <row r="50" spans="2:7" x14ac:dyDescent="0.3">
      <c r="B50" s="178">
        <v>24.6</v>
      </c>
      <c r="C50" s="191">
        <v>0.56200000000000006</v>
      </c>
      <c r="D50" s="191"/>
      <c r="E50" s="185">
        <v>0.66600000000000004</v>
      </c>
      <c r="F50" s="186"/>
      <c r="G50" s="193">
        <v>0.97899999999999998</v>
      </c>
    </row>
    <row r="51" spans="2:7" x14ac:dyDescent="0.3">
      <c r="B51" s="178">
        <v>24.7</v>
      </c>
      <c r="C51" s="191">
        <v>0.56200000000000006</v>
      </c>
      <c r="D51" s="191"/>
      <c r="E51" s="185">
        <v>0.66600000000000004</v>
      </c>
      <c r="F51" s="186"/>
      <c r="G51" s="193">
        <v>0.97899999999999998</v>
      </c>
    </row>
    <row r="52" spans="2:7" x14ac:dyDescent="0.3">
      <c r="B52" s="178">
        <v>24.8</v>
      </c>
      <c r="C52" s="191">
        <v>0.56200000000000006</v>
      </c>
      <c r="D52" s="191"/>
      <c r="E52" s="185">
        <v>0.66600000000000004</v>
      </c>
      <c r="F52" s="186"/>
      <c r="G52" s="193">
        <v>0.97899999999999998</v>
      </c>
    </row>
    <row r="53" spans="2:7" x14ac:dyDescent="0.3">
      <c r="B53" s="178">
        <v>24.9</v>
      </c>
      <c r="C53" s="191">
        <v>0.56200000000000006</v>
      </c>
      <c r="D53" s="191"/>
      <c r="E53" s="185">
        <v>0.66600000000000004</v>
      </c>
      <c r="F53" s="186"/>
      <c r="G53" s="193">
        <v>0.97899999999999998</v>
      </c>
    </row>
    <row r="54" spans="2:7" x14ac:dyDescent="0.3">
      <c r="B54" s="177">
        <v>25</v>
      </c>
      <c r="C54" s="181">
        <v>0.53800000000000003</v>
      </c>
      <c r="D54" s="181"/>
      <c r="E54" s="181">
        <v>0.64100000000000001</v>
      </c>
      <c r="F54" s="182"/>
      <c r="G54" s="192">
        <v>0.96499999999999997</v>
      </c>
    </row>
    <row r="55" spans="2:7" x14ac:dyDescent="0.3">
      <c r="B55" s="178">
        <v>25.1</v>
      </c>
      <c r="C55" s="191">
        <v>0.53800000000000003</v>
      </c>
      <c r="D55" s="191"/>
      <c r="E55" s="185">
        <v>0.64100000000000001</v>
      </c>
      <c r="F55" s="186"/>
      <c r="G55" s="193">
        <v>0.96499999999999997</v>
      </c>
    </row>
    <row r="56" spans="2:7" x14ac:dyDescent="0.3">
      <c r="B56" s="178">
        <v>25.2</v>
      </c>
      <c r="C56" s="191">
        <v>0.53800000000000003</v>
      </c>
      <c r="D56" s="191"/>
      <c r="E56" s="185">
        <v>0.64100000000000001</v>
      </c>
      <c r="F56" s="186"/>
      <c r="G56" s="193">
        <v>0.96499999999999997</v>
      </c>
    </row>
    <row r="57" spans="2:7" x14ac:dyDescent="0.3">
      <c r="B57" s="178">
        <v>25.3</v>
      </c>
      <c r="C57" s="191">
        <v>0.53800000000000003</v>
      </c>
      <c r="D57" s="191"/>
      <c r="E57" s="185">
        <v>0.64100000000000001</v>
      </c>
      <c r="F57" s="186"/>
      <c r="G57" s="193">
        <v>0.96499999999999997</v>
      </c>
    </row>
    <row r="58" spans="2:7" x14ac:dyDescent="0.3">
      <c r="B58" s="178">
        <v>25.4</v>
      </c>
      <c r="C58" s="191">
        <v>0.53800000000000003</v>
      </c>
      <c r="D58" s="191"/>
      <c r="E58" s="185">
        <v>0.64100000000000001</v>
      </c>
      <c r="F58" s="186"/>
      <c r="G58" s="193">
        <v>0.96499999999999997</v>
      </c>
    </row>
    <row r="59" spans="2:7" x14ac:dyDescent="0.3">
      <c r="B59" s="178">
        <v>25.5</v>
      </c>
      <c r="C59" s="191">
        <v>0.53800000000000003</v>
      </c>
      <c r="D59" s="191"/>
      <c r="E59" s="185">
        <v>0.64100000000000001</v>
      </c>
      <c r="F59" s="186"/>
      <c r="G59" s="193">
        <v>0.96499999999999997</v>
      </c>
    </row>
    <row r="60" spans="2:7" x14ac:dyDescent="0.3">
      <c r="B60" s="178">
        <v>25.6</v>
      </c>
      <c r="C60" s="191">
        <v>0.53800000000000003</v>
      </c>
      <c r="D60" s="191"/>
      <c r="E60" s="185">
        <v>0.64100000000000001</v>
      </c>
      <c r="F60" s="186"/>
      <c r="G60" s="193">
        <v>0.96499999999999997</v>
      </c>
    </row>
    <row r="61" spans="2:7" x14ac:dyDescent="0.3">
      <c r="B61" s="178">
        <v>25.7</v>
      </c>
      <c r="C61" s="191">
        <v>0.53800000000000003</v>
      </c>
      <c r="D61" s="191"/>
      <c r="E61" s="185">
        <v>0.64100000000000001</v>
      </c>
      <c r="F61" s="186"/>
      <c r="G61" s="193">
        <v>0.96499999999999997</v>
      </c>
    </row>
    <row r="62" spans="2:7" x14ac:dyDescent="0.3">
      <c r="B62" s="178">
        <v>25.8</v>
      </c>
      <c r="C62" s="191">
        <v>0.53800000000000003</v>
      </c>
      <c r="D62" s="191"/>
      <c r="E62" s="185">
        <v>0.64100000000000001</v>
      </c>
      <c r="F62" s="186"/>
      <c r="G62" s="193">
        <v>0.96499999999999997</v>
      </c>
    </row>
    <row r="63" spans="2:7" x14ac:dyDescent="0.3">
      <c r="B63" s="178">
        <v>25.9</v>
      </c>
      <c r="C63" s="191">
        <v>0.53800000000000003</v>
      </c>
      <c r="D63" s="191"/>
      <c r="E63" s="185">
        <v>0.64100000000000001</v>
      </c>
      <c r="F63" s="186"/>
      <c r="G63" s="193">
        <v>0.96499999999999997</v>
      </c>
    </row>
    <row r="64" spans="2:7" x14ac:dyDescent="0.3">
      <c r="B64" s="177">
        <v>26</v>
      </c>
      <c r="C64" s="181">
        <v>0.51800000000000002</v>
      </c>
      <c r="D64" s="181"/>
      <c r="E64" s="181">
        <v>0.63300000000000001</v>
      </c>
      <c r="F64" s="182"/>
      <c r="G64" s="192">
        <v>0.96299999999999997</v>
      </c>
    </row>
    <row r="65" spans="2:7" x14ac:dyDescent="0.3">
      <c r="B65" s="178">
        <v>26.1</v>
      </c>
      <c r="C65" s="191">
        <v>0.51800000000000002</v>
      </c>
      <c r="D65" s="191"/>
      <c r="E65" s="185">
        <v>0.63300000000000001</v>
      </c>
      <c r="F65" s="186"/>
      <c r="G65" s="193">
        <v>0.96299999999999997</v>
      </c>
    </row>
    <row r="66" spans="2:7" x14ac:dyDescent="0.3">
      <c r="B66" s="178">
        <v>26.2</v>
      </c>
      <c r="C66" s="191">
        <v>0.51800000000000002</v>
      </c>
      <c r="D66" s="191"/>
      <c r="E66" s="185">
        <v>0.63300000000000001</v>
      </c>
      <c r="F66" s="186"/>
      <c r="G66" s="193">
        <v>0.96299999999999997</v>
      </c>
    </row>
    <row r="67" spans="2:7" x14ac:dyDescent="0.3">
      <c r="B67" s="178">
        <v>26.3</v>
      </c>
      <c r="C67" s="191">
        <v>0.51800000000000002</v>
      </c>
      <c r="D67" s="191"/>
      <c r="E67" s="185">
        <v>0.63300000000000001</v>
      </c>
      <c r="F67" s="186"/>
      <c r="G67" s="193">
        <v>0.96299999999999997</v>
      </c>
    </row>
    <row r="68" spans="2:7" x14ac:dyDescent="0.3">
      <c r="B68" s="178">
        <v>26.4</v>
      </c>
      <c r="C68" s="191">
        <v>0.51800000000000002</v>
      </c>
      <c r="D68" s="191"/>
      <c r="E68" s="185">
        <v>0.63300000000000001</v>
      </c>
      <c r="F68" s="186"/>
      <c r="G68" s="193">
        <v>0.96299999999999997</v>
      </c>
    </row>
    <row r="69" spans="2:7" x14ac:dyDescent="0.3">
      <c r="B69" s="178">
        <v>26.5</v>
      </c>
      <c r="C69" s="191">
        <v>0.51800000000000002</v>
      </c>
      <c r="D69" s="191"/>
      <c r="E69" s="185">
        <v>0.63300000000000001</v>
      </c>
      <c r="F69" s="186"/>
      <c r="G69" s="193">
        <v>0.96299999999999997</v>
      </c>
    </row>
    <row r="70" spans="2:7" x14ac:dyDescent="0.3">
      <c r="B70" s="178">
        <v>26.6</v>
      </c>
      <c r="C70" s="191">
        <v>0.51800000000000002</v>
      </c>
      <c r="D70" s="191"/>
      <c r="E70" s="185">
        <v>0.63300000000000001</v>
      </c>
      <c r="F70" s="186"/>
      <c r="G70" s="193">
        <v>0.96299999999999997</v>
      </c>
    </row>
    <row r="71" spans="2:7" x14ac:dyDescent="0.3">
      <c r="B71" s="178">
        <v>26.7</v>
      </c>
      <c r="C71" s="191">
        <v>0.51800000000000002</v>
      </c>
      <c r="D71" s="191"/>
      <c r="E71" s="185">
        <v>0.63300000000000001</v>
      </c>
      <c r="F71" s="186"/>
      <c r="G71" s="193">
        <v>0.96299999999999997</v>
      </c>
    </row>
    <row r="72" spans="2:7" x14ac:dyDescent="0.3">
      <c r="B72" s="178">
        <v>26.8</v>
      </c>
      <c r="C72" s="191">
        <v>0.51800000000000002</v>
      </c>
      <c r="D72" s="191"/>
      <c r="E72" s="185">
        <v>0.63300000000000001</v>
      </c>
      <c r="F72" s="186"/>
      <c r="G72" s="193">
        <v>0.96299999999999997</v>
      </c>
    </row>
    <row r="73" spans="2:7" x14ac:dyDescent="0.3">
      <c r="B73" s="178">
        <v>26.9</v>
      </c>
      <c r="C73" s="191">
        <v>0.51800000000000002</v>
      </c>
      <c r="D73" s="191"/>
      <c r="E73" s="185">
        <v>0.63300000000000001</v>
      </c>
      <c r="F73" s="186"/>
      <c r="G73" s="193">
        <v>0.96299999999999997</v>
      </c>
    </row>
    <row r="74" spans="2:7" x14ac:dyDescent="0.3">
      <c r="B74" s="177">
        <v>27</v>
      </c>
      <c r="C74" s="181">
        <v>0.501</v>
      </c>
      <c r="D74" s="181"/>
      <c r="E74" s="181">
        <v>0.61799999999999999</v>
      </c>
      <c r="F74" s="182"/>
      <c r="G74" s="192">
        <v>0.96399999999999997</v>
      </c>
    </row>
    <row r="75" spans="2:7" x14ac:dyDescent="0.3">
      <c r="B75" s="178">
        <v>27.1</v>
      </c>
      <c r="C75" s="191">
        <v>0.501</v>
      </c>
      <c r="D75" s="191"/>
      <c r="E75" s="185">
        <v>0.61799999999999999</v>
      </c>
      <c r="F75" s="186"/>
      <c r="G75" s="193">
        <v>0.96399999999999997</v>
      </c>
    </row>
    <row r="76" spans="2:7" x14ac:dyDescent="0.3">
      <c r="B76" s="178">
        <v>27.2</v>
      </c>
      <c r="C76" s="191">
        <v>0.501</v>
      </c>
      <c r="D76" s="191"/>
      <c r="E76" s="185">
        <v>0.61799999999999999</v>
      </c>
      <c r="F76" s="186"/>
      <c r="G76" s="193">
        <v>0.96399999999999997</v>
      </c>
    </row>
    <row r="77" spans="2:7" x14ac:dyDescent="0.3">
      <c r="B77" s="178">
        <v>27.3</v>
      </c>
      <c r="C77" s="191">
        <v>0.501</v>
      </c>
      <c r="D77" s="191"/>
      <c r="E77" s="185">
        <v>0.61799999999999999</v>
      </c>
      <c r="F77" s="186"/>
      <c r="G77" s="193">
        <v>0.96399999999999997</v>
      </c>
    </row>
    <row r="78" spans="2:7" x14ac:dyDescent="0.3">
      <c r="B78" s="178">
        <v>27.4</v>
      </c>
      <c r="C78" s="191">
        <v>0.501</v>
      </c>
      <c r="D78" s="191"/>
      <c r="E78" s="185">
        <v>0.61799999999999999</v>
      </c>
      <c r="F78" s="186"/>
      <c r="G78" s="193">
        <v>0.96399999999999997</v>
      </c>
    </row>
    <row r="79" spans="2:7" x14ac:dyDescent="0.3">
      <c r="B79" s="178">
        <v>27.5</v>
      </c>
      <c r="C79" s="191">
        <v>0.501</v>
      </c>
      <c r="D79" s="191"/>
      <c r="E79" s="185">
        <v>0.61799999999999999</v>
      </c>
      <c r="F79" s="186"/>
      <c r="G79" s="193">
        <v>0.96399999999999997</v>
      </c>
    </row>
    <row r="80" spans="2:7" x14ac:dyDescent="0.3">
      <c r="B80" s="178">
        <v>27.6</v>
      </c>
      <c r="C80" s="191">
        <v>0.501</v>
      </c>
      <c r="D80" s="191"/>
      <c r="E80" s="185">
        <v>0.61799999999999999</v>
      </c>
      <c r="F80" s="186"/>
      <c r="G80" s="193">
        <v>0.96399999999999997</v>
      </c>
    </row>
    <row r="81" spans="2:7" x14ac:dyDescent="0.3">
      <c r="B81" s="178">
        <v>27.7</v>
      </c>
      <c r="C81" s="191">
        <v>0.501</v>
      </c>
      <c r="D81" s="191"/>
      <c r="E81" s="185">
        <v>0.61799999999999999</v>
      </c>
      <c r="F81" s="186"/>
      <c r="G81" s="193">
        <v>0.96399999999999997</v>
      </c>
    </row>
    <row r="82" spans="2:7" x14ac:dyDescent="0.3">
      <c r="B82" s="178">
        <v>27.8</v>
      </c>
      <c r="C82" s="191">
        <v>0.501</v>
      </c>
      <c r="D82" s="191"/>
      <c r="E82" s="185">
        <v>0.61799999999999999</v>
      </c>
      <c r="F82" s="186"/>
      <c r="G82" s="193">
        <v>0.96399999999999997</v>
      </c>
    </row>
    <row r="83" spans="2:7" x14ac:dyDescent="0.3">
      <c r="B83" s="178">
        <v>27.9</v>
      </c>
      <c r="C83" s="191">
        <v>0.501</v>
      </c>
      <c r="D83" s="191"/>
      <c r="E83" s="185">
        <v>0.61799999999999999</v>
      </c>
      <c r="F83" s="186"/>
      <c r="G83" s="193">
        <v>0.96399999999999997</v>
      </c>
    </row>
    <row r="84" spans="2:7" x14ac:dyDescent="0.3">
      <c r="B84" s="177">
        <v>28</v>
      </c>
      <c r="C84" s="181">
        <v>0.48599999999999999</v>
      </c>
      <c r="D84" s="181"/>
      <c r="E84" s="181">
        <v>0.60899999999999999</v>
      </c>
      <c r="F84" s="182"/>
      <c r="G84" s="192">
        <v>0.96099999999999997</v>
      </c>
    </row>
    <row r="85" spans="2:7" x14ac:dyDescent="0.3">
      <c r="B85" s="178">
        <v>28.1</v>
      </c>
      <c r="C85" s="191">
        <v>0.48599999999999999</v>
      </c>
      <c r="D85" s="191"/>
      <c r="E85" s="185">
        <v>0.60899999999999999</v>
      </c>
      <c r="F85" s="186"/>
      <c r="G85" s="193">
        <v>0.96099999999999997</v>
      </c>
    </row>
    <row r="86" spans="2:7" x14ac:dyDescent="0.3">
      <c r="B86" s="178">
        <v>28.2</v>
      </c>
      <c r="C86" s="191">
        <v>0.48599999999999999</v>
      </c>
      <c r="D86" s="191"/>
      <c r="E86" s="185">
        <v>0.60899999999999999</v>
      </c>
      <c r="F86" s="186"/>
      <c r="G86" s="193">
        <v>0.96099999999999997</v>
      </c>
    </row>
    <row r="87" spans="2:7" x14ac:dyDescent="0.3">
      <c r="B87" s="178">
        <v>28.3</v>
      </c>
      <c r="C87" s="191">
        <v>0.48599999999999999</v>
      </c>
      <c r="D87" s="191"/>
      <c r="E87" s="185">
        <v>0.60899999999999999</v>
      </c>
      <c r="F87" s="186"/>
      <c r="G87" s="193">
        <v>0.96099999999999997</v>
      </c>
    </row>
    <row r="88" spans="2:7" x14ac:dyDescent="0.3">
      <c r="B88" s="178">
        <v>28.4</v>
      </c>
      <c r="C88" s="191">
        <v>0.48599999999999999</v>
      </c>
      <c r="D88" s="191"/>
      <c r="E88" s="185">
        <v>0.60899999999999999</v>
      </c>
      <c r="F88" s="186"/>
      <c r="G88" s="193">
        <v>0.96099999999999997</v>
      </c>
    </row>
    <row r="89" spans="2:7" x14ac:dyDescent="0.3">
      <c r="B89" s="178">
        <v>28.5</v>
      </c>
      <c r="C89" s="191">
        <v>0.48599999999999999</v>
      </c>
      <c r="D89" s="191"/>
      <c r="E89" s="185">
        <v>0.60899999999999999</v>
      </c>
      <c r="F89" s="186"/>
      <c r="G89" s="193">
        <v>0.96099999999999997</v>
      </c>
    </row>
    <row r="90" spans="2:7" x14ac:dyDescent="0.3">
      <c r="B90" s="178">
        <v>28.6</v>
      </c>
      <c r="C90" s="191">
        <v>0.48599999999999999</v>
      </c>
      <c r="D90" s="191"/>
      <c r="E90" s="185">
        <v>0.60899999999999999</v>
      </c>
      <c r="F90" s="186"/>
      <c r="G90" s="193">
        <v>0.96099999999999997</v>
      </c>
    </row>
    <row r="91" spans="2:7" x14ac:dyDescent="0.3">
      <c r="B91" s="178">
        <v>28.7</v>
      </c>
      <c r="C91" s="191">
        <v>0.48599999999999999</v>
      </c>
      <c r="D91" s="191"/>
      <c r="E91" s="185">
        <v>0.60899999999999999</v>
      </c>
      <c r="F91" s="186"/>
      <c r="G91" s="193">
        <v>0.96099999999999997</v>
      </c>
    </row>
    <row r="92" spans="2:7" x14ac:dyDescent="0.3">
      <c r="B92" s="178">
        <v>28.8</v>
      </c>
      <c r="C92" s="191">
        <v>0.48599999999999999</v>
      </c>
      <c r="D92" s="191"/>
      <c r="E92" s="185">
        <v>0.60899999999999999</v>
      </c>
      <c r="F92" s="186"/>
      <c r="G92" s="193">
        <v>0.96099999999999997</v>
      </c>
    </row>
    <row r="93" spans="2:7" x14ac:dyDescent="0.3">
      <c r="B93" s="178">
        <v>28.9</v>
      </c>
      <c r="C93" s="191">
        <v>0.48599999999999999</v>
      </c>
      <c r="D93" s="191"/>
      <c r="E93" s="185">
        <v>0.60899999999999999</v>
      </c>
      <c r="F93" s="186"/>
      <c r="G93" s="193">
        <v>0.96099999999999997</v>
      </c>
    </row>
    <row r="94" spans="2:7" x14ac:dyDescent="0.3">
      <c r="B94" s="177">
        <v>29</v>
      </c>
      <c r="C94" s="181">
        <v>0.47099999999999997</v>
      </c>
      <c r="D94" s="181"/>
      <c r="E94" s="181">
        <v>0.58799999999999997</v>
      </c>
      <c r="F94" s="182"/>
      <c r="G94" s="192">
        <v>0.95399999999999996</v>
      </c>
    </row>
    <row r="95" spans="2:7" x14ac:dyDescent="0.3">
      <c r="B95" s="178">
        <v>29.1</v>
      </c>
      <c r="C95" s="191">
        <v>0.47099999999999997</v>
      </c>
      <c r="D95" s="191"/>
      <c r="E95" s="185">
        <v>0.58799999999999997</v>
      </c>
      <c r="F95" s="186"/>
      <c r="G95" s="193">
        <v>0.95399999999999996</v>
      </c>
    </row>
    <row r="96" spans="2:7" x14ac:dyDescent="0.3">
      <c r="B96" s="178">
        <v>29.2</v>
      </c>
      <c r="C96" s="191">
        <v>0.47099999999999997</v>
      </c>
      <c r="D96" s="191"/>
      <c r="E96" s="185">
        <v>0.58799999999999997</v>
      </c>
      <c r="F96" s="186"/>
      <c r="G96" s="193">
        <v>0.95399999999999996</v>
      </c>
    </row>
    <row r="97" spans="2:7" x14ac:dyDescent="0.3">
      <c r="B97" s="178">
        <v>29.3</v>
      </c>
      <c r="C97" s="191">
        <v>0.47099999999999997</v>
      </c>
      <c r="D97" s="191"/>
      <c r="E97" s="185">
        <v>0.58799999999999997</v>
      </c>
      <c r="F97" s="186"/>
      <c r="G97" s="193">
        <v>0.95399999999999996</v>
      </c>
    </row>
    <row r="98" spans="2:7" x14ac:dyDescent="0.3">
      <c r="B98" s="178">
        <v>29.4</v>
      </c>
      <c r="C98" s="191">
        <v>0.47099999999999997</v>
      </c>
      <c r="D98" s="191"/>
      <c r="E98" s="185">
        <v>0.58799999999999997</v>
      </c>
      <c r="F98" s="186"/>
      <c r="G98" s="193">
        <v>0.95399999999999996</v>
      </c>
    </row>
    <row r="99" spans="2:7" x14ac:dyDescent="0.3">
      <c r="B99" s="178">
        <v>29.5</v>
      </c>
      <c r="C99" s="191">
        <v>0.47099999999999997</v>
      </c>
      <c r="D99" s="191"/>
      <c r="E99" s="185">
        <v>0.58799999999999997</v>
      </c>
      <c r="F99" s="186"/>
      <c r="G99" s="193">
        <v>0.95399999999999996</v>
      </c>
    </row>
    <row r="100" spans="2:7" x14ac:dyDescent="0.3">
      <c r="B100" s="178">
        <v>29.6</v>
      </c>
      <c r="C100" s="191">
        <v>0.47099999999999997</v>
      </c>
      <c r="D100" s="191"/>
      <c r="E100" s="185">
        <v>0.58799999999999997</v>
      </c>
      <c r="F100" s="186"/>
      <c r="G100" s="193">
        <v>0.95399999999999996</v>
      </c>
    </row>
    <row r="101" spans="2:7" x14ac:dyDescent="0.3">
      <c r="B101" s="178">
        <v>29.7</v>
      </c>
      <c r="C101" s="191">
        <v>0.47099999999999997</v>
      </c>
      <c r="D101" s="191"/>
      <c r="E101" s="185">
        <v>0.58799999999999997</v>
      </c>
      <c r="F101" s="186"/>
      <c r="G101" s="193">
        <v>0.95399999999999996</v>
      </c>
    </row>
    <row r="102" spans="2:7" x14ac:dyDescent="0.3">
      <c r="B102" s="178">
        <v>29.8</v>
      </c>
      <c r="C102" s="191">
        <v>0.47099999999999997</v>
      </c>
      <c r="D102" s="191"/>
      <c r="E102" s="185">
        <v>0.58799999999999997</v>
      </c>
      <c r="F102" s="186"/>
      <c r="G102" s="193">
        <v>0.95399999999999996</v>
      </c>
    </row>
    <row r="103" spans="2:7" x14ac:dyDescent="0.3">
      <c r="B103" s="178">
        <v>29.9</v>
      </c>
      <c r="C103" s="191">
        <v>0.47099999999999997</v>
      </c>
      <c r="D103" s="191"/>
      <c r="E103" s="185">
        <v>0.58799999999999997</v>
      </c>
      <c r="F103" s="186"/>
      <c r="G103" s="193">
        <v>0.95399999999999996</v>
      </c>
    </row>
    <row r="104" spans="2:7" x14ac:dyDescent="0.3">
      <c r="B104" s="177">
        <v>30</v>
      </c>
      <c r="C104" s="181">
        <v>0.45500000000000002</v>
      </c>
      <c r="D104" s="181"/>
      <c r="E104" s="181">
        <v>0.57899999999999996</v>
      </c>
      <c r="F104" s="182"/>
      <c r="G104" s="192">
        <v>0.95299999999999996</v>
      </c>
    </row>
    <row r="105" spans="2:7" x14ac:dyDescent="0.3">
      <c r="B105" s="178">
        <v>30.1</v>
      </c>
      <c r="C105" s="191">
        <v>0.45500000000000002</v>
      </c>
      <c r="D105" s="191"/>
      <c r="E105" s="185">
        <v>0.57899999999999996</v>
      </c>
      <c r="F105" s="186"/>
      <c r="G105" s="193">
        <v>0.95299999999999996</v>
      </c>
    </row>
    <row r="106" spans="2:7" x14ac:dyDescent="0.3">
      <c r="B106" s="178">
        <v>30.2</v>
      </c>
      <c r="C106" s="191">
        <v>0.45500000000000002</v>
      </c>
      <c r="D106" s="191"/>
      <c r="E106" s="185">
        <v>0.57899999999999996</v>
      </c>
      <c r="F106" s="186"/>
      <c r="G106" s="193">
        <v>0.95299999999999996</v>
      </c>
    </row>
    <row r="107" spans="2:7" x14ac:dyDescent="0.3">
      <c r="B107" s="178">
        <v>30.3</v>
      </c>
      <c r="C107" s="191">
        <v>0.45500000000000002</v>
      </c>
      <c r="D107" s="191"/>
      <c r="E107" s="185">
        <v>0.57899999999999996</v>
      </c>
      <c r="F107" s="186"/>
      <c r="G107" s="193">
        <v>0.95299999999999996</v>
      </c>
    </row>
    <row r="108" spans="2:7" x14ac:dyDescent="0.3">
      <c r="B108" s="178">
        <v>30.4</v>
      </c>
      <c r="C108" s="191">
        <v>0.45500000000000002</v>
      </c>
      <c r="D108" s="191"/>
      <c r="E108" s="185">
        <v>0.57899999999999996</v>
      </c>
      <c r="F108" s="186"/>
      <c r="G108" s="193">
        <v>0.95299999999999996</v>
      </c>
    </row>
    <row r="109" spans="2:7" x14ac:dyDescent="0.3">
      <c r="B109" s="178">
        <v>30.5</v>
      </c>
      <c r="C109" s="191">
        <v>0.45500000000000002</v>
      </c>
      <c r="D109" s="191"/>
      <c r="E109" s="185">
        <v>0.57899999999999996</v>
      </c>
      <c r="F109" s="186"/>
      <c r="G109" s="193">
        <v>0.95299999999999996</v>
      </c>
    </row>
    <row r="110" spans="2:7" x14ac:dyDescent="0.3">
      <c r="B110" s="178">
        <v>30.6</v>
      </c>
      <c r="C110" s="191">
        <v>0.45500000000000002</v>
      </c>
      <c r="D110" s="191"/>
      <c r="E110" s="185">
        <v>0.57899999999999996</v>
      </c>
      <c r="F110" s="186"/>
      <c r="G110" s="193">
        <v>0.95299999999999996</v>
      </c>
    </row>
    <row r="111" spans="2:7" x14ac:dyDescent="0.3">
      <c r="B111" s="178">
        <v>30.7</v>
      </c>
      <c r="C111" s="191">
        <v>0.45500000000000002</v>
      </c>
      <c r="D111" s="191"/>
      <c r="E111" s="185">
        <v>0.57899999999999996</v>
      </c>
      <c r="F111" s="186"/>
      <c r="G111" s="193">
        <v>0.95299999999999996</v>
      </c>
    </row>
    <row r="112" spans="2:7" x14ac:dyDescent="0.3">
      <c r="B112" s="178">
        <v>30.8</v>
      </c>
      <c r="C112" s="191">
        <v>0.45500000000000002</v>
      </c>
      <c r="D112" s="191"/>
      <c r="E112" s="185">
        <v>0.57899999999999996</v>
      </c>
      <c r="F112" s="186"/>
      <c r="G112" s="193">
        <v>0.95299999999999996</v>
      </c>
    </row>
    <row r="113" spans="2:7" x14ac:dyDescent="0.3">
      <c r="B113" s="178">
        <v>30.9</v>
      </c>
      <c r="C113" s="191">
        <v>0.45500000000000002</v>
      </c>
      <c r="D113" s="191"/>
      <c r="E113" s="185">
        <v>0.57899999999999996</v>
      </c>
      <c r="F113" s="186"/>
      <c r="G113" s="193">
        <v>0.95299999999999996</v>
      </c>
    </row>
    <row r="114" spans="2:7" x14ac:dyDescent="0.3">
      <c r="B114" s="177">
        <v>31</v>
      </c>
      <c r="C114" s="181">
        <v>0.435</v>
      </c>
      <c r="D114" s="181"/>
      <c r="E114" s="181">
        <v>0.55700000000000005</v>
      </c>
      <c r="F114" s="182"/>
      <c r="G114" s="192">
        <v>0.94499999999999995</v>
      </c>
    </row>
    <row r="115" spans="2:7" x14ac:dyDescent="0.3">
      <c r="B115" s="178">
        <v>31.1</v>
      </c>
      <c r="C115" s="191">
        <v>0.435</v>
      </c>
      <c r="D115" s="191"/>
      <c r="E115" s="185">
        <v>0.55700000000000005</v>
      </c>
      <c r="F115" s="186"/>
      <c r="G115" s="193">
        <v>0.94499999999999995</v>
      </c>
    </row>
    <row r="116" spans="2:7" x14ac:dyDescent="0.3">
      <c r="B116" s="178">
        <v>31.2</v>
      </c>
      <c r="C116" s="191">
        <v>0.435</v>
      </c>
      <c r="D116" s="191"/>
      <c r="E116" s="185">
        <v>0.55700000000000005</v>
      </c>
      <c r="F116" s="186"/>
      <c r="G116" s="193">
        <v>0.94499999999999995</v>
      </c>
    </row>
    <row r="117" spans="2:7" x14ac:dyDescent="0.3">
      <c r="B117" s="178">
        <v>31.3</v>
      </c>
      <c r="C117" s="191">
        <v>0.435</v>
      </c>
      <c r="D117" s="191"/>
      <c r="E117" s="185">
        <v>0.55700000000000005</v>
      </c>
      <c r="F117" s="186"/>
      <c r="G117" s="193">
        <v>0.94499999999999995</v>
      </c>
    </row>
    <row r="118" spans="2:7" x14ac:dyDescent="0.3">
      <c r="B118" s="178">
        <v>31.4</v>
      </c>
      <c r="C118" s="191">
        <v>0.435</v>
      </c>
      <c r="D118" s="191"/>
      <c r="E118" s="185">
        <v>0.55700000000000005</v>
      </c>
      <c r="F118" s="186"/>
      <c r="G118" s="193">
        <v>0.94499999999999995</v>
      </c>
    </row>
    <row r="119" spans="2:7" x14ac:dyDescent="0.3">
      <c r="B119" s="178">
        <v>31.5</v>
      </c>
      <c r="C119" s="191">
        <v>0.435</v>
      </c>
      <c r="D119" s="191"/>
      <c r="E119" s="185">
        <v>0.55700000000000005</v>
      </c>
      <c r="F119" s="186"/>
      <c r="G119" s="193">
        <v>0.94499999999999995</v>
      </c>
    </row>
    <row r="120" spans="2:7" x14ac:dyDescent="0.3">
      <c r="B120" s="178">
        <v>31.6</v>
      </c>
      <c r="C120" s="191">
        <v>0.435</v>
      </c>
      <c r="D120" s="191"/>
      <c r="E120" s="185">
        <v>0.55700000000000005</v>
      </c>
      <c r="F120" s="186"/>
      <c r="G120" s="193">
        <v>0.94499999999999995</v>
      </c>
    </row>
    <row r="121" spans="2:7" x14ac:dyDescent="0.3">
      <c r="B121" s="178">
        <v>31.7</v>
      </c>
      <c r="C121" s="191">
        <v>0.435</v>
      </c>
      <c r="D121" s="191"/>
      <c r="E121" s="185">
        <v>0.55700000000000005</v>
      </c>
      <c r="F121" s="186"/>
      <c r="G121" s="193">
        <v>0.94499999999999995</v>
      </c>
    </row>
    <row r="122" spans="2:7" x14ac:dyDescent="0.3">
      <c r="B122" s="178">
        <v>31.8</v>
      </c>
      <c r="C122" s="191">
        <v>0.435</v>
      </c>
      <c r="D122" s="191"/>
      <c r="E122" s="185">
        <v>0.55700000000000005</v>
      </c>
      <c r="F122" s="186"/>
      <c r="G122" s="193">
        <v>0.94499999999999995</v>
      </c>
    </row>
    <row r="123" spans="2:7" x14ac:dyDescent="0.3">
      <c r="B123" s="178">
        <v>31.9</v>
      </c>
      <c r="C123" s="191">
        <v>0.435</v>
      </c>
      <c r="D123" s="191"/>
      <c r="E123" s="185">
        <v>0.55700000000000005</v>
      </c>
      <c r="F123" s="186"/>
      <c r="G123" s="193">
        <v>0.94499999999999995</v>
      </c>
    </row>
    <row r="124" spans="2:7" x14ac:dyDescent="0.3">
      <c r="B124" s="177">
        <v>32</v>
      </c>
      <c r="C124" s="181">
        <v>0.41199999999999998</v>
      </c>
      <c r="D124" s="181"/>
      <c r="E124" s="181">
        <v>0.54600000000000004</v>
      </c>
      <c r="F124" s="182"/>
      <c r="G124" s="192">
        <v>0.94199999999999995</v>
      </c>
    </row>
    <row r="125" spans="2:7" x14ac:dyDescent="0.3">
      <c r="B125" s="178">
        <v>32.1</v>
      </c>
      <c r="C125" s="191">
        <v>0.41199999999999998</v>
      </c>
      <c r="D125" s="191"/>
      <c r="E125" s="185">
        <v>0.54600000000000004</v>
      </c>
      <c r="F125" s="186"/>
      <c r="G125" s="193">
        <v>0.94199999999999995</v>
      </c>
    </row>
    <row r="126" spans="2:7" x14ac:dyDescent="0.3">
      <c r="B126" s="178">
        <v>32.200000000000003</v>
      </c>
      <c r="C126" s="191">
        <v>0.41199999999999998</v>
      </c>
      <c r="D126" s="191"/>
      <c r="E126" s="185">
        <v>0.54600000000000004</v>
      </c>
      <c r="F126" s="186"/>
      <c r="G126" s="193">
        <v>0.94199999999999995</v>
      </c>
    </row>
    <row r="127" spans="2:7" x14ac:dyDescent="0.3">
      <c r="B127" s="178">
        <v>32.299999999999997</v>
      </c>
      <c r="C127" s="191">
        <v>0.41199999999999998</v>
      </c>
      <c r="D127" s="191"/>
      <c r="E127" s="185">
        <v>0.54600000000000004</v>
      </c>
      <c r="F127" s="186"/>
      <c r="G127" s="193">
        <v>0.94199999999999995</v>
      </c>
    </row>
    <row r="128" spans="2:7" x14ac:dyDescent="0.3">
      <c r="B128" s="178">
        <v>32.4</v>
      </c>
      <c r="C128" s="191">
        <v>0.41199999999999998</v>
      </c>
      <c r="D128" s="191"/>
      <c r="E128" s="185">
        <v>0.54600000000000004</v>
      </c>
      <c r="F128" s="186"/>
      <c r="G128" s="193">
        <v>0.94199999999999995</v>
      </c>
    </row>
    <row r="129" spans="2:7" x14ac:dyDescent="0.3">
      <c r="B129" s="178">
        <v>32.5</v>
      </c>
      <c r="C129" s="191">
        <v>0.41199999999999998</v>
      </c>
      <c r="D129" s="191"/>
      <c r="E129" s="185">
        <v>0.54600000000000004</v>
      </c>
      <c r="F129" s="186"/>
      <c r="G129" s="193">
        <v>0.94199999999999995</v>
      </c>
    </row>
    <row r="130" spans="2:7" x14ac:dyDescent="0.3">
      <c r="B130" s="178">
        <v>32.6</v>
      </c>
      <c r="C130" s="191">
        <v>0.41199999999999998</v>
      </c>
      <c r="D130" s="191"/>
      <c r="E130" s="185">
        <v>0.54600000000000004</v>
      </c>
      <c r="F130" s="186"/>
      <c r="G130" s="193">
        <v>0.94199999999999995</v>
      </c>
    </row>
    <row r="131" spans="2:7" x14ac:dyDescent="0.3">
      <c r="B131" s="178">
        <v>32.700000000000003</v>
      </c>
      <c r="C131" s="191">
        <v>0.41199999999999998</v>
      </c>
      <c r="D131" s="191"/>
      <c r="E131" s="185">
        <v>0.54600000000000004</v>
      </c>
      <c r="F131" s="186"/>
      <c r="G131" s="193">
        <v>0.94199999999999995</v>
      </c>
    </row>
    <row r="132" spans="2:7" x14ac:dyDescent="0.3">
      <c r="B132" s="178">
        <v>32.799999999999997</v>
      </c>
      <c r="C132" s="191">
        <v>0.41199999999999998</v>
      </c>
      <c r="D132" s="191"/>
      <c r="E132" s="185">
        <v>0.54600000000000004</v>
      </c>
      <c r="F132" s="186"/>
      <c r="G132" s="193">
        <v>0.94199999999999995</v>
      </c>
    </row>
    <row r="133" spans="2:7" x14ac:dyDescent="0.3">
      <c r="B133" s="178">
        <v>32.9</v>
      </c>
      <c r="C133" s="191">
        <v>0.41199999999999998</v>
      </c>
      <c r="D133" s="191"/>
      <c r="E133" s="185">
        <v>0.54600000000000004</v>
      </c>
      <c r="F133" s="186"/>
      <c r="G133" s="193">
        <v>0.94199999999999995</v>
      </c>
    </row>
    <row r="134" spans="2:7" x14ac:dyDescent="0.3">
      <c r="B134" s="177">
        <v>33</v>
      </c>
      <c r="C134" s="181">
        <v>0.38700000000000001</v>
      </c>
      <c r="D134" s="181"/>
      <c r="E134" s="181">
        <v>0.51500000000000001</v>
      </c>
      <c r="F134" s="182"/>
      <c r="G134" s="192">
        <v>0.94199999999999995</v>
      </c>
    </row>
    <row r="135" spans="2:7" x14ac:dyDescent="0.3">
      <c r="B135" s="178">
        <v>33.1</v>
      </c>
      <c r="C135" s="191">
        <v>0.38700000000000001</v>
      </c>
      <c r="D135" s="191"/>
      <c r="E135" s="185">
        <v>0.51500000000000001</v>
      </c>
      <c r="F135" s="186"/>
      <c r="G135" s="193">
        <v>0.94199999999999995</v>
      </c>
    </row>
    <row r="136" spans="2:7" x14ac:dyDescent="0.3">
      <c r="B136" s="178">
        <v>33.200000000000003</v>
      </c>
      <c r="C136" s="191">
        <v>0.38700000000000001</v>
      </c>
      <c r="D136" s="191"/>
      <c r="E136" s="185">
        <v>0.51500000000000001</v>
      </c>
      <c r="F136" s="186"/>
      <c r="G136" s="193">
        <v>0.94199999999999995</v>
      </c>
    </row>
    <row r="137" spans="2:7" x14ac:dyDescent="0.3">
      <c r="B137" s="178">
        <v>33.299999999999997</v>
      </c>
      <c r="C137" s="191">
        <v>0.38700000000000001</v>
      </c>
      <c r="D137" s="191"/>
      <c r="E137" s="185">
        <v>0.51500000000000001</v>
      </c>
      <c r="F137" s="186"/>
      <c r="G137" s="193">
        <v>0.94199999999999995</v>
      </c>
    </row>
    <row r="138" spans="2:7" x14ac:dyDescent="0.3">
      <c r="B138" s="178">
        <v>33.4</v>
      </c>
      <c r="C138" s="191">
        <v>0.38700000000000001</v>
      </c>
      <c r="D138" s="191"/>
      <c r="E138" s="185">
        <v>0.51500000000000001</v>
      </c>
      <c r="F138" s="186"/>
      <c r="G138" s="193">
        <v>0.94199999999999995</v>
      </c>
    </row>
    <row r="139" spans="2:7" x14ac:dyDescent="0.3">
      <c r="B139" s="178">
        <v>33.5</v>
      </c>
      <c r="C139" s="191">
        <v>0.38700000000000001</v>
      </c>
      <c r="D139" s="191"/>
      <c r="E139" s="185">
        <v>0.51500000000000001</v>
      </c>
      <c r="F139" s="186"/>
      <c r="G139" s="193">
        <v>0.94199999999999995</v>
      </c>
    </row>
    <row r="140" spans="2:7" x14ac:dyDescent="0.3">
      <c r="B140" s="178">
        <v>33.6</v>
      </c>
      <c r="C140" s="191">
        <v>0.38700000000000001</v>
      </c>
      <c r="D140" s="191"/>
      <c r="E140" s="185">
        <v>0.51500000000000001</v>
      </c>
      <c r="F140" s="186"/>
      <c r="G140" s="193">
        <v>0.94199999999999995</v>
      </c>
    </row>
    <row r="141" spans="2:7" x14ac:dyDescent="0.3">
      <c r="B141" s="178">
        <v>33.700000000000003</v>
      </c>
      <c r="C141" s="191">
        <v>0.38700000000000001</v>
      </c>
      <c r="D141" s="191"/>
      <c r="E141" s="185">
        <v>0.51500000000000001</v>
      </c>
      <c r="F141" s="186"/>
      <c r="G141" s="193">
        <v>0.94199999999999995</v>
      </c>
    </row>
    <row r="142" spans="2:7" x14ac:dyDescent="0.3">
      <c r="B142" s="178">
        <v>33.799999999999997</v>
      </c>
      <c r="C142" s="191">
        <v>0.38700000000000001</v>
      </c>
      <c r="D142" s="191"/>
      <c r="E142" s="185">
        <v>0.51500000000000001</v>
      </c>
      <c r="F142" s="186"/>
      <c r="G142" s="193">
        <v>0.94199999999999995</v>
      </c>
    </row>
    <row r="143" spans="2:7" x14ac:dyDescent="0.3">
      <c r="B143" s="178">
        <v>33.9</v>
      </c>
      <c r="C143" s="191">
        <v>0.38700000000000001</v>
      </c>
      <c r="D143" s="191"/>
      <c r="E143" s="185">
        <v>0.51500000000000001</v>
      </c>
      <c r="F143" s="186"/>
      <c r="G143" s="193">
        <v>0.94199999999999995</v>
      </c>
    </row>
    <row r="144" spans="2:7" x14ac:dyDescent="0.3">
      <c r="B144" s="177">
        <v>34</v>
      </c>
      <c r="C144" s="181">
        <v>0.36299999999999999</v>
      </c>
      <c r="D144" s="181"/>
      <c r="E144" s="181">
        <v>0.505</v>
      </c>
      <c r="F144" s="182"/>
      <c r="G144" s="192">
        <v>0.92900000000000005</v>
      </c>
    </row>
    <row r="145" spans="2:7" x14ac:dyDescent="0.3">
      <c r="B145" s="178">
        <v>34.1</v>
      </c>
      <c r="C145" s="191">
        <v>0.36299999999999999</v>
      </c>
      <c r="D145" s="191"/>
      <c r="E145" s="185">
        <v>0.505</v>
      </c>
      <c r="F145" s="186"/>
      <c r="G145" s="193">
        <v>0.92900000000000005</v>
      </c>
    </row>
    <row r="146" spans="2:7" x14ac:dyDescent="0.3">
      <c r="B146" s="178">
        <v>34.200000000000003</v>
      </c>
      <c r="C146" s="191">
        <v>0.36299999999999999</v>
      </c>
      <c r="D146" s="191"/>
      <c r="E146" s="185">
        <v>0.505</v>
      </c>
      <c r="F146" s="186"/>
      <c r="G146" s="193">
        <v>0.92900000000000005</v>
      </c>
    </row>
    <row r="147" spans="2:7" x14ac:dyDescent="0.3">
      <c r="B147" s="178">
        <v>34.299999999999997</v>
      </c>
      <c r="C147" s="191">
        <v>0.36299999999999999</v>
      </c>
      <c r="D147" s="191"/>
      <c r="E147" s="185">
        <v>0.505</v>
      </c>
      <c r="F147" s="186"/>
      <c r="G147" s="193">
        <v>0.92900000000000005</v>
      </c>
    </row>
    <row r="148" spans="2:7" x14ac:dyDescent="0.3">
      <c r="B148" s="178">
        <v>34.4</v>
      </c>
      <c r="C148" s="191">
        <v>0.36299999999999999</v>
      </c>
      <c r="D148" s="191"/>
      <c r="E148" s="185">
        <v>0.505</v>
      </c>
      <c r="F148" s="186"/>
      <c r="G148" s="193">
        <v>0.92900000000000005</v>
      </c>
    </row>
    <row r="149" spans="2:7" x14ac:dyDescent="0.3">
      <c r="B149" s="178">
        <v>34.5</v>
      </c>
      <c r="C149" s="191">
        <v>0.36299999999999999</v>
      </c>
      <c r="D149" s="191"/>
      <c r="E149" s="185">
        <v>0.505</v>
      </c>
      <c r="F149" s="186"/>
      <c r="G149" s="193">
        <v>0.92900000000000005</v>
      </c>
    </row>
    <row r="150" spans="2:7" x14ac:dyDescent="0.3">
      <c r="B150" s="178">
        <v>34.6</v>
      </c>
      <c r="C150" s="191">
        <v>0.36299999999999999</v>
      </c>
      <c r="D150" s="191"/>
      <c r="E150" s="185">
        <v>0.505</v>
      </c>
      <c r="F150" s="186"/>
      <c r="G150" s="193">
        <v>0.92900000000000005</v>
      </c>
    </row>
    <row r="151" spans="2:7" x14ac:dyDescent="0.3">
      <c r="B151" s="178">
        <v>34.700000000000003</v>
      </c>
      <c r="C151" s="191">
        <v>0.36299999999999999</v>
      </c>
      <c r="D151" s="191"/>
      <c r="E151" s="185">
        <v>0.505</v>
      </c>
      <c r="F151" s="186"/>
      <c r="G151" s="193">
        <v>0.92900000000000005</v>
      </c>
    </row>
    <row r="152" spans="2:7" x14ac:dyDescent="0.3">
      <c r="B152" s="178">
        <v>34.799999999999997</v>
      </c>
      <c r="C152" s="191">
        <v>0.36299999999999999</v>
      </c>
      <c r="D152" s="191"/>
      <c r="E152" s="185">
        <v>0.505</v>
      </c>
      <c r="F152" s="186"/>
      <c r="G152" s="193">
        <v>0.92900000000000005</v>
      </c>
    </row>
    <row r="153" spans="2:7" x14ac:dyDescent="0.3">
      <c r="B153" s="178">
        <v>34.9</v>
      </c>
      <c r="C153" s="191">
        <v>0.36299999999999999</v>
      </c>
      <c r="D153" s="191"/>
      <c r="E153" s="185">
        <v>0.505</v>
      </c>
      <c r="F153" s="186"/>
      <c r="G153" s="193">
        <v>0.92900000000000005</v>
      </c>
    </row>
    <row r="154" spans="2:7" x14ac:dyDescent="0.3">
      <c r="B154" s="177">
        <v>35</v>
      </c>
      <c r="C154" s="181">
        <v>0.34300000000000003</v>
      </c>
      <c r="D154" s="181"/>
      <c r="E154" s="181">
        <v>0.49</v>
      </c>
      <c r="F154" s="182"/>
      <c r="G154" s="192">
        <v>0.92400000000000004</v>
      </c>
    </row>
    <row r="155" spans="2:7" x14ac:dyDescent="0.3">
      <c r="B155" s="178">
        <v>35.1</v>
      </c>
      <c r="C155" s="191">
        <v>0.34300000000000003</v>
      </c>
      <c r="D155" s="191"/>
      <c r="E155" s="185">
        <v>0.49</v>
      </c>
      <c r="F155" s="186"/>
      <c r="G155" s="193">
        <v>0.92400000000000004</v>
      </c>
    </row>
    <row r="156" spans="2:7" x14ac:dyDescent="0.3">
      <c r="B156" s="178">
        <v>35.200000000000003</v>
      </c>
      <c r="C156" s="191">
        <v>0.34300000000000003</v>
      </c>
      <c r="D156" s="191"/>
      <c r="E156" s="185">
        <v>0.49</v>
      </c>
      <c r="F156" s="186"/>
      <c r="G156" s="193">
        <v>0.92400000000000004</v>
      </c>
    </row>
    <row r="157" spans="2:7" x14ac:dyDescent="0.3">
      <c r="B157" s="178">
        <v>35.299999999999997</v>
      </c>
      <c r="C157" s="191">
        <v>0.34300000000000003</v>
      </c>
      <c r="D157" s="191"/>
      <c r="E157" s="185">
        <v>0.49</v>
      </c>
      <c r="F157" s="186"/>
      <c r="G157" s="193">
        <v>0.92400000000000004</v>
      </c>
    </row>
    <row r="158" spans="2:7" x14ac:dyDescent="0.3">
      <c r="B158" s="178">
        <v>35.4</v>
      </c>
      <c r="C158" s="191">
        <v>0.34300000000000003</v>
      </c>
      <c r="D158" s="191"/>
      <c r="E158" s="185">
        <v>0.49</v>
      </c>
      <c r="F158" s="186"/>
      <c r="G158" s="193">
        <v>0.92400000000000004</v>
      </c>
    </row>
    <row r="159" spans="2:7" x14ac:dyDescent="0.3">
      <c r="B159" s="178">
        <v>35.5</v>
      </c>
      <c r="C159" s="191">
        <v>0.34300000000000003</v>
      </c>
      <c r="D159" s="191"/>
      <c r="E159" s="185">
        <v>0.49</v>
      </c>
      <c r="F159" s="186"/>
      <c r="G159" s="193">
        <v>0.92400000000000004</v>
      </c>
    </row>
    <row r="160" spans="2:7" x14ac:dyDescent="0.3">
      <c r="B160" s="178">
        <v>35.6</v>
      </c>
      <c r="C160" s="191">
        <v>0.34300000000000003</v>
      </c>
      <c r="D160" s="191"/>
      <c r="E160" s="185">
        <v>0.49</v>
      </c>
      <c r="F160" s="186"/>
      <c r="G160" s="193">
        <v>0.92400000000000004</v>
      </c>
    </row>
    <row r="161" spans="2:7" x14ac:dyDescent="0.3">
      <c r="B161" s="178">
        <v>35.700000000000003</v>
      </c>
      <c r="C161" s="191">
        <v>0.34300000000000003</v>
      </c>
      <c r="D161" s="191"/>
      <c r="E161" s="185">
        <v>0.49</v>
      </c>
      <c r="F161" s="186"/>
      <c r="G161" s="193">
        <v>0.92400000000000004</v>
      </c>
    </row>
    <row r="162" spans="2:7" x14ac:dyDescent="0.3">
      <c r="B162" s="178">
        <v>35.799999999999997</v>
      </c>
      <c r="C162" s="191">
        <v>0.34300000000000003</v>
      </c>
      <c r="D162" s="191"/>
      <c r="E162" s="185">
        <v>0.49</v>
      </c>
      <c r="F162" s="186"/>
      <c r="G162" s="193">
        <v>0.92400000000000004</v>
      </c>
    </row>
    <row r="163" spans="2:7" x14ac:dyDescent="0.3">
      <c r="B163" s="178">
        <v>35.9</v>
      </c>
      <c r="C163" s="191">
        <v>0.34300000000000003</v>
      </c>
      <c r="D163" s="191"/>
      <c r="E163" s="185">
        <v>0.49</v>
      </c>
      <c r="F163" s="186"/>
      <c r="G163" s="193">
        <v>0.92400000000000004</v>
      </c>
    </row>
    <row r="164" spans="2:7" x14ac:dyDescent="0.3">
      <c r="B164" s="177">
        <v>36</v>
      </c>
      <c r="C164" s="181">
        <v>0.32800000000000001</v>
      </c>
      <c r="D164" s="181"/>
      <c r="E164" s="181">
        <v>0.47799999999999998</v>
      </c>
      <c r="F164" s="182"/>
      <c r="G164" s="192">
        <v>0.91900000000000004</v>
      </c>
    </row>
    <row r="165" spans="2:7" x14ac:dyDescent="0.3">
      <c r="B165" s="178">
        <v>36.1</v>
      </c>
      <c r="C165" s="191">
        <v>0.32800000000000001</v>
      </c>
      <c r="D165" s="191"/>
      <c r="E165" s="185">
        <v>0.47799999999999998</v>
      </c>
      <c r="F165" s="186"/>
      <c r="G165" s="193">
        <v>0.91900000000000004</v>
      </c>
    </row>
    <row r="166" spans="2:7" x14ac:dyDescent="0.3">
      <c r="B166" s="178">
        <v>36.200000000000003</v>
      </c>
      <c r="C166" s="191">
        <v>0.32800000000000001</v>
      </c>
      <c r="D166" s="191"/>
      <c r="E166" s="185">
        <v>0.47799999999999998</v>
      </c>
      <c r="F166" s="186"/>
      <c r="G166" s="193">
        <v>0.91900000000000004</v>
      </c>
    </row>
    <row r="167" spans="2:7" x14ac:dyDescent="0.3">
      <c r="B167" s="178">
        <v>36.299999999999997</v>
      </c>
      <c r="C167" s="191">
        <v>0.32800000000000001</v>
      </c>
      <c r="D167" s="191"/>
      <c r="E167" s="185">
        <v>0.47799999999999998</v>
      </c>
      <c r="F167" s="186"/>
      <c r="G167" s="193">
        <v>0.91900000000000004</v>
      </c>
    </row>
    <row r="168" spans="2:7" x14ac:dyDescent="0.3">
      <c r="B168" s="178">
        <v>36.4</v>
      </c>
      <c r="C168" s="191">
        <v>0.32800000000000001</v>
      </c>
      <c r="D168" s="191"/>
      <c r="E168" s="185">
        <v>0.47799999999999998</v>
      </c>
      <c r="F168" s="186"/>
      <c r="G168" s="193">
        <v>0.91900000000000004</v>
      </c>
    </row>
    <row r="169" spans="2:7" x14ac:dyDescent="0.3">
      <c r="B169" s="178">
        <v>36.5</v>
      </c>
      <c r="C169" s="191">
        <v>0.32800000000000001</v>
      </c>
      <c r="D169" s="191"/>
      <c r="E169" s="185">
        <v>0.47799999999999998</v>
      </c>
      <c r="F169" s="186"/>
      <c r="G169" s="193">
        <v>0.91900000000000004</v>
      </c>
    </row>
    <row r="170" spans="2:7" x14ac:dyDescent="0.3">
      <c r="B170" s="178">
        <v>36.6</v>
      </c>
      <c r="C170" s="191">
        <v>0.32800000000000001</v>
      </c>
      <c r="D170" s="191"/>
      <c r="E170" s="185">
        <v>0.47799999999999998</v>
      </c>
      <c r="F170" s="186"/>
      <c r="G170" s="193">
        <v>0.91900000000000004</v>
      </c>
    </row>
    <row r="171" spans="2:7" x14ac:dyDescent="0.3">
      <c r="B171" s="178">
        <v>36.700000000000003</v>
      </c>
      <c r="C171" s="191">
        <v>0.32800000000000001</v>
      </c>
      <c r="D171" s="191"/>
      <c r="E171" s="185">
        <v>0.47799999999999998</v>
      </c>
      <c r="F171" s="186"/>
      <c r="G171" s="193">
        <v>0.91900000000000004</v>
      </c>
    </row>
    <row r="172" spans="2:7" x14ac:dyDescent="0.3">
      <c r="B172" s="178">
        <v>36.799999999999997</v>
      </c>
      <c r="C172" s="191">
        <v>0.32800000000000001</v>
      </c>
      <c r="D172" s="191"/>
      <c r="E172" s="185">
        <v>0.47799999999999998</v>
      </c>
      <c r="F172" s="186"/>
      <c r="G172" s="193">
        <v>0.91900000000000004</v>
      </c>
    </row>
    <row r="173" spans="2:7" x14ac:dyDescent="0.3">
      <c r="B173" s="178">
        <v>36.9</v>
      </c>
      <c r="C173" s="191">
        <v>0.32800000000000001</v>
      </c>
      <c r="D173" s="191"/>
      <c r="E173" s="185">
        <v>0.47799999999999998</v>
      </c>
      <c r="F173" s="186"/>
      <c r="G173" s="193">
        <v>0.91900000000000004</v>
      </c>
    </row>
    <row r="174" spans="2:7" x14ac:dyDescent="0.3">
      <c r="B174" s="177">
        <v>37</v>
      </c>
      <c r="C174" s="181">
        <v>0.32</v>
      </c>
      <c r="D174" s="181"/>
      <c r="E174" s="181">
        <v>0.45600000000000002</v>
      </c>
      <c r="F174" s="182"/>
      <c r="G174" s="192">
        <v>0.90900000000000003</v>
      </c>
    </row>
    <row r="175" spans="2:7" x14ac:dyDescent="0.3">
      <c r="B175" s="178">
        <v>37.1</v>
      </c>
      <c r="C175" s="191">
        <v>0.32</v>
      </c>
      <c r="D175" s="191"/>
      <c r="E175" s="185">
        <v>0.45600000000000002</v>
      </c>
      <c r="F175" s="186"/>
      <c r="G175" s="193">
        <v>0.90900000000000003</v>
      </c>
    </row>
    <row r="176" spans="2:7" x14ac:dyDescent="0.3">
      <c r="B176" s="178">
        <v>37.200000000000003</v>
      </c>
      <c r="C176" s="191">
        <v>0.32</v>
      </c>
      <c r="D176" s="191"/>
      <c r="E176" s="185">
        <v>0.45600000000000002</v>
      </c>
      <c r="F176" s="186"/>
      <c r="G176" s="193">
        <v>0.90900000000000003</v>
      </c>
    </row>
    <row r="177" spans="2:7" x14ac:dyDescent="0.3">
      <c r="B177" s="178">
        <v>37.299999999999997</v>
      </c>
      <c r="C177" s="191">
        <v>0.32</v>
      </c>
      <c r="D177" s="191"/>
      <c r="E177" s="185">
        <v>0.45600000000000002</v>
      </c>
      <c r="F177" s="186"/>
      <c r="G177" s="193">
        <v>0.90900000000000003</v>
      </c>
    </row>
    <row r="178" spans="2:7" x14ac:dyDescent="0.3">
      <c r="B178" s="178">
        <v>37.4</v>
      </c>
      <c r="C178" s="191">
        <v>0.32</v>
      </c>
      <c r="D178" s="191"/>
      <c r="E178" s="185">
        <v>0.45600000000000002</v>
      </c>
      <c r="F178" s="186"/>
      <c r="G178" s="193">
        <v>0.90900000000000003</v>
      </c>
    </row>
    <row r="179" spans="2:7" x14ac:dyDescent="0.3">
      <c r="B179" s="178">
        <v>37.5</v>
      </c>
      <c r="C179" s="191">
        <v>0.32</v>
      </c>
      <c r="D179" s="191"/>
      <c r="E179" s="185">
        <v>0.45600000000000002</v>
      </c>
      <c r="F179" s="186"/>
      <c r="G179" s="193">
        <v>0.90900000000000003</v>
      </c>
    </row>
    <row r="180" spans="2:7" x14ac:dyDescent="0.3">
      <c r="B180" s="178">
        <v>37.6</v>
      </c>
      <c r="C180" s="191">
        <v>0.32</v>
      </c>
      <c r="D180" s="191"/>
      <c r="E180" s="185">
        <v>0.45600000000000002</v>
      </c>
      <c r="F180" s="186"/>
      <c r="G180" s="193">
        <v>0.90900000000000003</v>
      </c>
    </row>
    <row r="181" spans="2:7" x14ac:dyDescent="0.3">
      <c r="B181" s="178">
        <v>37.700000000000003</v>
      </c>
      <c r="C181" s="191">
        <v>0.32</v>
      </c>
      <c r="D181" s="191"/>
      <c r="E181" s="185">
        <v>0.45600000000000002</v>
      </c>
      <c r="F181" s="186"/>
      <c r="G181" s="193">
        <v>0.90900000000000003</v>
      </c>
    </row>
    <row r="182" spans="2:7" x14ac:dyDescent="0.3">
      <c r="B182" s="178">
        <v>37.799999999999997</v>
      </c>
      <c r="C182" s="191">
        <v>0.32</v>
      </c>
      <c r="D182" s="191"/>
      <c r="E182" s="185">
        <v>0.45600000000000002</v>
      </c>
      <c r="F182" s="186"/>
      <c r="G182" s="193">
        <v>0.90900000000000003</v>
      </c>
    </row>
    <row r="183" spans="2:7" x14ac:dyDescent="0.3">
      <c r="B183" s="178">
        <v>37.9</v>
      </c>
      <c r="C183" s="191">
        <v>0.32</v>
      </c>
      <c r="D183" s="191"/>
      <c r="E183" s="185">
        <v>0.45600000000000002</v>
      </c>
      <c r="F183" s="186"/>
      <c r="G183" s="193">
        <v>0.90900000000000003</v>
      </c>
    </row>
    <row r="184" spans="2:7" x14ac:dyDescent="0.3">
      <c r="B184" s="177">
        <v>38</v>
      </c>
      <c r="C184" s="181">
        <v>0.317</v>
      </c>
      <c r="D184" s="181"/>
      <c r="E184" s="181">
        <v>0.44800000000000001</v>
      </c>
      <c r="F184" s="182"/>
      <c r="G184" s="192">
        <v>0.90900000000000003</v>
      </c>
    </row>
    <row r="185" spans="2:7" x14ac:dyDescent="0.3">
      <c r="B185" s="178">
        <v>38.1</v>
      </c>
      <c r="C185" s="191">
        <v>0.317</v>
      </c>
      <c r="D185" s="191"/>
      <c r="E185" s="185">
        <v>0.44800000000000001</v>
      </c>
      <c r="F185" s="186"/>
      <c r="G185" s="193">
        <v>0.90900000000000003</v>
      </c>
    </row>
    <row r="186" spans="2:7" x14ac:dyDescent="0.3">
      <c r="B186" s="178">
        <v>38.200000000000003</v>
      </c>
      <c r="C186" s="191">
        <v>0.317</v>
      </c>
      <c r="D186" s="191"/>
      <c r="E186" s="185">
        <v>0.44800000000000001</v>
      </c>
      <c r="F186" s="186"/>
      <c r="G186" s="193">
        <v>0.90900000000000003</v>
      </c>
    </row>
    <row r="187" spans="2:7" x14ac:dyDescent="0.3">
      <c r="B187" s="178">
        <v>38.299999999999997</v>
      </c>
      <c r="C187" s="191">
        <v>0.317</v>
      </c>
      <c r="D187" s="191"/>
      <c r="E187" s="185">
        <v>0.44800000000000001</v>
      </c>
      <c r="F187" s="186"/>
      <c r="G187" s="193">
        <v>0.90900000000000003</v>
      </c>
    </row>
    <row r="188" spans="2:7" x14ac:dyDescent="0.3">
      <c r="B188" s="178">
        <v>38.4</v>
      </c>
      <c r="C188" s="191">
        <v>0.317</v>
      </c>
      <c r="D188" s="191"/>
      <c r="E188" s="185">
        <v>0.44800000000000001</v>
      </c>
      <c r="F188" s="186"/>
      <c r="G188" s="193">
        <v>0.90900000000000003</v>
      </c>
    </row>
    <row r="189" spans="2:7" x14ac:dyDescent="0.3">
      <c r="B189" s="178">
        <v>38.5</v>
      </c>
      <c r="C189" s="191">
        <v>0.317</v>
      </c>
      <c r="D189" s="191"/>
      <c r="E189" s="185">
        <v>0.44800000000000001</v>
      </c>
      <c r="F189" s="186"/>
      <c r="G189" s="193">
        <v>0.90900000000000003</v>
      </c>
    </row>
    <row r="190" spans="2:7" x14ac:dyDescent="0.3">
      <c r="B190" s="178">
        <v>38.6</v>
      </c>
      <c r="C190" s="191">
        <v>0.317</v>
      </c>
      <c r="D190" s="191"/>
      <c r="E190" s="185">
        <v>0.44800000000000001</v>
      </c>
      <c r="F190" s="186"/>
      <c r="G190" s="193">
        <v>0.90900000000000003</v>
      </c>
    </row>
    <row r="191" spans="2:7" x14ac:dyDescent="0.3">
      <c r="B191" s="178">
        <v>38.700000000000003</v>
      </c>
      <c r="C191" s="191">
        <v>0.317</v>
      </c>
      <c r="D191" s="191"/>
      <c r="E191" s="185">
        <v>0.44800000000000001</v>
      </c>
      <c r="F191" s="186"/>
      <c r="G191" s="193">
        <v>0.90900000000000003</v>
      </c>
    </row>
    <row r="192" spans="2:7" x14ac:dyDescent="0.3">
      <c r="B192" s="178">
        <v>38.799999999999997</v>
      </c>
      <c r="C192" s="191">
        <v>0.317</v>
      </c>
      <c r="D192" s="191"/>
      <c r="E192" s="185">
        <v>0.44800000000000001</v>
      </c>
      <c r="F192" s="186"/>
      <c r="G192" s="193">
        <v>0.90900000000000003</v>
      </c>
    </row>
    <row r="193" spans="2:7" x14ac:dyDescent="0.3">
      <c r="B193" s="178">
        <v>38.9</v>
      </c>
      <c r="C193" s="191">
        <v>0.317</v>
      </c>
      <c r="D193" s="191"/>
      <c r="E193" s="185">
        <v>0.44800000000000001</v>
      </c>
      <c r="F193" s="186"/>
      <c r="G193" s="193">
        <v>0.90900000000000003</v>
      </c>
    </row>
    <row r="194" spans="2:7" x14ac:dyDescent="0.3">
      <c r="B194" s="177">
        <v>39</v>
      </c>
      <c r="C194" s="181">
        <v>0.30299999999999999</v>
      </c>
      <c r="D194" s="181"/>
      <c r="E194" s="181">
        <v>0.433</v>
      </c>
      <c r="F194" s="182"/>
      <c r="G194" s="192">
        <v>0.9</v>
      </c>
    </row>
    <row r="195" spans="2:7" x14ac:dyDescent="0.3">
      <c r="B195" s="178">
        <v>39.1</v>
      </c>
      <c r="C195" s="191">
        <v>0.30299999999999999</v>
      </c>
      <c r="D195" s="191"/>
      <c r="E195" s="185">
        <v>0.433</v>
      </c>
      <c r="F195" s="186"/>
      <c r="G195" s="193">
        <v>0.9</v>
      </c>
    </row>
    <row r="196" spans="2:7" x14ac:dyDescent="0.3">
      <c r="B196" s="178">
        <v>39.200000000000003</v>
      </c>
      <c r="C196" s="191">
        <v>0.30299999999999999</v>
      </c>
      <c r="D196" s="191"/>
      <c r="E196" s="185">
        <v>0.433</v>
      </c>
      <c r="F196" s="186"/>
      <c r="G196" s="193">
        <v>0.9</v>
      </c>
    </row>
    <row r="197" spans="2:7" x14ac:dyDescent="0.3">
      <c r="B197" s="178">
        <v>39.299999999999997</v>
      </c>
      <c r="C197" s="191">
        <v>0.30299999999999999</v>
      </c>
      <c r="D197" s="191"/>
      <c r="E197" s="185">
        <v>0.433</v>
      </c>
      <c r="F197" s="186"/>
      <c r="G197" s="193">
        <v>0.9</v>
      </c>
    </row>
    <row r="198" spans="2:7" x14ac:dyDescent="0.3">
      <c r="B198" s="178">
        <v>39.4</v>
      </c>
      <c r="C198" s="191">
        <v>0.30299999999999999</v>
      </c>
      <c r="D198" s="191"/>
      <c r="E198" s="185">
        <v>0.433</v>
      </c>
      <c r="F198" s="186"/>
      <c r="G198" s="193">
        <v>0.9</v>
      </c>
    </row>
    <row r="199" spans="2:7" x14ac:dyDescent="0.3">
      <c r="B199" s="178">
        <v>39.5</v>
      </c>
      <c r="C199" s="191">
        <v>0.30299999999999999</v>
      </c>
      <c r="D199" s="191"/>
      <c r="E199" s="185">
        <v>0.433</v>
      </c>
      <c r="F199" s="186"/>
      <c r="G199" s="193">
        <v>0.9</v>
      </c>
    </row>
    <row r="200" spans="2:7" x14ac:dyDescent="0.3">
      <c r="B200" s="178">
        <v>39.6</v>
      </c>
      <c r="C200" s="191">
        <v>0.30299999999999999</v>
      </c>
      <c r="D200" s="191"/>
      <c r="E200" s="185">
        <v>0.433</v>
      </c>
      <c r="F200" s="186"/>
      <c r="G200" s="193">
        <v>0.9</v>
      </c>
    </row>
    <row r="201" spans="2:7" x14ac:dyDescent="0.3">
      <c r="B201" s="178">
        <v>39.700000000000003</v>
      </c>
      <c r="C201" s="191">
        <v>0.30299999999999999</v>
      </c>
      <c r="D201" s="191"/>
      <c r="E201" s="185">
        <v>0.433</v>
      </c>
      <c r="F201" s="186"/>
      <c r="G201" s="193">
        <v>0.9</v>
      </c>
    </row>
    <row r="202" spans="2:7" x14ac:dyDescent="0.3">
      <c r="B202" s="178">
        <v>39.799999999999997</v>
      </c>
      <c r="C202" s="191">
        <v>0.30299999999999999</v>
      </c>
      <c r="D202" s="191"/>
      <c r="E202" s="185">
        <v>0.433</v>
      </c>
      <c r="F202" s="186"/>
      <c r="G202" s="193">
        <v>0.9</v>
      </c>
    </row>
    <row r="203" spans="2:7" x14ac:dyDescent="0.3">
      <c r="B203" s="178">
        <v>39.9</v>
      </c>
      <c r="C203" s="191">
        <v>0.30299999999999999</v>
      </c>
      <c r="D203" s="191"/>
      <c r="E203" s="185">
        <v>0.433</v>
      </c>
      <c r="F203" s="186"/>
      <c r="G203" s="193">
        <v>0.9</v>
      </c>
    </row>
    <row r="204" spans="2:7" x14ac:dyDescent="0.3">
      <c r="B204" s="177">
        <v>40</v>
      </c>
      <c r="C204" s="181">
        <v>0.30299999999999999</v>
      </c>
      <c r="D204" s="181"/>
      <c r="E204" s="181">
        <v>0.433</v>
      </c>
      <c r="F204" s="182"/>
      <c r="G204" s="192">
        <v>0.9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922F-9CC9-4182-AB49-306D8AE9F733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9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565" priority="53">
      <formula>$K50=TRUE</formula>
    </cfRule>
    <cfRule type="expression" dxfId="1564" priority="54">
      <formula>$L50=TRUE</formula>
    </cfRule>
  </conditionalFormatting>
  <conditionalFormatting sqref="D51">
    <cfRule type="expression" dxfId="1563" priority="52">
      <formula>$K$51=TRUE</formula>
    </cfRule>
    <cfRule type="expression" dxfId="1562" priority="51">
      <formula>$L$51=TRUE</formula>
    </cfRule>
  </conditionalFormatting>
  <conditionalFormatting sqref="D52">
    <cfRule type="expression" dxfId="1561" priority="50">
      <formula>$K$52=TRUE</formula>
    </cfRule>
    <cfRule type="expression" dxfId="1560" priority="49">
      <formula>$L$52=TRUE</formula>
    </cfRule>
  </conditionalFormatting>
  <conditionalFormatting sqref="D53">
    <cfRule type="expression" dxfId="1559" priority="48">
      <formula>$K$53=TRUE</formula>
    </cfRule>
    <cfRule type="expression" dxfId="1558" priority="47">
      <formula>$L$53=TRUE</formula>
    </cfRule>
  </conditionalFormatting>
  <conditionalFormatting sqref="D54">
    <cfRule type="expression" dxfId="1557" priority="46">
      <formula>$K$54=TRUE</formula>
    </cfRule>
    <cfRule type="expression" dxfId="1556" priority="45">
      <formula>$L$54=TRUE</formula>
    </cfRule>
  </conditionalFormatting>
  <conditionalFormatting sqref="D55">
    <cfRule type="expression" dxfId="1555" priority="44">
      <formula>$K$55=TRUE</formula>
    </cfRule>
    <cfRule type="expression" dxfId="1554" priority="43">
      <formula>$L$55=TRUE</formula>
    </cfRule>
  </conditionalFormatting>
  <conditionalFormatting sqref="D56">
    <cfRule type="expression" dxfId="1553" priority="42">
      <formula>$K$56=TRUE</formula>
    </cfRule>
    <cfRule type="expression" dxfId="1552" priority="41">
      <formula>$L$56=TRUE</formula>
    </cfRule>
  </conditionalFormatting>
  <conditionalFormatting sqref="D57">
    <cfRule type="expression" dxfId="1551" priority="40">
      <formula>$K$57=TRUE</formula>
    </cfRule>
    <cfRule type="expression" dxfId="1550" priority="39">
      <formula>$L$57=TRUE</formula>
    </cfRule>
  </conditionalFormatting>
  <conditionalFormatting sqref="D58 F58">
    <cfRule type="expression" dxfId="1549" priority="38">
      <formula>$K$58=TRUE</formula>
    </cfRule>
    <cfRule type="expression" dxfId="1548" priority="37">
      <formula>$L$58=TRUE</formula>
    </cfRule>
  </conditionalFormatting>
  <conditionalFormatting sqref="N50:U50">
    <cfRule type="expression" dxfId="1547" priority="36">
      <formula>$V$50=TRUE</formula>
    </cfRule>
    <cfRule type="expression" dxfId="1546" priority="35">
      <formula>$W$50=TRUE</formula>
    </cfRule>
  </conditionalFormatting>
  <conditionalFormatting sqref="N51:U51">
    <cfRule type="expression" dxfId="1545" priority="33">
      <formula>$W$51=TRUE</formula>
    </cfRule>
    <cfRule type="expression" dxfId="1544" priority="34">
      <formula>$V$51=TRUE</formula>
    </cfRule>
  </conditionalFormatting>
  <conditionalFormatting sqref="N52:U52">
    <cfRule type="expression" dxfId="1543" priority="32">
      <formula>$V$52=TRUE</formula>
    </cfRule>
    <cfRule type="expression" dxfId="1542" priority="31">
      <formula>$W$52=TRUE</formula>
    </cfRule>
  </conditionalFormatting>
  <conditionalFormatting sqref="N53:U53">
    <cfRule type="expression" dxfId="1541" priority="30">
      <formula>$V$53=TRUE</formula>
    </cfRule>
    <cfRule type="expression" dxfId="1540" priority="29">
      <formula>$W$53=TRUE</formula>
    </cfRule>
  </conditionalFormatting>
  <conditionalFormatting sqref="N54:U54">
    <cfRule type="expression" dxfId="1539" priority="27">
      <formula>$W$54=TRUE</formula>
    </cfRule>
    <cfRule type="expression" dxfId="1538" priority="28">
      <formula>$V$54=TRUE</formula>
    </cfRule>
  </conditionalFormatting>
  <conditionalFormatting sqref="N55:U55">
    <cfRule type="expression" dxfId="1537" priority="26">
      <formula>$V$55=TRUE</formula>
    </cfRule>
    <cfRule type="expression" dxfId="1536" priority="25">
      <formula>$W$55=TRUE</formula>
    </cfRule>
  </conditionalFormatting>
  <conditionalFormatting sqref="N56:U56">
    <cfRule type="expression" dxfId="1535" priority="24">
      <formula>$V$56=TRUE</formula>
    </cfRule>
    <cfRule type="expression" dxfId="1534" priority="23">
      <formula>$W$56=TRUE</formula>
    </cfRule>
  </conditionalFormatting>
  <conditionalFormatting sqref="N57:U57">
    <cfRule type="expression" dxfId="1533" priority="21">
      <formula>$W$57=TRUE</formula>
    </cfRule>
    <cfRule type="expression" dxfId="1532" priority="22">
      <formula>$V$57=TRUE</formula>
    </cfRule>
  </conditionalFormatting>
  <conditionalFormatting sqref="N58:U58">
    <cfRule type="expression" dxfId="1531" priority="20">
      <formula>$V$58=TRUE</formula>
    </cfRule>
    <cfRule type="expression" dxfId="1530" priority="19">
      <formula>$W$58=TRUE</formula>
    </cfRule>
  </conditionalFormatting>
  <conditionalFormatting sqref="N59:U59">
    <cfRule type="expression" dxfId="1529" priority="18">
      <formula>$V$59=TRUE</formula>
    </cfRule>
    <cfRule type="expression" dxfId="1528" priority="17">
      <formula>$W$59=TRUE</formula>
    </cfRule>
  </conditionalFormatting>
  <conditionalFormatting sqref="N60:U60">
    <cfRule type="expression" dxfId="1527" priority="16">
      <formula>$V$60=TRUE</formula>
    </cfRule>
    <cfRule type="expression" dxfId="1526" priority="15">
      <formula>$W$60=TRUE</formula>
    </cfRule>
  </conditionalFormatting>
  <conditionalFormatting sqref="N61:U63">
    <cfRule type="expression" dxfId="1525" priority="14">
      <formula>$V$61=TRUE</formula>
    </cfRule>
    <cfRule type="expression" dxfId="1524" priority="13">
      <formula>$W$61=TRUE</formula>
    </cfRule>
  </conditionalFormatting>
  <conditionalFormatting sqref="Y50:AF50">
    <cfRule type="expression" dxfId="1523" priority="10">
      <formula>$AG$50=TRUE</formula>
    </cfRule>
    <cfRule type="expression" dxfId="1522" priority="9">
      <formula>$AH$50=TRUE</formula>
    </cfRule>
  </conditionalFormatting>
  <conditionalFormatting sqref="Y51:AF51">
    <cfRule type="expression" dxfId="1521" priority="8">
      <formula>$AG$51=TRUE</formula>
    </cfRule>
    <cfRule type="expression" dxfId="1520" priority="7">
      <formula>$AH$51=TRUE</formula>
    </cfRule>
  </conditionalFormatting>
  <conditionalFormatting sqref="Y52:AF52">
    <cfRule type="expression" dxfId="1519" priority="6">
      <formula>$AG$52=TRUE</formula>
    </cfRule>
    <cfRule type="expression" dxfId="1518" priority="5">
      <formula>$AH$52=TRUE</formula>
    </cfRule>
  </conditionalFormatting>
  <conditionalFormatting sqref="Y53:AF53">
    <cfRule type="expression" dxfId="1517" priority="4">
      <formula>$AG$53=TRUE</formula>
    </cfRule>
    <cfRule type="expression" dxfId="1516" priority="3">
      <formula>$AH$53=TRUE</formula>
    </cfRule>
  </conditionalFormatting>
  <conditionalFormatting sqref="Y54:AF54">
    <cfRule type="expression" dxfId="1515" priority="1">
      <formula>$AH$54=TRUE</formula>
    </cfRule>
    <cfRule type="expression" dxfId="1514" priority="2">
      <formula>$AG$54=TRUE</formula>
    </cfRule>
  </conditionalFormatting>
  <conditionalFormatting sqref="Y55:AF57">
    <cfRule type="expression" dxfId="1513" priority="12">
      <formula>$AH$55=TRUE</formula>
    </cfRule>
    <cfRule type="expression" dxfId="151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B5CF-C07D-4BF1-90EC-FF2AF825520C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10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511" priority="53">
      <formula>$K50=TRUE</formula>
    </cfRule>
    <cfRule type="expression" dxfId="1510" priority="54">
      <formula>$L50=TRUE</formula>
    </cfRule>
  </conditionalFormatting>
  <conditionalFormatting sqref="D51">
    <cfRule type="expression" dxfId="1509" priority="52">
      <formula>$K$51=TRUE</formula>
    </cfRule>
    <cfRule type="expression" dxfId="1508" priority="51">
      <formula>$L$51=TRUE</formula>
    </cfRule>
  </conditionalFormatting>
  <conditionalFormatting sqref="D52">
    <cfRule type="expression" dxfId="1507" priority="50">
      <formula>$K$52=TRUE</formula>
    </cfRule>
    <cfRule type="expression" dxfId="1506" priority="49">
      <formula>$L$52=TRUE</formula>
    </cfRule>
  </conditionalFormatting>
  <conditionalFormatting sqref="D53">
    <cfRule type="expression" dxfId="1505" priority="48">
      <formula>$K$53=TRUE</formula>
    </cfRule>
    <cfRule type="expression" dxfId="1504" priority="47">
      <formula>$L$53=TRUE</formula>
    </cfRule>
  </conditionalFormatting>
  <conditionalFormatting sqref="D54">
    <cfRule type="expression" dxfId="1503" priority="46">
      <formula>$K$54=TRUE</formula>
    </cfRule>
    <cfRule type="expression" dxfId="1502" priority="45">
      <formula>$L$54=TRUE</formula>
    </cfRule>
  </conditionalFormatting>
  <conditionalFormatting sqref="D55">
    <cfRule type="expression" dxfId="1501" priority="44">
      <formula>$K$55=TRUE</formula>
    </cfRule>
    <cfRule type="expression" dxfId="1500" priority="43">
      <formula>$L$55=TRUE</formula>
    </cfRule>
  </conditionalFormatting>
  <conditionalFormatting sqref="D56">
    <cfRule type="expression" dxfId="1499" priority="42">
      <formula>$K$56=TRUE</formula>
    </cfRule>
    <cfRule type="expression" dxfId="1498" priority="41">
      <formula>$L$56=TRUE</formula>
    </cfRule>
  </conditionalFormatting>
  <conditionalFormatting sqref="D57">
    <cfRule type="expression" dxfId="1497" priority="40">
      <formula>$K$57=TRUE</formula>
    </cfRule>
    <cfRule type="expression" dxfId="1496" priority="39">
      <formula>$L$57=TRUE</formula>
    </cfRule>
  </conditionalFormatting>
  <conditionalFormatting sqref="D58 F58">
    <cfRule type="expression" dxfId="1495" priority="38">
      <formula>$K$58=TRUE</formula>
    </cfRule>
    <cfRule type="expression" dxfId="1494" priority="37">
      <formula>$L$58=TRUE</formula>
    </cfRule>
  </conditionalFormatting>
  <conditionalFormatting sqref="N50:U50">
    <cfRule type="expression" dxfId="1493" priority="36">
      <formula>$V$50=TRUE</formula>
    </cfRule>
    <cfRule type="expression" dxfId="1492" priority="35">
      <formula>$W$50=TRUE</formula>
    </cfRule>
  </conditionalFormatting>
  <conditionalFormatting sqref="N51:U51">
    <cfRule type="expression" dxfId="1491" priority="33">
      <formula>$W$51=TRUE</formula>
    </cfRule>
    <cfRule type="expression" dxfId="1490" priority="34">
      <formula>$V$51=TRUE</formula>
    </cfRule>
  </conditionalFormatting>
  <conditionalFormatting sqref="N52:U52">
    <cfRule type="expression" dxfId="1489" priority="32">
      <formula>$V$52=TRUE</formula>
    </cfRule>
    <cfRule type="expression" dxfId="1488" priority="31">
      <formula>$W$52=TRUE</formula>
    </cfRule>
  </conditionalFormatting>
  <conditionalFormatting sqref="N53:U53">
    <cfRule type="expression" dxfId="1487" priority="30">
      <formula>$V$53=TRUE</formula>
    </cfRule>
    <cfRule type="expression" dxfId="1486" priority="29">
      <formula>$W$53=TRUE</formula>
    </cfRule>
  </conditionalFormatting>
  <conditionalFormatting sqref="N54:U54">
    <cfRule type="expression" dxfId="1485" priority="27">
      <formula>$W$54=TRUE</formula>
    </cfRule>
    <cfRule type="expression" dxfId="1484" priority="28">
      <formula>$V$54=TRUE</formula>
    </cfRule>
  </conditionalFormatting>
  <conditionalFormatting sqref="N55:U55">
    <cfRule type="expression" dxfId="1483" priority="26">
      <formula>$V$55=TRUE</formula>
    </cfRule>
    <cfRule type="expression" dxfId="1482" priority="25">
      <formula>$W$55=TRUE</formula>
    </cfRule>
  </conditionalFormatting>
  <conditionalFormatting sqref="N56:U56">
    <cfRule type="expression" dxfId="1481" priority="24">
      <formula>$V$56=TRUE</formula>
    </cfRule>
    <cfRule type="expression" dxfId="1480" priority="23">
      <formula>$W$56=TRUE</formula>
    </cfRule>
  </conditionalFormatting>
  <conditionalFormatting sqref="N57:U57">
    <cfRule type="expression" dxfId="1479" priority="21">
      <formula>$W$57=TRUE</formula>
    </cfRule>
    <cfRule type="expression" dxfId="1478" priority="22">
      <formula>$V$57=TRUE</formula>
    </cfRule>
  </conditionalFormatting>
  <conditionalFormatting sqref="N58:U58">
    <cfRule type="expression" dxfId="1477" priority="20">
      <formula>$V$58=TRUE</formula>
    </cfRule>
    <cfRule type="expression" dxfId="1476" priority="19">
      <formula>$W$58=TRUE</formula>
    </cfRule>
  </conditionalFormatting>
  <conditionalFormatting sqref="N59:U59">
    <cfRule type="expression" dxfId="1475" priority="18">
      <formula>$V$59=TRUE</formula>
    </cfRule>
    <cfRule type="expression" dxfId="1474" priority="17">
      <formula>$W$59=TRUE</formula>
    </cfRule>
  </conditionalFormatting>
  <conditionalFormatting sqref="N60:U60">
    <cfRule type="expression" dxfId="1473" priority="16">
      <formula>$V$60=TRUE</formula>
    </cfRule>
    <cfRule type="expression" dxfId="1472" priority="15">
      <formula>$W$60=TRUE</formula>
    </cfRule>
  </conditionalFormatting>
  <conditionalFormatting sqref="N61:U63">
    <cfRule type="expression" dxfId="1471" priority="14">
      <formula>$V$61=TRUE</formula>
    </cfRule>
    <cfRule type="expression" dxfId="1470" priority="13">
      <formula>$W$61=TRUE</formula>
    </cfRule>
  </conditionalFormatting>
  <conditionalFormatting sqref="Y50:AF50">
    <cfRule type="expression" dxfId="1469" priority="10">
      <formula>$AG$50=TRUE</formula>
    </cfRule>
    <cfRule type="expression" dxfId="1468" priority="9">
      <formula>$AH$50=TRUE</formula>
    </cfRule>
  </conditionalFormatting>
  <conditionalFormatting sqref="Y51:AF51">
    <cfRule type="expression" dxfId="1467" priority="8">
      <formula>$AG$51=TRUE</formula>
    </cfRule>
    <cfRule type="expression" dxfId="1466" priority="7">
      <formula>$AH$51=TRUE</formula>
    </cfRule>
  </conditionalFormatting>
  <conditionalFormatting sqref="Y52:AF52">
    <cfRule type="expression" dxfId="1465" priority="6">
      <formula>$AG$52=TRUE</formula>
    </cfRule>
    <cfRule type="expression" dxfId="1464" priority="5">
      <formula>$AH$52=TRUE</formula>
    </cfRule>
  </conditionalFormatting>
  <conditionalFormatting sqref="Y53:AF53">
    <cfRule type="expression" dxfId="1463" priority="4">
      <formula>$AG$53=TRUE</formula>
    </cfRule>
    <cfRule type="expression" dxfId="1462" priority="3">
      <formula>$AH$53=TRUE</formula>
    </cfRule>
  </conditionalFormatting>
  <conditionalFormatting sqref="Y54:AF54">
    <cfRule type="expression" dxfId="1461" priority="1">
      <formula>$AH$54=TRUE</formula>
    </cfRule>
    <cfRule type="expression" dxfId="1460" priority="2">
      <formula>$AG$54=TRUE</formula>
    </cfRule>
  </conditionalFormatting>
  <conditionalFormatting sqref="Y55:AF57">
    <cfRule type="expression" dxfId="1459" priority="12">
      <formula>$AH$55=TRUE</formula>
    </cfRule>
    <cfRule type="expression" dxfId="145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7094C-AA6A-40A5-B90C-63232738EAFD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11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457" priority="53">
      <formula>$K50=TRUE</formula>
    </cfRule>
    <cfRule type="expression" dxfId="1456" priority="54">
      <formula>$L50=TRUE</formula>
    </cfRule>
  </conditionalFormatting>
  <conditionalFormatting sqref="D51">
    <cfRule type="expression" dxfId="1455" priority="52">
      <formula>$K$51=TRUE</formula>
    </cfRule>
    <cfRule type="expression" dxfId="1454" priority="51">
      <formula>$L$51=TRUE</formula>
    </cfRule>
  </conditionalFormatting>
  <conditionalFormatting sqref="D52">
    <cfRule type="expression" dxfId="1453" priority="50">
      <formula>$K$52=TRUE</formula>
    </cfRule>
    <cfRule type="expression" dxfId="1452" priority="49">
      <formula>$L$52=TRUE</formula>
    </cfRule>
  </conditionalFormatting>
  <conditionalFormatting sqref="D53">
    <cfRule type="expression" dxfId="1451" priority="48">
      <formula>$K$53=TRUE</formula>
    </cfRule>
    <cfRule type="expression" dxfId="1450" priority="47">
      <formula>$L$53=TRUE</formula>
    </cfRule>
  </conditionalFormatting>
  <conditionalFormatting sqref="D54">
    <cfRule type="expression" dxfId="1449" priority="46">
      <formula>$K$54=TRUE</formula>
    </cfRule>
    <cfRule type="expression" dxfId="1448" priority="45">
      <formula>$L$54=TRUE</formula>
    </cfRule>
  </conditionalFormatting>
  <conditionalFormatting sqref="D55">
    <cfRule type="expression" dxfId="1447" priority="44">
      <formula>$K$55=TRUE</formula>
    </cfRule>
    <cfRule type="expression" dxfId="1446" priority="43">
      <formula>$L$55=TRUE</formula>
    </cfRule>
  </conditionalFormatting>
  <conditionalFormatting sqref="D56">
    <cfRule type="expression" dxfId="1445" priority="42">
      <formula>$K$56=TRUE</formula>
    </cfRule>
    <cfRule type="expression" dxfId="1444" priority="41">
      <formula>$L$56=TRUE</formula>
    </cfRule>
  </conditionalFormatting>
  <conditionalFormatting sqref="D57">
    <cfRule type="expression" dxfId="1443" priority="40">
      <formula>$K$57=TRUE</formula>
    </cfRule>
    <cfRule type="expression" dxfId="1442" priority="39">
      <formula>$L$57=TRUE</formula>
    </cfRule>
  </conditionalFormatting>
  <conditionalFormatting sqref="D58 F58">
    <cfRule type="expression" dxfId="1441" priority="38">
      <formula>$K$58=TRUE</formula>
    </cfRule>
    <cfRule type="expression" dxfId="1440" priority="37">
      <formula>$L$58=TRUE</formula>
    </cfRule>
  </conditionalFormatting>
  <conditionalFormatting sqref="N50:U50">
    <cfRule type="expression" dxfId="1439" priority="36">
      <formula>$V$50=TRUE</formula>
    </cfRule>
    <cfRule type="expression" dxfId="1438" priority="35">
      <formula>$W$50=TRUE</formula>
    </cfRule>
  </conditionalFormatting>
  <conditionalFormatting sqref="N51:U51">
    <cfRule type="expression" dxfId="1437" priority="33">
      <formula>$W$51=TRUE</formula>
    </cfRule>
    <cfRule type="expression" dxfId="1436" priority="34">
      <formula>$V$51=TRUE</formula>
    </cfRule>
  </conditionalFormatting>
  <conditionalFormatting sqref="N52:U52">
    <cfRule type="expression" dxfId="1435" priority="32">
      <formula>$V$52=TRUE</formula>
    </cfRule>
    <cfRule type="expression" dxfId="1434" priority="31">
      <formula>$W$52=TRUE</formula>
    </cfRule>
  </conditionalFormatting>
  <conditionalFormatting sqref="N53:U53">
    <cfRule type="expression" dxfId="1433" priority="30">
      <formula>$V$53=TRUE</formula>
    </cfRule>
    <cfRule type="expression" dxfId="1432" priority="29">
      <formula>$W$53=TRUE</formula>
    </cfRule>
  </conditionalFormatting>
  <conditionalFormatting sqref="N54:U54">
    <cfRule type="expression" dxfId="1431" priority="27">
      <formula>$W$54=TRUE</formula>
    </cfRule>
    <cfRule type="expression" dxfId="1430" priority="28">
      <formula>$V$54=TRUE</formula>
    </cfRule>
  </conditionalFormatting>
  <conditionalFormatting sqref="N55:U55">
    <cfRule type="expression" dxfId="1429" priority="26">
      <formula>$V$55=TRUE</formula>
    </cfRule>
    <cfRule type="expression" dxfId="1428" priority="25">
      <formula>$W$55=TRUE</formula>
    </cfRule>
  </conditionalFormatting>
  <conditionalFormatting sqref="N56:U56">
    <cfRule type="expression" dxfId="1427" priority="24">
      <formula>$V$56=TRUE</formula>
    </cfRule>
    <cfRule type="expression" dxfId="1426" priority="23">
      <formula>$W$56=TRUE</formula>
    </cfRule>
  </conditionalFormatting>
  <conditionalFormatting sqref="N57:U57">
    <cfRule type="expression" dxfId="1425" priority="21">
      <formula>$W$57=TRUE</formula>
    </cfRule>
    <cfRule type="expression" dxfId="1424" priority="22">
      <formula>$V$57=TRUE</formula>
    </cfRule>
  </conditionalFormatting>
  <conditionalFormatting sqref="N58:U58">
    <cfRule type="expression" dxfId="1423" priority="20">
      <formula>$V$58=TRUE</formula>
    </cfRule>
    <cfRule type="expression" dxfId="1422" priority="19">
      <formula>$W$58=TRUE</formula>
    </cfRule>
  </conditionalFormatting>
  <conditionalFormatting sqref="N59:U59">
    <cfRule type="expression" dxfId="1421" priority="18">
      <formula>$V$59=TRUE</formula>
    </cfRule>
    <cfRule type="expression" dxfId="1420" priority="17">
      <formula>$W$59=TRUE</formula>
    </cfRule>
  </conditionalFormatting>
  <conditionalFormatting sqref="N60:U60">
    <cfRule type="expression" dxfId="1419" priority="16">
      <formula>$V$60=TRUE</formula>
    </cfRule>
    <cfRule type="expression" dxfId="1418" priority="15">
      <formula>$W$60=TRUE</formula>
    </cfRule>
  </conditionalFormatting>
  <conditionalFormatting sqref="N61:U63">
    <cfRule type="expression" dxfId="1417" priority="14">
      <formula>$V$61=TRUE</formula>
    </cfRule>
    <cfRule type="expression" dxfId="1416" priority="13">
      <formula>$W$61=TRUE</formula>
    </cfRule>
  </conditionalFormatting>
  <conditionalFormatting sqref="Y50:AF50">
    <cfRule type="expression" dxfId="1415" priority="10">
      <formula>$AG$50=TRUE</formula>
    </cfRule>
    <cfRule type="expression" dxfId="1414" priority="9">
      <formula>$AH$50=TRUE</formula>
    </cfRule>
  </conditionalFormatting>
  <conditionalFormatting sqref="Y51:AF51">
    <cfRule type="expression" dxfId="1413" priority="8">
      <formula>$AG$51=TRUE</formula>
    </cfRule>
    <cfRule type="expression" dxfId="1412" priority="7">
      <formula>$AH$51=TRUE</formula>
    </cfRule>
  </conditionalFormatting>
  <conditionalFormatting sqref="Y52:AF52">
    <cfRule type="expression" dxfId="1411" priority="6">
      <formula>$AG$52=TRUE</formula>
    </cfRule>
    <cfRule type="expression" dxfId="1410" priority="5">
      <formula>$AH$52=TRUE</formula>
    </cfRule>
  </conditionalFormatting>
  <conditionalFormatting sqref="Y53:AF53">
    <cfRule type="expression" dxfId="1409" priority="4">
      <formula>$AG$53=TRUE</formula>
    </cfRule>
    <cfRule type="expression" dxfId="1408" priority="3">
      <formula>$AH$53=TRUE</formula>
    </cfRule>
  </conditionalFormatting>
  <conditionalFormatting sqref="Y54:AF54">
    <cfRule type="expression" dxfId="1407" priority="1">
      <formula>$AH$54=TRUE</formula>
    </cfRule>
    <cfRule type="expression" dxfId="1406" priority="2">
      <formula>$AG$54=TRUE</formula>
    </cfRule>
  </conditionalFormatting>
  <conditionalFormatting sqref="Y55:AF57">
    <cfRule type="expression" dxfId="1405" priority="12">
      <formula>$AH$55=TRUE</formula>
    </cfRule>
    <cfRule type="expression" dxfId="140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2D9C7-4195-4705-B37D-E93D653188D8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12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403" priority="53">
      <formula>$K50=TRUE</formula>
    </cfRule>
    <cfRule type="expression" dxfId="1402" priority="54">
      <formula>$L50=TRUE</formula>
    </cfRule>
  </conditionalFormatting>
  <conditionalFormatting sqref="D51">
    <cfRule type="expression" dxfId="1401" priority="52">
      <formula>$K$51=TRUE</formula>
    </cfRule>
    <cfRule type="expression" dxfId="1400" priority="51">
      <formula>$L$51=TRUE</formula>
    </cfRule>
  </conditionalFormatting>
  <conditionalFormatting sqref="D52">
    <cfRule type="expression" dxfId="1399" priority="50">
      <formula>$K$52=TRUE</formula>
    </cfRule>
    <cfRule type="expression" dxfId="1398" priority="49">
      <formula>$L$52=TRUE</formula>
    </cfRule>
  </conditionalFormatting>
  <conditionalFormatting sqref="D53">
    <cfRule type="expression" dxfId="1397" priority="48">
      <formula>$K$53=TRUE</formula>
    </cfRule>
    <cfRule type="expression" dxfId="1396" priority="47">
      <formula>$L$53=TRUE</formula>
    </cfRule>
  </conditionalFormatting>
  <conditionalFormatting sqref="D54">
    <cfRule type="expression" dxfId="1395" priority="46">
      <formula>$K$54=TRUE</formula>
    </cfRule>
    <cfRule type="expression" dxfId="1394" priority="45">
      <formula>$L$54=TRUE</formula>
    </cfRule>
  </conditionalFormatting>
  <conditionalFormatting sqref="D55">
    <cfRule type="expression" dxfId="1393" priority="44">
      <formula>$K$55=TRUE</formula>
    </cfRule>
    <cfRule type="expression" dxfId="1392" priority="43">
      <formula>$L$55=TRUE</formula>
    </cfRule>
  </conditionalFormatting>
  <conditionalFormatting sqref="D56">
    <cfRule type="expression" dxfId="1391" priority="42">
      <formula>$K$56=TRUE</formula>
    </cfRule>
    <cfRule type="expression" dxfId="1390" priority="41">
      <formula>$L$56=TRUE</formula>
    </cfRule>
  </conditionalFormatting>
  <conditionalFormatting sqref="D57">
    <cfRule type="expression" dxfId="1389" priority="40">
      <formula>$K$57=TRUE</formula>
    </cfRule>
    <cfRule type="expression" dxfId="1388" priority="39">
      <formula>$L$57=TRUE</formula>
    </cfRule>
  </conditionalFormatting>
  <conditionalFormatting sqref="D58 F58">
    <cfRule type="expression" dxfId="1387" priority="38">
      <formula>$K$58=TRUE</formula>
    </cfRule>
    <cfRule type="expression" dxfId="1386" priority="37">
      <formula>$L$58=TRUE</formula>
    </cfRule>
  </conditionalFormatting>
  <conditionalFormatting sqref="N50:U50">
    <cfRule type="expression" dxfId="1385" priority="36">
      <formula>$V$50=TRUE</formula>
    </cfRule>
    <cfRule type="expression" dxfId="1384" priority="35">
      <formula>$W$50=TRUE</formula>
    </cfRule>
  </conditionalFormatting>
  <conditionalFormatting sqref="N51:U51">
    <cfRule type="expression" dxfId="1383" priority="33">
      <formula>$W$51=TRUE</formula>
    </cfRule>
    <cfRule type="expression" dxfId="1382" priority="34">
      <formula>$V$51=TRUE</formula>
    </cfRule>
  </conditionalFormatting>
  <conditionalFormatting sqref="N52:U52">
    <cfRule type="expression" dxfId="1381" priority="32">
      <formula>$V$52=TRUE</formula>
    </cfRule>
    <cfRule type="expression" dxfId="1380" priority="31">
      <formula>$W$52=TRUE</formula>
    </cfRule>
  </conditionalFormatting>
  <conditionalFormatting sqref="N53:U53">
    <cfRule type="expression" dxfId="1379" priority="30">
      <formula>$V$53=TRUE</formula>
    </cfRule>
    <cfRule type="expression" dxfId="1378" priority="29">
      <formula>$W$53=TRUE</formula>
    </cfRule>
  </conditionalFormatting>
  <conditionalFormatting sqref="N54:U54">
    <cfRule type="expression" dxfId="1377" priority="27">
      <formula>$W$54=TRUE</formula>
    </cfRule>
    <cfRule type="expression" dxfId="1376" priority="28">
      <formula>$V$54=TRUE</formula>
    </cfRule>
  </conditionalFormatting>
  <conditionalFormatting sqref="N55:U55">
    <cfRule type="expression" dxfId="1375" priority="26">
      <formula>$V$55=TRUE</formula>
    </cfRule>
    <cfRule type="expression" dxfId="1374" priority="25">
      <formula>$W$55=TRUE</formula>
    </cfRule>
  </conditionalFormatting>
  <conditionalFormatting sqref="N56:U56">
    <cfRule type="expression" dxfId="1373" priority="24">
      <formula>$V$56=TRUE</formula>
    </cfRule>
    <cfRule type="expression" dxfId="1372" priority="23">
      <formula>$W$56=TRUE</formula>
    </cfRule>
  </conditionalFormatting>
  <conditionalFormatting sqref="N57:U57">
    <cfRule type="expression" dxfId="1371" priority="21">
      <formula>$W$57=TRUE</formula>
    </cfRule>
    <cfRule type="expression" dxfId="1370" priority="22">
      <formula>$V$57=TRUE</formula>
    </cfRule>
  </conditionalFormatting>
  <conditionalFormatting sqref="N58:U58">
    <cfRule type="expression" dxfId="1369" priority="20">
      <formula>$V$58=TRUE</formula>
    </cfRule>
    <cfRule type="expression" dxfId="1368" priority="19">
      <formula>$W$58=TRUE</formula>
    </cfRule>
  </conditionalFormatting>
  <conditionalFormatting sqref="N59:U59">
    <cfRule type="expression" dxfId="1367" priority="18">
      <formula>$V$59=TRUE</formula>
    </cfRule>
    <cfRule type="expression" dxfId="1366" priority="17">
      <formula>$W$59=TRUE</formula>
    </cfRule>
  </conditionalFormatting>
  <conditionalFormatting sqref="N60:U60">
    <cfRule type="expression" dxfId="1365" priority="16">
      <formula>$V$60=TRUE</formula>
    </cfRule>
    <cfRule type="expression" dxfId="1364" priority="15">
      <formula>$W$60=TRUE</formula>
    </cfRule>
  </conditionalFormatting>
  <conditionalFormatting sqref="N61:U63">
    <cfRule type="expression" dxfId="1363" priority="14">
      <formula>$V$61=TRUE</formula>
    </cfRule>
    <cfRule type="expression" dxfId="1362" priority="13">
      <formula>$W$61=TRUE</formula>
    </cfRule>
  </conditionalFormatting>
  <conditionalFormatting sqref="Y50:AF50">
    <cfRule type="expression" dxfId="1361" priority="10">
      <formula>$AG$50=TRUE</formula>
    </cfRule>
    <cfRule type="expression" dxfId="1360" priority="9">
      <formula>$AH$50=TRUE</formula>
    </cfRule>
  </conditionalFormatting>
  <conditionalFormatting sqref="Y51:AF51">
    <cfRule type="expression" dxfId="1359" priority="8">
      <formula>$AG$51=TRUE</formula>
    </cfRule>
    <cfRule type="expression" dxfId="1358" priority="7">
      <formula>$AH$51=TRUE</formula>
    </cfRule>
  </conditionalFormatting>
  <conditionalFormatting sqref="Y52:AF52">
    <cfRule type="expression" dxfId="1357" priority="6">
      <formula>$AG$52=TRUE</formula>
    </cfRule>
    <cfRule type="expression" dxfId="1356" priority="5">
      <formula>$AH$52=TRUE</formula>
    </cfRule>
  </conditionalFormatting>
  <conditionalFormatting sqref="Y53:AF53">
    <cfRule type="expression" dxfId="1355" priority="4">
      <formula>$AG$53=TRUE</formula>
    </cfRule>
    <cfRule type="expression" dxfId="1354" priority="3">
      <formula>$AH$53=TRUE</formula>
    </cfRule>
  </conditionalFormatting>
  <conditionalFormatting sqref="Y54:AF54">
    <cfRule type="expression" dxfId="1353" priority="1">
      <formula>$AH$54=TRUE</formula>
    </cfRule>
    <cfRule type="expression" dxfId="1352" priority="2">
      <formula>$AG$54=TRUE</formula>
    </cfRule>
  </conditionalFormatting>
  <conditionalFormatting sqref="Y55:AF57">
    <cfRule type="expression" dxfId="1351" priority="12">
      <formula>$AH$55=TRUE</formula>
    </cfRule>
    <cfRule type="expression" dxfId="135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30D5-1CF9-4EAA-9E05-2FC703025885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13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349" priority="53">
      <formula>$K50=TRUE</formula>
    </cfRule>
    <cfRule type="expression" dxfId="1348" priority="54">
      <formula>$L50=TRUE</formula>
    </cfRule>
  </conditionalFormatting>
  <conditionalFormatting sqref="D51">
    <cfRule type="expression" dxfId="1347" priority="52">
      <formula>$K$51=TRUE</formula>
    </cfRule>
    <cfRule type="expression" dxfId="1346" priority="51">
      <formula>$L$51=TRUE</formula>
    </cfRule>
  </conditionalFormatting>
  <conditionalFormatting sqref="D52">
    <cfRule type="expression" dxfId="1345" priority="50">
      <formula>$K$52=TRUE</formula>
    </cfRule>
    <cfRule type="expression" dxfId="1344" priority="49">
      <formula>$L$52=TRUE</formula>
    </cfRule>
  </conditionalFormatting>
  <conditionalFormatting sqref="D53">
    <cfRule type="expression" dxfId="1343" priority="48">
      <formula>$K$53=TRUE</formula>
    </cfRule>
    <cfRule type="expression" dxfId="1342" priority="47">
      <formula>$L$53=TRUE</formula>
    </cfRule>
  </conditionalFormatting>
  <conditionalFormatting sqref="D54">
    <cfRule type="expression" dxfId="1341" priority="46">
      <formula>$K$54=TRUE</formula>
    </cfRule>
    <cfRule type="expression" dxfId="1340" priority="45">
      <formula>$L$54=TRUE</formula>
    </cfRule>
  </conditionalFormatting>
  <conditionalFormatting sqref="D55">
    <cfRule type="expression" dxfId="1339" priority="44">
      <formula>$K$55=TRUE</formula>
    </cfRule>
    <cfRule type="expression" dxfId="1338" priority="43">
      <formula>$L$55=TRUE</formula>
    </cfRule>
  </conditionalFormatting>
  <conditionalFormatting sqref="D56">
    <cfRule type="expression" dxfId="1337" priority="42">
      <formula>$K$56=TRUE</formula>
    </cfRule>
    <cfRule type="expression" dxfId="1336" priority="41">
      <formula>$L$56=TRUE</formula>
    </cfRule>
  </conditionalFormatting>
  <conditionalFormatting sqref="D57">
    <cfRule type="expression" dxfId="1335" priority="40">
      <formula>$K$57=TRUE</formula>
    </cfRule>
    <cfRule type="expression" dxfId="1334" priority="39">
      <formula>$L$57=TRUE</formula>
    </cfRule>
  </conditionalFormatting>
  <conditionalFormatting sqref="D58 F58">
    <cfRule type="expression" dxfId="1333" priority="38">
      <formula>$K$58=TRUE</formula>
    </cfRule>
    <cfRule type="expression" dxfId="1332" priority="37">
      <formula>$L$58=TRUE</formula>
    </cfRule>
  </conditionalFormatting>
  <conditionalFormatting sqref="N50:U50">
    <cfRule type="expression" dxfId="1331" priority="36">
      <formula>$V$50=TRUE</formula>
    </cfRule>
    <cfRule type="expression" dxfId="1330" priority="35">
      <formula>$W$50=TRUE</formula>
    </cfRule>
  </conditionalFormatting>
  <conditionalFormatting sqref="N51:U51">
    <cfRule type="expression" dxfId="1329" priority="33">
      <formula>$W$51=TRUE</formula>
    </cfRule>
    <cfRule type="expression" dxfId="1328" priority="34">
      <formula>$V$51=TRUE</formula>
    </cfRule>
  </conditionalFormatting>
  <conditionalFormatting sqref="N52:U52">
    <cfRule type="expression" dxfId="1327" priority="32">
      <formula>$V$52=TRUE</formula>
    </cfRule>
    <cfRule type="expression" dxfId="1326" priority="31">
      <formula>$W$52=TRUE</formula>
    </cfRule>
  </conditionalFormatting>
  <conditionalFormatting sqref="N53:U53">
    <cfRule type="expression" dxfId="1325" priority="30">
      <formula>$V$53=TRUE</formula>
    </cfRule>
    <cfRule type="expression" dxfId="1324" priority="29">
      <formula>$W$53=TRUE</formula>
    </cfRule>
  </conditionalFormatting>
  <conditionalFormatting sqref="N54:U54">
    <cfRule type="expression" dxfId="1323" priority="27">
      <formula>$W$54=TRUE</formula>
    </cfRule>
    <cfRule type="expression" dxfId="1322" priority="28">
      <formula>$V$54=TRUE</formula>
    </cfRule>
  </conditionalFormatting>
  <conditionalFormatting sqref="N55:U55">
    <cfRule type="expression" dxfId="1321" priority="26">
      <formula>$V$55=TRUE</formula>
    </cfRule>
    <cfRule type="expression" dxfId="1320" priority="25">
      <formula>$W$55=TRUE</formula>
    </cfRule>
  </conditionalFormatting>
  <conditionalFormatting sqref="N56:U56">
    <cfRule type="expression" dxfId="1319" priority="24">
      <formula>$V$56=TRUE</formula>
    </cfRule>
    <cfRule type="expression" dxfId="1318" priority="23">
      <formula>$W$56=TRUE</formula>
    </cfRule>
  </conditionalFormatting>
  <conditionalFormatting sqref="N57:U57">
    <cfRule type="expression" dxfId="1317" priority="21">
      <formula>$W$57=TRUE</formula>
    </cfRule>
    <cfRule type="expression" dxfId="1316" priority="22">
      <formula>$V$57=TRUE</formula>
    </cfRule>
  </conditionalFormatting>
  <conditionalFormatting sqref="N58:U58">
    <cfRule type="expression" dxfId="1315" priority="20">
      <formula>$V$58=TRUE</formula>
    </cfRule>
    <cfRule type="expression" dxfId="1314" priority="19">
      <formula>$W$58=TRUE</formula>
    </cfRule>
  </conditionalFormatting>
  <conditionalFormatting sqref="N59:U59">
    <cfRule type="expression" dxfId="1313" priority="18">
      <formula>$V$59=TRUE</formula>
    </cfRule>
    <cfRule type="expression" dxfId="1312" priority="17">
      <formula>$W$59=TRUE</formula>
    </cfRule>
  </conditionalFormatting>
  <conditionalFormatting sqref="N60:U60">
    <cfRule type="expression" dxfId="1311" priority="16">
      <formula>$V$60=TRUE</formula>
    </cfRule>
    <cfRule type="expression" dxfId="1310" priority="15">
      <formula>$W$60=TRUE</formula>
    </cfRule>
  </conditionalFormatting>
  <conditionalFormatting sqref="N61:U63">
    <cfRule type="expression" dxfId="1309" priority="14">
      <formula>$V$61=TRUE</formula>
    </cfRule>
    <cfRule type="expression" dxfId="1308" priority="13">
      <formula>$W$61=TRUE</formula>
    </cfRule>
  </conditionalFormatting>
  <conditionalFormatting sqref="Y50:AF50">
    <cfRule type="expression" dxfId="1307" priority="10">
      <formula>$AG$50=TRUE</formula>
    </cfRule>
    <cfRule type="expression" dxfId="1306" priority="9">
      <formula>$AH$50=TRUE</formula>
    </cfRule>
  </conditionalFormatting>
  <conditionalFormatting sqref="Y51:AF51">
    <cfRule type="expression" dxfId="1305" priority="8">
      <formula>$AG$51=TRUE</formula>
    </cfRule>
    <cfRule type="expression" dxfId="1304" priority="7">
      <formula>$AH$51=TRUE</formula>
    </cfRule>
  </conditionalFormatting>
  <conditionalFormatting sqref="Y52:AF52">
    <cfRule type="expression" dxfId="1303" priority="6">
      <formula>$AG$52=TRUE</formula>
    </cfRule>
    <cfRule type="expression" dxfId="1302" priority="5">
      <formula>$AH$52=TRUE</formula>
    </cfRule>
  </conditionalFormatting>
  <conditionalFormatting sqref="Y53:AF53">
    <cfRule type="expression" dxfId="1301" priority="4">
      <formula>$AG$53=TRUE</formula>
    </cfRule>
    <cfRule type="expression" dxfId="1300" priority="3">
      <formula>$AH$53=TRUE</formula>
    </cfRule>
  </conditionalFormatting>
  <conditionalFormatting sqref="Y54:AF54">
    <cfRule type="expression" dxfId="1299" priority="1">
      <formula>$AH$54=TRUE</formula>
    </cfRule>
    <cfRule type="expression" dxfId="1298" priority="2">
      <formula>$AG$54=TRUE</formula>
    </cfRule>
  </conditionalFormatting>
  <conditionalFormatting sqref="Y55:AF57">
    <cfRule type="expression" dxfId="1297" priority="12">
      <formula>$AH$55=TRUE</formula>
    </cfRule>
    <cfRule type="expression" dxfId="129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BB39-008C-42B5-9542-5AD323A3A80A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14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295" priority="53">
      <formula>$K50=TRUE</formula>
    </cfRule>
    <cfRule type="expression" dxfId="1294" priority="54">
      <formula>$L50=TRUE</formula>
    </cfRule>
  </conditionalFormatting>
  <conditionalFormatting sqref="D51">
    <cfRule type="expression" dxfId="1293" priority="52">
      <formula>$K$51=TRUE</formula>
    </cfRule>
    <cfRule type="expression" dxfId="1292" priority="51">
      <formula>$L$51=TRUE</formula>
    </cfRule>
  </conditionalFormatting>
  <conditionalFormatting sqref="D52">
    <cfRule type="expression" dxfId="1291" priority="50">
      <formula>$K$52=TRUE</formula>
    </cfRule>
    <cfRule type="expression" dxfId="1290" priority="49">
      <formula>$L$52=TRUE</formula>
    </cfRule>
  </conditionalFormatting>
  <conditionalFormatting sqref="D53">
    <cfRule type="expression" dxfId="1289" priority="48">
      <formula>$K$53=TRUE</formula>
    </cfRule>
    <cfRule type="expression" dxfId="1288" priority="47">
      <formula>$L$53=TRUE</formula>
    </cfRule>
  </conditionalFormatting>
  <conditionalFormatting sqref="D54">
    <cfRule type="expression" dxfId="1287" priority="46">
      <formula>$K$54=TRUE</formula>
    </cfRule>
    <cfRule type="expression" dxfId="1286" priority="45">
      <formula>$L$54=TRUE</formula>
    </cfRule>
  </conditionalFormatting>
  <conditionalFormatting sqref="D55">
    <cfRule type="expression" dxfId="1285" priority="44">
      <formula>$K$55=TRUE</formula>
    </cfRule>
    <cfRule type="expression" dxfId="1284" priority="43">
      <formula>$L$55=TRUE</formula>
    </cfRule>
  </conditionalFormatting>
  <conditionalFormatting sqref="D56">
    <cfRule type="expression" dxfId="1283" priority="42">
      <formula>$K$56=TRUE</formula>
    </cfRule>
    <cfRule type="expression" dxfId="1282" priority="41">
      <formula>$L$56=TRUE</formula>
    </cfRule>
  </conditionalFormatting>
  <conditionalFormatting sqref="D57">
    <cfRule type="expression" dxfId="1281" priority="40">
      <formula>$K$57=TRUE</formula>
    </cfRule>
    <cfRule type="expression" dxfId="1280" priority="39">
      <formula>$L$57=TRUE</formula>
    </cfRule>
  </conditionalFormatting>
  <conditionalFormatting sqref="D58 F58">
    <cfRule type="expression" dxfId="1279" priority="38">
      <formula>$K$58=TRUE</formula>
    </cfRule>
    <cfRule type="expression" dxfId="1278" priority="37">
      <formula>$L$58=TRUE</formula>
    </cfRule>
  </conditionalFormatting>
  <conditionalFormatting sqref="N50:U50">
    <cfRule type="expression" dxfId="1277" priority="36">
      <formula>$V$50=TRUE</formula>
    </cfRule>
    <cfRule type="expression" dxfId="1276" priority="35">
      <formula>$W$50=TRUE</formula>
    </cfRule>
  </conditionalFormatting>
  <conditionalFormatting sqref="N51:U51">
    <cfRule type="expression" dxfId="1275" priority="33">
      <formula>$W$51=TRUE</formula>
    </cfRule>
    <cfRule type="expression" dxfId="1274" priority="34">
      <formula>$V$51=TRUE</formula>
    </cfRule>
  </conditionalFormatting>
  <conditionalFormatting sqref="N52:U52">
    <cfRule type="expression" dxfId="1273" priority="32">
      <formula>$V$52=TRUE</formula>
    </cfRule>
    <cfRule type="expression" dxfId="1272" priority="31">
      <formula>$W$52=TRUE</formula>
    </cfRule>
  </conditionalFormatting>
  <conditionalFormatting sqref="N53:U53">
    <cfRule type="expression" dxfId="1271" priority="30">
      <formula>$V$53=TRUE</formula>
    </cfRule>
    <cfRule type="expression" dxfId="1270" priority="29">
      <formula>$W$53=TRUE</formula>
    </cfRule>
  </conditionalFormatting>
  <conditionalFormatting sqref="N54:U54">
    <cfRule type="expression" dxfId="1269" priority="27">
      <formula>$W$54=TRUE</formula>
    </cfRule>
    <cfRule type="expression" dxfId="1268" priority="28">
      <formula>$V$54=TRUE</formula>
    </cfRule>
  </conditionalFormatting>
  <conditionalFormatting sqref="N55:U55">
    <cfRule type="expression" dxfId="1267" priority="26">
      <formula>$V$55=TRUE</formula>
    </cfRule>
    <cfRule type="expression" dxfId="1266" priority="25">
      <formula>$W$55=TRUE</formula>
    </cfRule>
  </conditionalFormatting>
  <conditionalFormatting sqref="N56:U56">
    <cfRule type="expression" dxfId="1265" priority="24">
      <formula>$V$56=TRUE</formula>
    </cfRule>
    <cfRule type="expression" dxfId="1264" priority="23">
      <formula>$W$56=TRUE</formula>
    </cfRule>
  </conditionalFormatting>
  <conditionalFormatting sqref="N57:U57">
    <cfRule type="expression" dxfId="1263" priority="21">
      <formula>$W$57=TRUE</formula>
    </cfRule>
    <cfRule type="expression" dxfId="1262" priority="22">
      <formula>$V$57=TRUE</formula>
    </cfRule>
  </conditionalFormatting>
  <conditionalFormatting sqref="N58:U58">
    <cfRule type="expression" dxfId="1261" priority="20">
      <formula>$V$58=TRUE</formula>
    </cfRule>
    <cfRule type="expression" dxfId="1260" priority="19">
      <formula>$W$58=TRUE</formula>
    </cfRule>
  </conditionalFormatting>
  <conditionalFormatting sqref="N59:U59">
    <cfRule type="expression" dxfId="1259" priority="18">
      <formula>$V$59=TRUE</formula>
    </cfRule>
    <cfRule type="expression" dxfId="1258" priority="17">
      <formula>$W$59=TRUE</formula>
    </cfRule>
  </conditionalFormatting>
  <conditionalFormatting sqref="N60:U60">
    <cfRule type="expression" dxfId="1257" priority="16">
      <formula>$V$60=TRUE</formula>
    </cfRule>
    <cfRule type="expression" dxfId="1256" priority="15">
      <formula>$W$60=TRUE</formula>
    </cfRule>
  </conditionalFormatting>
  <conditionalFormatting sqref="N61:U63">
    <cfRule type="expression" dxfId="1255" priority="14">
      <formula>$V$61=TRUE</formula>
    </cfRule>
    <cfRule type="expression" dxfId="1254" priority="13">
      <formula>$W$61=TRUE</formula>
    </cfRule>
  </conditionalFormatting>
  <conditionalFormatting sqref="Y50:AF50">
    <cfRule type="expression" dxfId="1253" priority="10">
      <formula>$AG$50=TRUE</formula>
    </cfRule>
    <cfRule type="expression" dxfId="1252" priority="9">
      <formula>$AH$50=TRUE</formula>
    </cfRule>
  </conditionalFormatting>
  <conditionalFormatting sqref="Y51:AF51">
    <cfRule type="expression" dxfId="1251" priority="8">
      <formula>$AG$51=TRUE</formula>
    </cfRule>
    <cfRule type="expression" dxfId="1250" priority="7">
      <formula>$AH$51=TRUE</formula>
    </cfRule>
  </conditionalFormatting>
  <conditionalFormatting sqref="Y52:AF52">
    <cfRule type="expression" dxfId="1249" priority="6">
      <formula>$AG$52=TRUE</formula>
    </cfRule>
    <cfRule type="expression" dxfId="1248" priority="5">
      <formula>$AH$52=TRUE</formula>
    </cfRule>
  </conditionalFormatting>
  <conditionalFormatting sqref="Y53:AF53">
    <cfRule type="expression" dxfId="1247" priority="4">
      <formula>$AG$53=TRUE</formula>
    </cfRule>
    <cfRule type="expression" dxfId="1246" priority="3">
      <formula>$AH$53=TRUE</formula>
    </cfRule>
  </conditionalFormatting>
  <conditionalFormatting sqref="Y54:AF54">
    <cfRule type="expression" dxfId="1245" priority="1">
      <formula>$AH$54=TRUE</formula>
    </cfRule>
    <cfRule type="expression" dxfId="1244" priority="2">
      <formula>$AG$54=TRUE</formula>
    </cfRule>
  </conditionalFormatting>
  <conditionalFormatting sqref="Y55:AF57">
    <cfRule type="expression" dxfId="1243" priority="12">
      <formula>$AH$55=TRUE</formula>
    </cfRule>
    <cfRule type="expression" dxfId="124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853D4-A126-4522-8942-60E816E72AAE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15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241" priority="53">
      <formula>$K50=TRUE</formula>
    </cfRule>
    <cfRule type="expression" dxfId="1240" priority="54">
      <formula>$L50=TRUE</formula>
    </cfRule>
  </conditionalFormatting>
  <conditionalFormatting sqref="D51">
    <cfRule type="expression" dxfId="1239" priority="52">
      <formula>$K$51=TRUE</formula>
    </cfRule>
    <cfRule type="expression" dxfId="1238" priority="51">
      <formula>$L$51=TRUE</formula>
    </cfRule>
  </conditionalFormatting>
  <conditionalFormatting sqref="D52">
    <cfRule type="expression" dxfId="1237" priority="50">
      <formula>$K$52=TRUE</formula>
    </cfRule>
    <cfRule type="expression" dxfId="1236" priority="49">
      <formula>$L$52=TRUE</formula>
    </cfRule>
  </conditionalFormatting>
  <conditionalFormatting sqref="D53">
    <cfRule type="expression" dxfId="1235" priority="48">
      <formula>$K$53=TRUE</formula>
    </cfRule>
    <cfRule type="expression" dxfId="1234" priority="47">
      <formula>$L$53=TRUE</formula>
    </cfRule>
  </conditionalFormatting>
  <conditionalFormatting sqref="D54">
    <cfRule type="expression" dxfId="1233" priority="46">
      <formula>$K$54=TRUE</formula>
    </cfRule>
    <cfRule type="expression" dxfId="1232" priority="45">
      <formula>$L$54=TRUE</formula>
    </cfRule>
  </conditionalFormatting>
  <conditionalFormatting sqref="D55">
    <cfRule type="expression" dxfId="1231" priority="44">
      <formula>$K$55=TRUE</formula>
    </cfRule>
    <cfRule type="expression" dxfId="1230" priority="43">
      <formula>$L$55=TRUE</formula>
    </cfRule>
  </conditionalFormatting>
  <conditionalFormatting sqref="D56">
    <cfRule type="expression" dxfId="1229" priority="42">
      <formula>$K$56=TRUE</formula>
    </cfRule>
    <cfRule type="expression" dxfId="1228" priority="41">
      <formula>$L$56=TRUE</formula>
    </cfRule>
  </conditionalFormatting>
  <conditionalFormatting sqref="D57">
    <cfRule type="expression" dxfId="1227" priority="40">
      <formula>$K$57=TRUE</formula>
    </cfRule>
    <cfRule type="expression" dxfId="1226" priority="39">
      <formula>$L$57=TRUE</formula>
    </cfRule>
  </conditionalFormatting>
  <conditionalFormatting sqref="D58 F58">
    <cfRule type="expression" dxfId="1225" priority="38">
      <formula>$K$58=TRUE</formula>
    </cfRule>
    <cfRule type="expression" dxfId="1224" priority="37">
      <formula>$L$58=TRUE</formula>
    </cfRule>
  </conditionalFormatting>
  <conditionalFormatting sqref="N50:U50">
    <cfRule type="expression" dxfId="1223" priority="36">
      <formula>$V$50=TRUE</formula>
    </cfRule>
    <cfRule type="expression" dxfId="1222" priority="35">
      <formula>$W$50=TRUE</formula>
    </cfRule>
  </conditionalFormatting>
  <conditionalFormatting sqref="N51:U51">
    <cfRule type="expression" dxfId="1221" priority="33">
      <formula>$W$51=TRUE</formula>
    </cfRule>
    <cfRule type="expression" dxfId="1220" priority="34">
      <formula>$V$51=TRUE</formula>
    </cfRule>
  </conditionalFormatting>
  <conditionalFormatting sqref="N52:U52">
    <cfRule type="expression" dxfId="1219" priority="32">
      <formula>$V$52=TRUE</formula>
    </cfRule>
    <cfRule type="expression" dxfId="1218" priority="31">
      <formula>$W$52=TRUE</formula>
    </cfRule>
  </conditionalFormatting>
  <conditionalFormatting sqref="N53:U53">
    <cfRule type="expression" dxfId="1217" priority="30">
      <formula>$V$53=TRUE</formula>
    </cfRule>
    <cfRule type="expression" dxfId="1216" priority="29">
      <formula>$W$53=TRUE</formula>
    </cfRule>
  </conditionalFormatting>
  <conditionalFormatting sqref="N54:U54">
    <cfRule type="expression" dxfId="1215" priority="27">
      <formula>$W$54=TRUE</formula>
    </cfRule>
    <cfRule type="expression" dxfId="1214" priority="28">
      <formula>$V$54=TRUE</formula>
    </cfRule>
  </conditionalFormatting>
  <conditionalFormatting sqref="N55:U55">
    <cfRule type="expression" dxfId="1213" priority="26">
      <formula>$V$55=TRUE</formula>
    </cfRule>
    <cfRule type="expression" dxfId="1212" priority="25">
      <formula>$W$55=TRUE</formula>
    </cfRule>
  </conditionalFormatting>
  <conditionalFormatting sqref="N56:U56">
    <cfRule type="expression" dxfId="1211" priority="24">
      <formula>$V$56=TRUE</formula>
    </cfRule>
    <cfRule type="expression" dxfId="1210" priority="23">
      <formula>$W$56=TRUE</formula>
    </cfRule>
  </conditionalFormatting>
  <conditionalFormatting sqref="N57:U57">
    <cfRule type="expression" dxfId="1209" priority="21">
      <formula>$W$57=TRUE</formula>
    </cfRule>
    <cfRule type="expression" dxfId="1208" priority="22">
      <formula>$V$57=TRUE</formula>
    </cfRule>
  </conditionalFormatting>
  <conditionalFormatting sqref="N58:U58">
    <cfRule type="expression" dxfId="1207" priority="20">
      <formula>$V$58=TRUE</formula>
    </cfRule>
    <cfRule type="expression" dxfId="1206" priority="19">
      <formula>$W$58=TRUE</formula>
    </cfRule>
  </conditionalFormatting>
  <conditionalFormatting sqref="N59:U59">
    <cfRule type="expression" dxfId="1205" priority="18">
      <formula>$V$59=TRUE</formula>
    </cfRule>
    <cfRule type="expression" dxfId="1204" priority="17">
      <formula>$W$59=TRUE</formula>
    </cfRule>
  </conditionalFormatting>
  <conditionalFormatting sqref="N60:U60">
    <cfRule type="expression" dxfId="1203" priority="16">
      <formula>$V$60=TRUE</formula>
    </cfRule>
    <cfRule type="expression" dxfId="1202" priority="15">
      <formula>$W$60=TRUE</formula>
    </cfRule>
  </conditionalFormatting>
  <conditionalFormatting sqref="N61:U63">
    <cfRule type="expression" dxfId="1201" priority="14">
      <formula>$V$61=TRUE</formula>
    </cfRule>
    <cfRule type="expression" dxfId="1200" priority="13">
      <formula>$W$61=TRUE</formula>
    </cfRule>
  </conditionalFormatting>
  <conditionalFormatting sqref="Y50:AF50">
    <cfRule type="expression" dxfId="1199" priority="10">
      <formula>$AG$50=TRUE</formula>
    </cfRule>
    <cfRule type="expression" dxfId="1198" priority="9">
      <formula>$AH$50=TRUE</formula>
    </cfRule>
  </conditionalFormatting>
  <conditionalFormatting sqref="Y51:AF51">
    <cfRule type="expression" dxfId="1197" priority="8">
      <formula>$AG$51=TRUE</formula>
    </cfRule>
    <cfRule type="expression" dxfId="1196" priority="7">
      <formula>$AH$51=TRUE</formula>
    </cfRule>
  </conditionalFormatting>
  <conditionalFormatting sqref="Y52:AF52">
    <cfRule type="expression" dxfId="1195" priority="6">
      <formula>$AG$52=TRUE</formula>
    </cfRule>
    <cfRule type="expression" dxfId="1194" priority="5">
      <formula>$AH$52=TRUE</formula>
    </cfRule>
  </conditionalFormatting>
  <conditionalFormatting sqref="Y53:AF53">
    <cfRule type="expression" dxfId="1193" priority="4">
      <formula>$AG$53=TRUE</formula>
    </cfRule>
    <cfRule type="expression" dxfId="1192" priority="3">
      <formula>$AH$53=TRUE</formula>
    </cfRule>
  </conditionalFormatting>
  <conditionalFormatting sqref="Y54:AF54">
    <cfRule type="expression" dxfId="1191" priority="1">
      <formula>$AH$54=TRUE</formula>
    </cfRule>
    <cfRule type="expression" dxfId="1190" priority="2">
      <formula>$AG$54=TRUE</formula>
    </cfRule>
  </conditionalFormatting>
  <conditionalFormatting sqref="Y55:AF57">
    <cfRule type="expression" dxfId="1189" priority="12">
      <formula>$AH$55=TRUE</formula>
    </cfRule>
    <cfRule type="expression" dxfId="118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1AA17-3C83-4434-BFAA-A9CE2A6C9EE8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16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187" priority="53">
      <formula>$K50=TRUE</formula>
    </cfRule>
    <cfRule type="expression" dxfId="1186" priority="54">
      <formula>$L50=TRUE</formula>
    </cfRule>
  </conditionalFormatting>
  <conditionalFormatting sqref="D51">
    <cfRule type="expression" dxfId="1185" priority="52">
      <formula>$K$51=TRUE</formula>
    </cfRule>
    <cfRule type="expression" dxfId="1184" priority="51">
      <formula>$L$51=TRUE</formula>
    </cfRule>
  </conditionalFormatting>
  <conditionalFormatting sqref="D52">
    <cfRule type="expression" dxfId="1183" priority="50">
      <formula>$K$52=TRUE</formula>
    </cfRule>
    <cfRule type="expression" dxfId="1182" priority="49">
      <formula>$L$52=TRUE</formula>
    </cfRule>
  </conditionalFormatting>
  <conditionalFormatting sqref="D53">
    <cfRule type="expression" dxfId="1181" priority="48">
      <formula>$K$53=TRUE</formula>
    </cfRule>
    <cfRule type="expression" dxfId="1180" priority="47">
      <formula>$L$53=TRUE</formula>
    </cfRule>
  </conditionalFormatting>
  <conditionalFormatting sqref="D54">
    <cfRule type="expression" dxfId="1179" priority="46">
      <formula>$K$54=TRUE</formula>
    </cfRule>
    <cfRule type="expression" dxfId="1178" priority="45">
      <formula>$L$54=TRUE</formula>
    </cfRule>
  </conditionalFormatting>
  <conditionalFormatting sqref="D55">
    <cfRule type="expression" dxfId="1177" priority="44">
      <formula>$K$55=TRUE</formula>
    </cfRule>
    <cfRule type="expression" dxfId="1176" priority="43">
      <formula>$L$55=TRUE</formula>
    </cfRule>
  </conditionalFormatting>
  <conditionalFormatting sqref="D56">
    <cfRule type="expression" dxfId="1175" priority="42">
      <formula>$K$56=TRUE</formula>
    </cfRule>
    <cfRule type="expression" dxfId="1174" priority="41">
      <formula>$L$56=TRUE</formula>
    </cfRule>
  </conditionalFormatting>
  <conditionalFormatting sqref="D57">
    <cfRule type="expression" dxfId="1173" priority="40">
      <formula>$K$57=TRUE</formula>
    </cfRule>
    <cfRule type="expression" dxfId="1172" priority="39">
      <formula>$L$57=TRUE</formula>
    </cfRule>
  </conditionalFormatting>
  <conditionalFormatting sqref="D58 F58">
    <cfRule type="expression" dxfId="1171" priority="38">
      <formula>$K$58=TRUE</formula>
    </cfRule>
    <cfRule type="expression" dxfId="1170" priority="37">
      <formula>$L$58=TRUE</formula>
    </cfRule>
  </conditionalFormatting>
  <conditionalFormatting sqref="N50:U50">
    <cfRule type="expression" dxfId="1169" priority="36">
      <formula>$V$50=TRUE</formula>
    </cfRule>
    <cfRule type="expression" dxfId="1168" priority="35">
      <formula>$W$50=TRUE</formula>
    </cfRule>
  </conditionalFormatting>
  <conditionalFormatting sqref="N51:U51">
    <cfRule type="expression" dxfId="1167" priority="33">
      <formula>$W$51=TRUE</formula>
    </cfRule>
    <cfRule type="expression" dxfId="1166" priority="34">
      <formula>$V$51=TRUE</formula>
    </cfRule>
  </conditionalFormatting>
  <conditionalFormatting sqref="N52:U52">
    <cfRule type="expression" dxfId="1165" priority="32">
      <formula>$V$52=TRUE</formula>
    </cfRule>
    <cfRule type="expression" dxfId="1164" priority="31">
      <formula>$W$52=TRUE</formula>
    </cfRule>
  </conditionalFormatting>
  <conditionalFormatting sqref="N53:U53">
    <cfRule type="expression" dxfId="1163" priority="30">
      <formula>$V$53=TRUE</formula>
    </cfRule>
    <cfRule type="expression" dxfId="1162" priority="29">
      <formula>$W$53=TRUE</formula>
    </cfRule>
  </conditionalFormatting>
  <conditionalFormatting sqref="N54:U54">
    <cfRule type="expression" dxfId="1161" priority="27">
      <formula>$W$54=TRUE</formula>
    </cfRule>
    <cfRule type="expression" dxfId="1160" priority="28">
      <formula>$V$54=TRUE</formula>
    </cfRule>
  </conditionalFormatting>
  <conditionalFormatting sqref="N55:U55">
    <cfRule type="expression" dxfId="1159" priority="26">
      <formula>$V$55=TRUE</formula>
    </cfRule>
    <cfRule type="expression" dxfId="1158" priority="25">
      <formula>$W$55=TRUE</formula>
    </cfRule>
  </conditionalFormatting>
  <conditionalFormatting sqref="N56:U56">
    <cfRule type="expression" dxfId="1157" priority="24">
      <formula>$V$56=TRUE</formula>
    </cfRule>
    <cfRule type="expression" dxfId="1156" priority="23">
      <formula>$W$56=TRUE</formula>
    </cfRule>
  </conditionalFormatting>
  <conditionalFormatting sqref="N57:U57">
    <cfRule type="expression" dxfId="1155" priority="21">
      <formula>$W$57=TRUE</formula>
    </cfRule>
    <cfRule type="expression" dxfId="1154" priority="22">
      <formula>$V$57=TRUE</formula>
    </cfRule>
  </conditionalFormatting>
  <conditionalFormatting sqref="N58:U58">
    <cfRule type="expression" dxfId="1153" priority="20">
      <formula>$V$58=TRUE</formula>
    </cfRule>
    <cfRule type="expression" dxfId="1152" priority="19">
      <formula>$W$58=TRUE</formula>
    </cfRule>
  </conditionalFormatting>
  <conditionalFormatting sqref="N59:U59">
    <cfRule type="expression" dxfId="1151" priority="18">
      <formula>$V$59=TRUE</formula>
    </cfRule>
    <cfRule type="expression" dxfId="1150" priority="17">
      <formula>$W$59=TRUE</formula>
    </cfRule>
  </conditionalFormatting>
  <conditionalFormatting sqref="N60:U60">
    <cfRule type="expression" dxfId="1149" priority="16">
      <formula>$V$60=TRUE</formula>
    </cfRule>
    <cfRule type="expression" dxfId="1148" priority="15">
      <formula>$W$60=TRUE</formula>
    </cfRule>
  </conditionalFormatting>
  <conditionalFormatting sqref="N61:U63">
    <cfRule type="expression" dxfId="1147" priority="14">
      <formula>$V$61=TRUE</formula>
    </cfRule>
    <cfRule type="expression" dxfId="1146" priority="13">
      <formula>$W$61=TRUE</formula>
    </cfRule>
  </conditionalFormatting>
  <conditionalFormatting sqref="Y50:AF50">
    <cfRule type="expression" dxfId="1145" priority="10">
      <formula>$AG$50=TRUE</formula>
    </cfRule>
    <cfRule type="expression" dxfId="1144" priority="9">
      <formula>$AH$50=TRUE</formula>
    </cfRule>
  </conditionalFormatting>
  <conditionalFormatting sqref="Y51:AF51">
    <cfRule type="expression" dxfId="1143" priority="8">
      <formula>$AG$51=TRUE</formula>
    </cfRule>
    <cfRule type="expression" dxfId="1142" priority="7">
      <formula>$AH$51=TRUE</formula>
    </cfRule>
  </conditionalFormatting>
  <conditionalFormatting sqref="Y52:AF52">
    <cfRule type="expression" dxfId="1141" priority="6">
      <formula>$AG$52=TRUE</formula>
    </cfRule>
    <cfRule type="expression" dxfId="1140" priority="5">
      <formula>$AH$52=TRUE</formula>
    </cfRule>
  </conditionalFormatting>
  <conditionalFormatting sqref="Y53:AF53">
    <cfRule type="expression" dxfId="1139" priority="4">
      <formula>$AG$53=TRUE</formula>
    </cfRule>
    <cfRule type="expression" dxfId="1138" priority="3">
      <formula>$AH$53=TRUE</formula>
    </cfRule>
  </conditionalFormatting>
  <conditionalFormatting sqref="Y54:AF54">
    <cfRule type="expression" dxfId="1137" priority="1">
      <formula>$AH$54=TRUE</formula>
    </cfRule>
    <cfRule type="expression" dxfId="1136" priority="2">
      <formula>$AG$54=TRUE</formula>
    </cfRule>
  </conditionalFormatting>
  <conditionalFormatting sqref="Y55:AF57">
    <cfRule type="expression" dxfId="1135" priority="12">
      <formula>$AH$55=TRUE</formula>
    </cfRule>
    <cfRule type="expression" dxfId="113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77F-9679-461E-A8AC-733C2D7991A3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17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133" priority="53">
      <formula>$K50=TRUE</formula>
    </cfRule>
    <cfRule type="expression" dxfId="1132" priority="54">
      <formula>$L50=TRUE</formula>
    </cfRule>
  </conditionalFormatting>
  <conditionalFormatting sqref="D51">
    <cfRule type="expression" dxfId="1131" priority="52">
      <formula>$K$51=TRUE</formula>
    </cfRule>
    <cfRule type="expression" dxfId="1130" priority="51">
      <formula>$L$51=TRUE</formula>
    </cfRule>
  </conditionalFormatting>
  <conditionalFormatting sqref="D52">
    <cfRule type="expression" dxfId="1129" priority="50">
      <formula>$K$52=TRUE</formula>
    </cfRule>
    <cfRule type="expression" dxfId="1128" priority="49">
      <formula>$L$52=TRUE</formula>
    </cfRule>
  </conditionalFormatting>
  <conditionalFormatting sqref="D53">
    <cfRule type="expression" dxfId="1127" priority="48">
      <formula>$K$53=TRUE</formula>
    </cfRule>
    <cfRule type="expression" dxfId="1126" priority="47">
      <formula>$L$53=TRUE</formula>
    </cfRule>
  </conditionalFormatting>
  <conditionalFormatting sqref="D54">
    <cfRule type="expression" dxfId="1125" priority="46">
      <formula>$K$54=TRUE</formula>
    </cfRule>
    <cfRule type="expression" dxfId="1124" priority="45">
      <formula>$L$54=TRUE</formula>
    </cfRule>
  </conditionalFormatting>
  <conditionalFormatting sqref="D55">
    <cfRule type="expression" dxfId="1123" priority="44">
      <formula>$K$55=TRUE</formula>
    </cfRule>
    <cfRule type="expression" dxfId="1122" priority="43">
      <formula>$L$55=TRUE</formula>
    </cfRule>
  </conditionalFormatting>
  <conditionalFormatting sqref="D56">
    <cfRule type="expression" dxfId="1121" priority="42">
      <formula>$K$56=TRUE</formula>
    </cfRule>
    <cfRule type="expression" dxfId="1120" priority="41">
      <formula>$L$56=TRUE</formula>
    </cfRule>
  </conditionalFormatting>
  <conditionalFormatting sqref="D57">
    <cfRule type="expression" dxfId="1119" priority="40">
      <formula>$K$57=TRUE</formula>
    </cfRule>
    <cfRule type="expression" dxfId="1118" priority="39">
      <formula>$L$57=TRUE</formula>
    </cfRule>
  </conditionalFormatting>
  <conditionalFormatting sqref="D58 F58">
    <cfRule type="expression" dxfId="1117" priority="38">
      <formula>$K$58=TRUE</formula>
    </cfRule>
    <cfRule type="expression" dxfId="1116" priority="37">
      <formula>$L$58=TRUE</formula>
    </cfRule>
  </conditionalFormatting>
  <conditionalFormatting sqref="N50:U50">
    <cfRule type="expression" dxfId="1115" priority="36">
      <formula>$V$50=TRUE</formula>
    </cfRule>
    <cfRule type="expression" dxfId="1114" priority="35">
      <formula>$W$50=TRUE</formula>
    </cfRule>
  </conditionalFormatting>
  <conditionalFormatting sqref="N51:U51">
    <cfRule type="expression" dxfId="1113" priority="33">
      <formula>$W$51=TRUE</formula>
    </cfRule>
    <cfRule type="expression" dxfId="1112" priority="34">
      <formula>$V$51=TRUE</formula>
    </cfRule>
  </conditionalFormatting>
  <conditionalFormatting sqref="N52:U52">
    <cfRule type="expression" dxfId="1111" priority="32">
      <formula>$V$52=TRUE</formula>
    </cfRule>
    <cfRule type="expression" dxfId="1110" priority="31">
      <formula>$W$52=TRUE</formula>
    </cfRule>
  </conditionalFormatting>
  <conditionalFormatting sqref="N53:U53">
    <cfRule type="expression" dxfId="1109" priority="30">
      <formula>$V$53=TRUE</formula>
    </cfRule>
    <cfRule type="expression" dxfId="1108" priority="29">
      <formula>$W$53=TRUE</formula>
    </cfRule>
  </conditionalFormatting>
  <conditionalFormatting sqref="N54:U54">
    <cfRule type="expression" dxfId="1107" priority="27">
      <formula>$W$54=TRUE</formula>
    </cfRule>
    <cfRule type="expression" dxfId="1106" priority="28">
      <formula>$V$54=TRUE</formula>
    </cfRule>
  </conditionalFormatting>
  <conditionalFormatting sqref="N55:U55">
    <cfRule type="expression" dxfId="1105" priority="26">
      <formula>$V$55=TRUE</formula>
    </cfRule>
    <cfRule type="expression" dxfId="1104" priority="25">
      <formula>$W$55=TRUE</formula>
    </cfRule>
  </conditionalFormatting>
  <conditionalFormatting sqref="N56:U56">
    <cfRule type="expression" dxfId="1103" priority="24">
      <formula>$V$56=TRUE</formula>
    </cfRule>
    <cfRule type="expression" dxfId="1102" priority="23">
      <formula>$W$56=TRUE</formula>
    </cfRule>
  </conditionalFormatting>
  <conditionalFormatting sqref="N57:U57">
    <cfRule type="expression" dxfId="1101" priority="21">
      <formula>$W$57=TRUE</formula>
    </cfRule>
    <cfRule type="expression" dxfId="1100" priority="22">
      <formula>$V$57=TRUE</formula>
    </cfRule>
  </conditionalFormatting>
  <conditionalFormatting sqref="N58:U58">
    <cfRule type="expression" dxfId="1099" priority="20">
      <formula>$V$58=TRUE</formula>
    </cfRule>
    <cfRule type="expression" dxfId="1098" priority="19">
      <formula>$W$58=TRUE</formula>
    </cfRule>
  </conditionalFormatting>
  <conditionalFormatting sqref="N59:U59">
    <cfRule type="expression" dxfId="1097" priority="18">
      <formula>$V$59=TRUE</formula>
    </cfRule>
    <cfRule type="expression" dxfId="1096" priority="17">
      <formula>$W$59=TRUE</formula>
    </cfRule>
  </conditionalFormatting>
  <conditionalFormatting sqref="N60:U60">
    <cfRule type="expression" dxfId="1095" priority="16">
      <formula>$V$60=TRUE</formula>
    </cfRule>
    <cfRule type="expression" dxfId="1094" priority="15">
      <formula>$W$60=TRUE</formula>
    </cfRule>
  </conditionalFormatting>
  <conditionalFormatting sqref="N61:U63">
    <cfRule type="expression" dxfId="1093" priority="14">
      <formula>$V$61=TRUE</formula>
    </cfRule>
    <cfRule type="expression" dxfId="1092" priority="13">
      <formula>$W$61=TRUE</formula>
    </cfRule>
  </conditionalFormatting>
  <conditionalFormatting sqref="Y50:AF50">
    <cfRule type="expression" dxfId="1091" priority="10">
      <formula>$AG$50=TRUE</formula>
    </cfRule>
    <cfRule type="expression" dxfId="1090" priority="9">
      <formula>$AH$50=TRUE</formula>
    </cfRule>
  </conditionalFormatting>
  <conditionalFormatting sqref="Y51:AF51">
    <cfRule type="expression" dxfId="1089" priority="8">
      <formula>$AG$51=TRUE</formula>
    </cfRule>
    <cfRule type="expression" dxfId="1088" priority="7">
      <formula>$AH$51=TRUE</formula>
    </cfRule>
  </conditionalFormatting>
  <conditionalFormatting sqref="Y52:AF52">
    <cfRule type="expression" dxfId="1087" priority="6">
      <formula>$AG$52=TRUE</formula>
    </cfRule>
    <cfRule type="expression" dxfId="1086" priority="5">
      <formula>$AH$52=TRUE</formula>
    </cfRule>
  </conditionalFormatting>
  <conditionalFormatting sqref="Y53:AF53">
    <cfRule type="expression" dxfId="1085" priority="4">
      <formula>$AG$53=TRUE</formula>
    </cfRule>
    <cfRule type="expression" dxfId="1084" priority="3">
      <formula>$AH$53=TRUE</formula>
    </cfRule>
  </conditionalFormatting>
  <conditionalFormatting sqref="Y54:AF54">
    <cfRule type="expression" dxfId="1083" priority="1">
      <formula>$AH$54=TRUE</formula>
    </cfRule>
    <cfRule type="expression" dxfId="1082" priority="2">
      <formula>$AG$54=TRUE</formula>
    </cfRule>
  </conditionalFormatting>
  <conditionalFormatting sqref="Y55:AF57">
    <cfRule type="expression" dxfId="1081" priority="12">
      <formula>$AH$55=TRUE</formula>
    </cfRule>
    <cfRule type="expression" dxfId="108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04B7A-194E-41E7-A765-6BA5FDCBBE43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18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079" priority="53">
      <formula>$K50=TRUE</formula>
    </cfRule>
    <cfRule type="expression" dxfId="1078" priority="54">
      <formula>$L50=TRUE</formula>
    </cfRule>
  </conditionalFormatting>
  <conditionalFormatting sqref="D51">
    <cfRule type="expression" dxfId="1077" priority="52">
      <formula>$K$51=TRUE</formula>
    </cfRule>
    <cfRule type="expression" dxfId="1076" priority="51">
      <formula>$L$51=TRUE</formula>
    </cfRule>
  </conditionalFormatting>
  <conditionalFormatting sqref="D52">
    <cfRule type="expression" dxfId="1075" priority="50">
      <formula>$K$52=TRUE</formula>
    </cfRule>
    <cfRule type="expression" dxfId="1074" priority="49">
      <formula>$L$52=TRUE</formula>
    </cfRule>
  </conditionalFormatting>
  <conditionalFormatting sqref="D53">
    <cfRule type="expression" dxfId="1073" priority="48">
      <formula>$K$53=TRUE</formula>
    </cfRule>
    <cfRule type="expression" dxfId="1072" priority="47">
      <formula>$L$53=TRUE</formula>
    </cfRule>
  </conditionalFormatting>
  <conditionalFormatting sqref="D54">
    <cfRule type="expression" dxfId="1071" priority="46">
      <formula>$K$54=TRUE</formula>
    </cfRule>
    <cfRule type="expression" dxfId="1070" priority="45">
      <formula>$L$54=TRUE</formula>
    </cfRule>
  </conditionalFormatting>
  <conditionalFormatting sqref="D55">
    <cfRule type="expression" dxfId="1069" priority="44">
      <formula>$K$55=TRUE</formula>
    </cfRule>
    <cfRule type="expression" dxfId="1068" priority="43">
      <formula>$L$55=TRUE</formula>
    </cfRule>
  </conditionalFormatting>
  <conditionalFormatting sqref="D56">
    <cfRule type="expression" dxfId="1067" priority="42">
      <formula>$K$56=TRUE</formula>
    </cfRule>
    <cfRule type="expression" dxfId="1066" priority="41">
      <formula>$L$56=TRUE</formula>
    </cfRule>
  </conditionalFormatting>
  <conditionalFormatting sqref="D57">
    <cfRule type="expression" dxfId="1065" priority="40">
      <formula>$K$57=TRUE</formula>
    </cfRule>
    <cfRule type="expression" dxfId="1064" priority="39">
      <formula>$L$57=TRUE</formula>
    </cfRule>
  </conditionalFormatting>
  <conditionalFormatting sqref="D58 F58">
    <cfRule type="expression" dxfId="1063" priority="38">
      <formula>$K$58=TRUE</formula>
    </cfRule>
    <cfRule type="expression" dxfId="1062" priority="37">
      <formula>$L$58=TRUE</formula>
    </cfRule>
  </conditionalFormatting>
  <conditionalFormatting sqref="N50:U50">
    <cfRule type="expression" dxfId="1061" priority="36">
      <formula>$V$50=TRUE</formula>
    </cfRule>
    <cfRule type="expression" dxfId="1060" priority="35">
      <formula>$W$50=TRUE</formula>
    </cfRule>
  </conditionalFormatting>
  <conditionalFormatting sqref="N51:U51">
    <cfRule type="expression" dxfId="1059" priority="33">
      <formula>$W$51=TRUE</formula>
    </cfRule>
    <cfRule type="expression" dxfId="1058" priority="34">
      <formula>$V$51=TRUE</formula>
    </cfRule>
  </conditionalFormatting>
  <conditionalFormatting sqref="N52:U52">
    <cfRule type="expression" dxfId="1057" priority="32">
      <formula>$V$52=TRUE</formula>
    </cfRule>
    <cfRule type="expression" dxfId="1056" priority="31">
      <formula>$W$52=TRUE</formula>
    </cfRule>
  </conditionalFormatting>
  <conditionalFormatting sqref="N53:U53">
    <cfRule type="expression" dxfId="1055" priority="30">
      <formula>$V$53=TRUE</formula>
    </cfRule>
    <cfRule type="expression" dxfId="1054" priority="29">
      <formula>$W$53=TRUE</formula>
    </cfRule>
  </conditionalFormatting>
  <conditionalFormatting sqref="N54:U54">
    <cfRule type="expression" dxfId="1053" priority="27">
      <formula>$W$54=TRUE</formula>
    </cfRule>
    <cfRule type="expression" dxfId="1052" priority="28">
      <formula>$V$54=TRUE</formula>
    </cfRule>
  </conditionalFormatting>
  <conditionalFormatting sqref="N55:U55">
    <cfRule type="expression" dxfId="1051" priority="26">
      <formula>$V$55=TRUE</formula>
    </cfRule>
    <cfRule type="expression" dxfId="1050" priority="25">
      <formula>$W$55=TRUE</formula>
    </cfRule>
  </conditionalFormatting>
  <conditionalFormatting sqref="N56:U56">
    <cfRule type="expression" dxfId="1049" priority="24">
      <formula>$V$56=TRUE</formula>
    </cfRule>
    <cfRule type="expression" dxfId="1048" priority="23">
      <formula>$W$56=TRUE</formula>
    </cfRule>
  </conditionalFormatting>
  <conditionalFormatting sqref="N57:U57">
    <cfRule type="expression" dxfId="1047" priority="21">
      <formula>$W$57=TRUE</formula>
    </cfRule>
    <cfRule type="expression" dxfId="1046" priority="22">
      <formula>$V$57=TRUE</formula>
    </cfRule>
  </conditionalFormatting>
  <conditionalFormatting sqref="N58:U58">
    <cfRule type="expression" dxfId="1045" priority="20">
      <formula>$V$58=TRUE</formula>
    </cfRule>
    <cfRule type="expression" dxfId="1044" priority="19">
      <formula>$W$58=TRUE</formula>
    </cfRule>
  </conditionalFormatting>
  <conditionalFormatting sqref="N59:U59">
    <cfRule type="expression" dxfId="1043" priority="18">
      <formula>$V$59=TRUE</formula>
    </cfRule>
    <cfRule type="expression" dxfId="1042" priority="17">
      <formula>$W$59=TRUE</formula>
    </cfRule>
  </conditionalFormatting>
  <conditionalFormatting sqref="N60:U60">
    <cfRule type="expression" dxfId="1041" priority="16">
      <formula>$V$60=TRUE</formula>
    </cfRule>
    <cfRule type="expression" dxfId="1040" priority="15">
      <formula>$W$60=TRUE</formula>
    </cfRule>
  </conditionalFormatting>
  <conditionalFormatting sqref="N61:U63">
    <cfRule type="expression" dxfId="1039" priority="14">
      <formula>$V$61=TRUE</formula>
    </cfRule>
    <cfRule type="expression" dxfId="1038" priority="13">
      <formula>$W$61=TRUE</formula>
    </cfRule>
  </conditionalFormatting>
  <conditionalFormatting sqref="Y50:AF50">
    <cfRule type="expression" dxfId="1037" priority="10">
      <formula>$AG$50=TRUE</formula>
    </cfRule>
    <cfRule type="expression" dxfId="1036" priority="9">
      <formula>$AH$50=TRUE</formula>
    </cfRule>
  </conditionalFormatting>
  <conditionalFormatting sqref="Y51:AF51">
    <cfRule type="expression" dxfId="1035" priority="8">
      <formula>$AG$51=TRUE</formula>
    </cfRule>
    <cfRule type="expression" dxfId="1034" priority="7">
      <formula>$AH$51=TRUE</formula>
    </cfRule>
  </conditionalFormatting>
  <conditionalFormatting sqref="Y52:AF52">
    <cfRule type="expression" dxfId="1033" priority="6">
      <formula>$AG$52=TRUE</formula>
    </cfRule>
    <cfRule type="expression" dxfId="1032" priority="5">
      <formula>$AH$52=TRUE</formula>
    </cfRule>
  </conditionalFormatting>
  <conditionalFormatting sqref="Y53:AF53">
    <cfRule type="expression" dxfId="1031" priority="4">
      <formula>$AG$53=TRUE</formula>
    </cfRule>
    <cfRule type="expression" dxfId="1030" priority="3">
      <formula>$AH$53=TRUE</formula>
    </cfRule>
  </conditionalFormatting>
  <conditionalFormatting sqref="Y54:AF54">
    <cfRule type="expression" dxfId="1029" priority="1">
      <formula>$AH$54=TRUE</formula>
    </cfRule>
    <cfRule type="expression" dxfId="1028" priority="2">
      <formula>$AG$54=TRUE</formula>
    </cfRule>
  </conditionalFormatting>
  <conditionalFormatting sqref="Y55:AF57">
    <cfRule type="expression" dxfId="1027" priority="12">
      <formula>$AH$55=TRUE</formula>
    </cfRule>
    <cfRule type="expression" dxfId="102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3852F-EE5F-4BB4-97CB-BBA7FF02C060}">
  <sheetPr codeName="Blad11">
    <tabColor rgb="FF00B0F0"/>
  </sheetPr>
  <dimension ref="B1:B26"/>
  <sheetViews>
    <sheetView showGridLines="0" showRowColHeaders="0" zoomScale="110" zoomScaleNormal="110" workbookViewId="0"/>
  </sheetViews>
  <sheetFormatPr defaultRowHeight="13.2" x14ac:dyDescent="0.25"/>
  <cols>
    <col min="1" max="1" width="3.6640625" customWidth="1"/>
  </cols>
  <sheetData>
    <row r="1" spans="2:2" ht="63" customHeight="1" x14ac:dyDescent="0.25"/>
    <row r="6" spans="2:2" ht="17.399999999999999" x14ac:dyDescent="0.3">
      <c r="B6" s="106" t="s">
        <v>4</v>
      </c>
    </row>
    <row r="9" spans="2:2" x14ac:dyDescent="0.25">
      <c r="B9" t="s">
        <v>5</v>
      </c>
    </row>
    <row r="10" spans="2:2" x14ac:dyDescent="0.25">
      <c r="B10" t="s">
        <v>6</v>
      </c>
    </row>
    <row r="11" spans="2:2" x14ac:dyDescent="0.25">
      <c r="B11" t="s">
        <v>7</v>
      </c>
    </row>
    <row r="12" spans="2:2" x14ac:dyDescent="0.25">
      <c r="B12" t="s">
        <v>6</v>
      </c>
    </row>
    <row r="13" spans="2:2" x14ac:dyDescent="0.25">
      <c r="B13" t="s">
        <v>8</v>
      </c>
    </row>
    <row r="14" spans="2:2" x14ac:dyDescent="0.25">
      <c r="B14" t="s">
        <v>6</v>
      </c>
    </row>
    <row r="15" spans="2:2" x14ac:dyDescent="0.25">
      <c r="B15" s="12" t="s">
        <v>9</v>
      </c>
    </row>
    <row r="16" spans="2:2" x14ac:dyDescent="0.25">
      <c r="B16" s="12" t="s">
        <v>10</v>
      </c>
    </row>
    <row r="17" spans="2:2" x14ac:dyDescent="0.25">
      <c r="B17" t="s">
        <v>6</v>
      </c>
    </row>
    <row r="18" spans="2:2" x14ac:dyDescent="0.25">
      <c r="B18" t="s">
        <v>11</v>
      </c>
    </row>
    <row r="19" spans="2:2" x14ac:dyDescent="0.25">
      <c r="B19" t="s">
        <v>6</v>
      </c>
    </row>
    <row r="20" spans="2:2" x14ac:dyDescent="0.25">
      <c r="B20" t="s">
        <v>12</v>
      </c>
    </row>
    <row r="21" spans="2:2" x14ac:dyDescent="0.25">
      <c r="B21" t="s">
        <v>6</v>
      </c>
    </row>
    <row r="22" spans="2:2" x14ac:dyDescent="0.25">
      <c r="B22" t="s">
        <v>13</v>
      </c>
    </row>
    <row r="23" spans="2:2" x14ac:dyDescent="0.25">
      <c r="B23" t="s">
        <v>6</v>
      </c>
    </row>
    <row r="24" spans="2:2" x14ac:dyDescent="0.25">
      <c r="B24" t="s">
        <v>14</v>
      </c>
    </row>
    <row r="25" spans="2:2" x14ac:dyDescent="0.25">
      <c r="B25" t="s">
        <v>6</v>
      </c>
    </row>
    <row r="26" spans="2:2" x14ac:dyDescent="0.25">
      <c r="B26" t="s">
        <v>15</v>
      </c>
    </row>
  </sheetData>
  <pageMargins left="0.7" right="0.7" top="0.75" bottom="0.75" header="0.3" footer="0.3"/>
  <pageSetup paperSize="9" scale="7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91840-2DD9-4808-9D33-D94CE87FC85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19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025" priority="53">
      <formula>$K50=TRUE</formula>
    </cfRule>
    <cfRule type="expression" dxfId="1024" priority="54">
      <formula>$L50=TRUE</formula>
    </cfRule>
  </conditionalFormatting>
  <conditionalFormatting sqref="D51">
    <cfRule type="expression" dxfId="1023" priority="52">
      <formula>$K$51=TRUE</formula>
    </cfRule>
    <cfRule type="expression" dxfId="1022" priority="51">
      <formula>$L$51=TRUE</formula>
    </cfRule>
  </conditionalFormatting>
  <conditionalFormatting sqref="D52">
    <cfRule type="expression" dxfId="1021" priority="50">
      <formula>$K$52=TRUE</formula>
    </cfRule>
    <cfRule type="expression" dxfId="1020" priority="49">
      <formula>$L$52=TRUE</formula>
    </cfRule>
  </conditionalFormatting>
  <conditionalFormatting sqref="D53">
    <cfRule type="expression" dxfId="1019" priority="48">
      <formula>$K$53=TRUE</formula>
    </cfRule>
    <cfRule type="expression" dxfId="1018" priority="47">
      <formula>$L$53=TRUE</formula>
    </cfRule>
  </conditionalFormatting>
  <conditionalFormatting sqref="D54">
    <cfRule type="expression" dxfId="1017" priority="46">
      <formula>$K$54=TRUE</formula>
    </cfRule>
    <cfRule type="expression" dxfId="1016" priority="45">
      <formula>$L$54=TRUE</formula>
    </cfRule>
  </conditionalFormatting>
  <conditionalFormatting sqref="D55">
    <cfRule type="expression" dxfId="1015" priority="44">
      <formula>$K$55=TRUE</formula>
    </cfRule>
    <cfRule type="expression" dxfId="1014" priority="43">
      <formula>$L$55=TRUE</formula>
    </cfRule>
  </conditionalFormatting>
  <conditionalFormatting sqref="D56">
    <cfRule type="expression" dxfId="1013" priority="42">
      <formula>$K$56=TRUE</formula>
    </cfRule>
    <cfRule type="expression" dxfId="1012" priority="41">
      <formula>$L$56=TRUE</formula>
    </cfRule>
  </conditionalFormatting>
  <conditionalFormatting sqref="D57">
    <cfRule type="expression" dxfId="1011" priority="40">
      <formula>$K$57=TRUE</formula>
    </cfRule>
    <cfRule type="expression" dxfId="1010" priority="39">
      <formula>$L$57=TRUE</formula>
    </cfRule>
  </conditionalFormatting>
  <conditionalFormatting sqref="D58 F58">
    <cfRule type="expression" dxfId="1009" priority="38">
      <formula>$K$58=TRUE</formula>
    </cfRule>
    <cfRule type="expression" dxfId="1008" priority="37">
      <formula>$L$58=TRUE</formula>
    </cfRule>
  </conditionalFormatting>
  <conditionalFormatting sqref="N50:U50">
    <cfRule type="expression" dxfId="1007" priority="36">
      <formula>$V$50=TRUE</formula>
    </cfRule>
    <cfRule type="expression" dxfId="1006" priority="35">
      <formula>$W$50=TRUE</formula>
    </cfRule>
  </conditionalFormatting>
  <conditionalFormatting sqref="N51:U51">
    <cfRule type="expression" dxfId="1005" priority="33">
      <formula>$W$51=TRUE</formula>
    </cfRule>
    <cfRule type="expression" dxfId="1004" priority="34">
      <formula>$V$51=TRUE</formula>
    </cfRule>
  </conditionalFormatting>
  <conditionalFormatting sqref="N52:U52">
    <cfRule type="expression" dxfId="1003" priority="32">
      <formula>$V$52=TRUE</formula>
    </cfRule>
    <cfRule type="expression" dxfId="1002" priority="31">
      <formula>$W$52=TRUE</formula>
    </cfRule>
  </conditionalFormatting>
  <conditionalFormatting sqref="N53:U53">
    <cfRule type="expression" dxfId="1001" priority="30">
      <formula>$V$53=TRUE</formula>
    </cfRule>
    <cfRule type="expression" dxfId="1000" priority="29">
      <formula>$W$53=TRUE</formula>
    </cfRule>
  </conditionalFormatting>
  <conditionalFormatting sqref="N54:U54">
    <cfRule type="expression" dxfId="999" priority="27">
      <formula>$W$54=TRUE</formula>
    </cfRule>
    <cfRule type="expression" dxfId="998" priority="28">
      <formula>$V$54=TRUE</formula>
    </cfRule>
  </conditionalFormatting>
  <conditionalFormatting sqref="N55:U55">
    <cfRule type="expression" dxfId="997" priority="26">
      <formula>$V$55=TRUE</formula>
    </cfRule>
    <cfRule type="expression" dxfId="996" priority="25">
      <formula>$W$55=TRUE</formula>
    </cfRule>
  </conditionalFormatting>
  <conditionalFormatting sqref="N56:U56">
    <cfRule type="expression" dxfId="995" priority="24">
      <formula>$V$56=TRUE</formula>
    </cfRule>
    <cfRule type="expression" dxfId="994" priority="23">
      <formula>$W$56=TRUE</formula>
    </cfRule>
  </conditionalFormatting>
  <conditionalFormatting sqref="N57:U57">
    <cfRule type="expression" dxfId="993" priority="21">
      <formula>$W$57=TRUE</formula>
    </cfRule>
    <cfRule type="expression" dxfId="992" priority="22">
      <formula>$V$57=TRUE</formula>
    </cfRule>
  </conditionalFormatting>
  <conditionalFormatting sqref="N58:U58">
    <cfRule type="expression" dxfId="991" priority="20">
      <formula>$V$58=TRUE</formula>
    </cfRule>
    <cfRule type="expression" dxfId="990" priority="19">
      <formula>$W$58=TRUE</formula>
    </cfRule>
  </conditionalFormatting>
  <conditionalFormatting sqref="N59:U59">
    <cfRule type="expression" dxfId="989" priority="18">
      <formula>$V$59=TRUE</formula>
    </cfRule>
    <cfRule type="expression" dxfId="988" priority="17">
      <formula>$W$59=TRUE</formula>
    </cfRule>
  </conditionalFormatting>
  <conditionalFormatting sqref="N60:U60">
    <cfRule type="expression" dxfId="987" priority="16">
      <formula>$V$60=TRUE</formula>
    </cfRule>
    <cfRule type="expression" dxfId="986" priority="15">
      <formula>$W$60=TRUE</formula>
    </cfRule>
  </conditionalFormatting>
  <conditionalFormatting sqref="N61:U63">
    <cfRule type="expression" dxfId="985" priority="14">
      <formula>$V$61=TRUE</formula>
    </cfRule>
    <cfRule type="expression" dxfId="984" priority="13">
      <formula>$W$61=TRUE</formula>
    </cfRule>
  </conditionalFormatting>
  <conditionalFormatting sqref="Y50:AF50">
    <cfRule type="expression" dxfId="983" priority="10">
      <formula>$AG$50=TRUE</formula>
    </cfRule>
    <cfRule type="expression" dxfId="982" priority="9">
      <formula>$AH$50=TRUE</formula>
    </cfRule>
  </conditionalFormatting>
  <conditionalFormatting sqref="Y51:AF51">
    <cfRule type="expression" dxfId="981" priority="8">
      <formula>$AG$51=TRUE</formula>
    </cfRule>
    <cfRule type="expression" dxfId="980" priority="7">
      <formula>$AH$51=TRUE</formula>
    </cfRule>
  </conditionalFormatting>
  <conditionalFormatting sqref="Y52:AF52">
    <cfRule type="expression" dxfId="979" priority="6">
      <formula>$AG$52=TRUE</formula>
    </cfRule>
    <cfRule type="expression" dxfId="978" priority="5">
      <formula>$AH$52=TRUE</formula>
    </cfRule>
  </conditionalFormatting>
  <conditionalFormatting sqref="Y53:AF53">
    <cfRule type="expression" dxfId="977" priority="4">
      <formula>$AG$53=TRUE</formula>
    </cfRule>
    <cfRule type="expression" dxfId="976" priority="3">
      <formula>$AH$53=TRUE</formula>
    </cfRule>
  </conditionalFormatting>
  <conditionalFormatting sqref="Y54:AF54">
    <cfRule type="expression" dxfId="975" priority="1">
      <formula>$AH$54=TRUE</formula>
    </cfRule>
    <cfRule type="expression" dxfId="974" priority="2">
      <formula>$AG$54=TRUE</formula>
    </cfRule>
  </conditionalFormatting>
  <conditionalFormatting sqref="Y55:AF57">
    <cfRule type="expression" dxfId="973" priority="12">
      <formula>$AH$55=TRUE</formula>
    </cfRule>
    <cfRule type="expression" dxfId="97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BD7F9-B5E4-4D15-998A-55893D00E4FA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20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971" priority="53">
      <formula>$K50=TRUE</formula>
    </cfRule>
    <cfRule type="expression" dxfId="970" priority="54">
      <formula>$L50=TRUE</formula>
    </cfRule>
  </conditionalFormatting>
  <conditionalFormatting sqref="D51">
    <cfRule type="expression" dxfId="969" priority="52">
      <formula>$K$51=TRUE</formula>
    </cfRule>
    <cfRule type="expression" dxfId="968" priority="51">
      <formula>$L$51=TRUE</formula>
    </cfRule>
  </conditionalFormatting>
  <conditionalFormatting sqref="D52">
    <cfRule type="expression" dxfId="967" priority="50">
      <formula>$K$52=TRUE</formula>
    </cfRule>
    <cfRule type="expression" dxfId="966" priority="49">
      <formula>$L$52=TRUE</formula>
    </cfRule>
  </conditionalFormatting>
  <conditionalFormatting sqref="D53">
    <cfRule type="expression" dxfId="965" priority="48">
      <formula>$K$53=TRUE</formula>
    </cfRule>
    <cfRule type="expression" dxfId="964" priority="47">
      <formula>$L$53=TRUE</formula>
    </cfRule>
  </conditionalFormatting>
  <conditionalFormatting sqref="D54">
    <cfRule type="expression" dxfId="963" priority="46">
      <formula>$K$54=TRUE</formula>
    </cfRule>
    <cfRule type="expression" dxfId="962" priority="45">
      <formula>$L$54=TRUE</formula>
    </cfRule>
  </conditionalFormatting>
  <conditionalFormatting sqref="D55">
    <cfRule type="expression" dxfId="961" priority="44">
      <formula>$K$55=TRUE</formula>
    </cfRule>
    <cfRule type="expression" dxfId="960" priority="43">
      <formula>$L$55=TRUE</formula>
    </cfRule>
  </conditionalFormatting>
  <conditionalFormatting sqref="D56">
    <cfRule type="expression" dxfId="959" priority="42">
      <formula>$K$56=TRUE</formula>
    </cfRule>
    <cfRule type="expression" dxfId="958" priority="41">
      <formula>$L$56=TRUE</formula>
    </cfRule>
  </conditionalFormatting>
  <conditionalFormatting sqref="D57">
    <cfRule type="expression" dxfId="957" priority="40">
      <formula>$K$57=TRUE</formula>
    </cfRule>
    <cfRule type="expression" dxfId="956" priority="39">
      <formula>$L$57=TRUE</formula>
    </cfRule>
  </conditionalFormatting>
  <conditionalFormatting sqref="D58 F58">
    <cfRule type="expression" dxfId="955" priority="38">
      <formula>$K$58=TRUE</formula>
    </cfRule>
    <cfRule type="expression" dxfId="954" priority="37">
      <formula>$L$58=TRUE</formula>
    </cfRule>
  </conditionalFormatting>
  <conditionalFormatting sqref="N50:U50">
    <cfRule type="expression" dxfId="953" priority="36">
      <formula>$V$50=TRUE</formula>
    </cfRule>
    <cfRule type="expression" dxfId="952" priority="35">
      <formula>$W$50=TRUE</formula>
    </cfRule>
  </conditionalFormatting>
  <conditionalFormatting sqref="N51:U51">
    <cfRule type="expression" dxfId="951" priority="33">
      <formula>$W$51=TRUE</formula>
    </cfRule>
    <cfRule type="expression" dxfId="950" priority="34">
      <formula>$V$51=TRUE</formula>
    </cfRule>
  </conditionalFormatting>
  <conditionalFormatting sqref="N52:U52">
    <cfRule type="expression" dxfId="949" priority="32">
      <formula>$V$52=TRUE</formula>
    </cfRule>
    <cfRule type="expression" dxfId="948" priority="31">
      <formula>$W$52=TRUE</formula>
    </cfRule>
  </conditionalFormatting>
  <conditionalFormatting sqref="N53:U53">
    <cfRule type="expression" dxfId="947" priority="30">
      <formula>$V$53=TRUE</formula>
    </cfRule>
    <cfRule type="expression" dxfId="946" priority="29">
      <formula>$W$53=TRUE</formula>
    </cfRule>
  </conditionalFormatting>
  <conditionalFormatting sqref="N54:U54">
    <cfRule type="expression" dxfId="945" priority="27">
      <formula>$W$54=TRUE</formula>
    </cfRule>
    <cfRule type="expression" dxfId="944" priority="28">
      <formula>$V$54=TRUE</formula>
    </cfRule>
  </conditionalFormatting>
  <conditionalFormatting sqref="N55:U55">
    <cfRule type="expression" dxfId="943" priority="26">
      <formula>$V$55=TRUE</formula>
    </cfRule>
    <cfRule type="expression" dxfId="942" priority="25">
      <formula>$W$55=TRUE</formula>
    </cfRule>
  </conditionalFormatting>
  <conditionalFormatting sqref="N56:U56">
    <cfRule type="expression" dxfId="941" priority="24">
      <formula>$V$56=TRUE</formula>
    </cfRule>
    <cfRule type="expression" dxfId="940" priority="23">
      <formula>$W$56=TRUE</formula>
    </cfRule>
  </conditionalFormatting>
  <conditionalFormatting sqref="N57:U57">
    <cfRule type="expression" dxfId="939" priority="21">
      <formula>$W$57=TRUE</formula>
    </cfRule>
    <cfRule type="expression" dxfId="938" priority="22">
      <formula>$V$57=TRUE</formula>
    </cfRule>
  </conditionalFormatting>
  <conditionalFormatting sqref="N58:U58">
    <cfRule type="expression" dxfId="937" priority="20">
      <formula>$V$58=TRUE</formula>
    </cfRule>
    <cfRule type="expression" dxfId="936" priority="19">
      <formula>$W$58=TRUE</formula>
    </cfRule>
  </conditionalFormatting>
  <conditionalFormatting sqref="N59:U59">
    <cfRule type="expression" dxfId="935" priority="18">
      <formula>$V$59=TRUE</formula>
    </cfRule>
    <cfRule type="expression" dxfId="934" priority="17">
      <formula>$W$59=TRUE</formula>
    </cfRule>
  </conditionalFormatting>
  <conditionalFormatting sqref="N60:U60">
    <cfRule type="expression" dxfId="933" priority="16">
      <formula>$V$60=TRUE</formula>
    </cfRule>
    <cfRule type="expression" dxfId="932" priority="15">
      <formula>$W$60=TRUE</formula>
    </cfRule>
  </conditionalFormatting>
  <conditionalFormatting sqref="N61:U63">
    <cfRule type="expression" dxfId="931" priority="14">
      <formula>$V$61=TRUE</formula>
    </cfRule>
    <cfRule type="expression" dxfId="930" priority="13">
      <formula>$W$61=TRUE</formula>
    </cfRule>
  </conditionalFormatting>
  <conditionalFormatting sqref="Y50:AF50">
    <cfRule type="expression" dxfId="929" priority="10">
      <formula>$AG$50=TRUE</formula>
    </cfRule>
    <cfRule type="expression" dxfId="928" priority="9">
      <formula>$AH$50=TRUE</formula>
    </cfRule>
  </conditionalFormatting>
  <conditionalFormatting sqref="Y51:AF51">
    <cfRule type="expression" dxfId="927" priority="8">
      <formula>$AG$51=TRUE</formula>
    </cfRule>
    <cfRule type="expression" dxfId="926" priority="7">
      <formula>$AH$51=TRUE</formula>
    </cfRule>
  </conditionalFormatting>
  <conditionalFormatting sqref="Y52:AF52">
    <cfRule type="expression" dxfId="925" priority="6">
      <formula>$AG$52=TRUE</formula>
    </cfRule>
    <cfRule type="expression" dxfId="924" priority="5">
      <formula>$AH$52=TRUE</formula>
    </cfRule>
  </conditionalFormatting>
  <conditionalFormatting sqref="Y53:AF53">
    <cfRule type="expression" dxfId="923" priority="4">
      <formula>$AG$53=TRUE</formula>
    </cfRule>
    <cfRule type="expression" dxfId="922" priority="3">
      <formula>$AH$53=TRUE</formula>
    </cfRule>
  </conditionalFormatting>
  <conditionalFormatting sqref="Y54:AF54">
    <cfRule type="expression" dxfId="921" priority="1">
      <formula>$AH$54=TRUE</formula>
    </cfRule>
    <cfRule type="expression" dxfId="920" priority="2">
      <formula>$AG$54=TRUE</formula>
    </cfRule>
  </conditionalFormatting>
  <conditionalFormatting sqref="Y55:AF57">
    <cfRule type="expression" dxfId="919" priority="12">
      <formula>$AH$55=TRUE</formula>
    </cfRule>
    <cfRule type="expression" dxfId="91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1AB99-F863-4D6D-8B00-360A67A0662E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21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917" priority="53">
      <formula>$K50=TRUE</formula>
    </cfRule>
    <cfRule type="expression" dxfId="916" priority="54">
      <formula>$L50=TRUE</formula>
    </cfRule>
  </conditionalFormatting>
  <conditionalFormatting sqref="D51">
    <cfRule type="expression" dxfId="915" priority="52">
      <formula>$K$51=TRUE</formula>
    </cfRule>
    <cfRule type="expression" dxfId="914" priority="51">
      <formula>$L$51=TRUE</formula>
    </cfRule>
  </conditionalFormatting>
  <conditionalFormatting sqref="D52">
    <cfRule type="expression" dxfId="913" priority="50">
      <formula>$K$52=TRUE</formula>
    </cfRule>
    <cfRule type="expression" dxfId="912" priority="49">
      <formula>$L$52=TRUE</formula>
    </cfRule>
  </conditionalFormatting>
  <conditionalFormatting sqref="D53">
    <cfRule type="expression" dxfId="911" priority="48">
      <formula>$K$53=TRUE</formula>
    </cfRule>
    <cfRule type="expression" dxfId="910" priority="47">
      <formula>$L$53=TRUE</formula>
    </cfRule>
  </conditionalFormatting>
  <conditionalFormatting sqref="D54">
    <cfRule type="expression" dxfId="909" priority="46">
      <formula>$K$54=TRUE</formula>
    </cfRule>
    <cfRule type="expression" dxfId="908" priority="45">
      <formula>$L$54=TRUE</formula>
    </cfRule>
  </conditionalFormatting>
  <conditionalFormatting sqref="D55">
    <cfRule type="expression" dxfId="907" priority="44">
      <formula>$K$55=TRUE</formula>
    </cfRule>
    <cfRule type="expression" dxfId="906" priority="43">
      <formula>$L$55=TRUE</formula>
    </cfRule>
  </conditionalFormatting>
  <conditionalFormatting sqref="D56">
    <cfRule type="expression" dxfId="905" priority="42">
      <formula>$K$56=TRUE</formula>
    </cfRule>
    <cfRule type="expression" dxfId="904" priority="41">
      <formula>$L$56=TRUE</formula>
    </cfRule>
  </conditionalFormatting>
  <conditionalFormatting sqref="D57">
    <cfRule type="expression" dxfId="903" priority="40">
      <formula>$K$57=TRUE</formula>
    </cfRule>
    <cfRule type="expression" dxfId="902" priority="39">
      <formula>$L$57=TRUE</formula>
    </cfRule>
  </conditionalFormatting>
  <conditionalFormatting sqref="D58 F58">
    <cfRule type="expression" dxfId="901" priority="38">
      <formula>$K$58=TRUE</formula>
    </cfRule>
    <cfRule type="expression" dxfId="900" priority="37">
      <formula>$L$58=TRUE</formula>
    </cfRule>
  </conditionalFormatting>
  <conditionalFormatting sqref="N50:U50">
    <cfRule type="expression" dxfId="899" priority="36">
      <formula>$V$50=TRUE</formula>
    </cfRule>
    <cfRule type="expression" dxfId="898" priority="35">
      <formula>$W$50=TRUE</formula>
    </cfRule>
  </conditionalFormatting>
  <conditionalFormatting sqref="N51:U51">
    <cfRule type="expression" dxfId="897" priority="33">
      <formula>$W$51=TRUE</formula>
    </cfRule>
    <cfRule type="expression" dxfId="896" priority="34">
      <formula>$V$51=TRUE</formula>
    </cfRule>
  </conditionalFormatting>
  <conditionalFormatting sqref="N52:U52">
    <cfRule type="expression" dxfId="895" priority="32">
      <formula>$V$52=TRUE</formula>
    </cfRule>
    <cfRule type="expression" dxfId="894" priority="31">
      <formula>$W$52=TRUE</formula>
    </cfRule>
  </conditionalFormatting>
  <conditionalFormatting sqref="N53:U53">
    <cfRule type="expression" dxfId="893" priority="30">
      <formula>$V$53=TRUE</formula>
    </cfRule>
    <cfRule type="expression" dxfId="892" priority="29">
      <formula>$W$53=TRUE</formula>
    </cfRule>
  </conditionalFormatting>
  <conditionalFormatting sqref="N54:U54">
    <cfRule type="expression" dxfId="891" priority="27">
      <formula>$W$54=TRUE</formula>
    </cfRule>
    <cfRule type="expression" dxfId="890" priority="28">
      <formula>$V$54=TRUE</formula>
    </cfRule>
  </conditionalFormatting>
  <conditionalFormatting sqref="N55:U55">
    <cfRule type="expression" dxfId="889" priority="26">
      <formula>$V$55=TRUE</formula>
    </cfRule>
    <cfRule type="expression" dxfId="888" priority="25">
      <formula>$W$55=TRUE</formula>
    </cfRule>
  </conditionalFormatting>
  <conditionalFormatting sqref="N56:U56">
    <cfRule type="expression" dxfId="887" priority="24">
      <formula>$V$56=TRUE</formula>
    </cfRule>
    <cfRule type="expression" dxfId="886" priority="23">
      <formula>$W$56=TRUE</formula>
    </cfRule>
  </conditionalFormatting>
  <conditionalFormatting sqref="N57:U57">
    <cfRule type="expression" dxfId="885" priority="21">
      <formula>$W$57=TRUE</formula>
    </cfRule>
    <cfRule type="expression" dxfId="884" priority="22">
      <formula>$V$57=TRUE</formula>
    </cfRule>
  </conditionalFormatting>
  <conditionalFormatting sqref="N58:U58">
    <cfRule type="expression" dxfId="883" priority="20">
      <formula>$V$58=TRUE</formula>
    </cfRule>
    <cfRule type="expression" dxfId="882" priority="19">
      <formula>$W$58=TRUE</formula>
    </cfRule>
  </conditionalFormatting>
  <conditionalFormatting sqref="N59:U59">
    <cfRule type="expression" dxfId="881" priority="18">
      <formula>$V$59=TRUE</formula>
    </cfRule>
    <cfRule type="expression" dxfId="880" priority="17">
      <formula>$W$59=TRUE</formula>
    </cfRule>
  </conditionalFormatting>
  <conditionalFormatting sqref="N60:U60">
    <cfRule type="expression" dxfId="879" priority="16">
      <formula>$V$60=TRUE</formula>
    </cfRule>
    <cfRule type="expression" dxfId="878" priority="15">
      <formula>$W$60=TRUE</formula>
    </cfRule>
  </conditionalFormatting>
  <conditionalFormatting sqref="N61:U63">
    <cfRule type="expression" dxfId="877" priority="14">
      <formula>$V$61=TRUE</formula>
    </cfRule>
    <cfRule type="expression" dxfId="876" priority="13">
      <formula>$W$61=TRUE</formula>
    </cfRule>
  </conditionalFormatting>
  <conditionalFormatting sqref="Y50:AF50">
    <cfRule type="expression" dxfId="875" priority="10">
      <formula>$AG$50=TRUE</formula>
    </cfRule>
    <cfRule type="expression" dxfId="874" priority="9">
      <formula>$AH$50=TRUE</formula>
    </cfRule>
  </conditionalFormatting>
  <conditionalFormatting sqref="Y51:AF51">
    <cfRule type="expression" dxfId="873" priority="8">
      <formula>$AG$51=TRUE</formula>
    </cfRule>
    <cfRule type="expression" dxfId="872" priority="7">
      <formula>$AH$51=TRUE</formula>
    </cfRule>
  </conditionalFormatting>
  <conditionalFormatting sqref="Y52:AF52">
    <cfRule type="expression" dxfId="871" priority="6">
      <formula>$AG$52=TRUE</formula>
    </cfRule>
    <cfRule type="expression" dxfId="870" priority="5">
      <formula>$AH$52=TRUE</formula>
    </cfRule>
  </conditionalFormatting>
  <conditionalFormatting sqref="Y53:AF53">
    <cfRule type="expression" dxfId="869" priority="4">
      <formula>$AG$53=TRUE</formula>
    </cfRule>
    <cfRule type="expression" dxfId="868" priority="3">
      <formula>$AH$53=TRUE</formula>
    </cfRule>
  </conditionalFormatting>
  <conditionalFormatting sqref="Y54:AF54">
    <cfRule type="expression" dxfId="867" priority="1">
      <formula>$AH$54=TRUE</formula>
    </cfRule>
    <cfRule type="expression" dxfId="866" priority="2">
      <formula>$AG$54=TRUE</formula>
    </cfRule>
  </conditionalFormatting>
  <conditionalFormatting sqref="Y55:AF57">
    <cfRule type="expression" dxfId="865" priority="12">
      <formula>$AH$55=TRUE</formula>
    </cfRule>
    <cfRule type="expression" dxfId="86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FA821-EE24-4490-84CB-37F7CB0C1EB6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22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863" priority="53">
      <formula>$K50=TRUE</formula>
    </cfRule>
    <cfRule type="expression" dxfId="862" priority="54">
      <formula>$L50=TRUE</formula>
    </cfRule>
  </conditionalFormatting>
  <conditionalFormatting sqref="D51">
    <cfRule type="expression" dxfId="861" priority="52">
      <formula>$K$51=TRUE</formula>
    </cfRule>
    <cfRule type="expression" dxfId="860" priority="51">
      <formula>$L$51=TRUE</formula>
    </cfRule>
  </conditionalFormatting>
  <conditionalFormatting sqref="D52">
    <cfRule type="expression" dxfId="859" priority="50">
      <formula>$K$52=TRUE</formula>
    </cfRule>
    <cfRule type="expression" dxfId="858" priority="49">
      <formula>$L$52=TRUE</formula>
    </cfRule>
  </conditionalFormatting>
  <conditionalFormatting sqref="D53">
    <cfRule type="expression" dxfId="857" priority="48">
      <formula>$K$53=TRUE</formula>
    </cfRule>
    <cfRule type="expression" dxfId="856" priority="47">
      <formula>$L$53=TRUE</formula>
    </cfRule>
  </conditionalFormatting>
  <conditionalFormatting sqref="D54">
    <cfRule type="expression" dxfId="855" priority="46">
      <formula>$K$54=TRUE</formula>
    </cfRule>
    <cfRule type="expression" dxfId="854" priority="45">
      <formula>$L$54=TRUE</formula>
    </cfRule>
  </conditionalFormatting>
  <conditionalFormatting sqref="D55">
    <cfRule type="expression" dxfId="853" priority="44">
      <formula>$K$55=TRUE</formula>
    </cfRule>
    <cfRule type="expression" dxfId="852" priority="43">
      <formula>$L$55=TRUE</formula>
    </cfRule>
  </conditionalFormatting>
  <conditionalFormatting sqref="D56">
    <cfRule type="expression" dxfId="851" priority="42">
      <formula>$K$56=TRUE</formula>
    </cfRule>
    <cfRule type="expression" dxfId="850" priority="41">
      <formula>$L$56=TRUE</formula>
    </cfRule>
  </conditionalFormatting>
  <conditionalFormatting sqref="D57">
    <cfRule type="expression" dxfId="849" priority="40">
      <formula>$K$57=TRUE</formula>
    </cfRule>
    <cfRule type="expression" dxfId="848" priority="39">
      <formula>$L$57=TRUE</formula>
    </cfRule>
  </conditionalFormatting>
  <conditionalFormatting sqref="D58 F58">
    <cfRule type="expression" dxfId="847" priority="38">
      <formula>$K$58=TRUE</formula>
    </cfRule>
    <cfRule type="expression" dxfId="846" priority="37">
      <formula>$L$58=TRUE</formula>
    </cfRule>
  </conditionalFormatting>
  <conditionalFormatting sqref="N50:U50">
    <cfRule type="expression" dxfId="845" priority="36">
      <formula>$V$50=TRUE</formula>
    </cfRule>
    <cfRule type="expression" dxfId="844" priority="35">
      <formula>$W$50=TRUE</formula>
    </cfRule>
  </conditionalFormatting>
  <conditionalFormatting sqref="N51:U51">
    <cfRule type="expression" dxfId="843" priority="33">
      <formula>$W$51=TRUE</formula>
    </cfRule>
    <cfRule type="expression" dxfId="842" priority="34">
      <formula>$V$51=TRUE</formula>
    </cfRule>
  </conditionalFormatting>
  <conditionalFormatting sqref="N52:U52">
    <cfRule type="expression" dxfId="841" priority="32">
      <formula>$V$52=TRUE</formula>
    </cfRule>
    <cfRule type="expression" dxfId="840" priority="31">
      <formula>$W$52=TRUE</formula>
    </cfRule>
  </conditionalFormatting>
  <conditionalFormatting sqref="N53:U53">
    <cfRule type="expression" dxfId="839" priority="30">
      <formula>$V$53=TRUE</formula>
    </cfRule>
    <cfRule type="expression" dxfId="838" priority="29">
      <formula>$W$53=TRUE</formula>
    </cfRule>
  </conditionalFormatting>
  <conditionalFormatting sqref="N54:U54">
    <cfRule type="expression" dxfId="837" priority="27">
      <formula>$W$54=TRUE</formula>
    </cfRule>
    <cfRule type="expression" dxfId="836" priority="28">
      <formula>$V$54=TRUE</formula>
    </cfRule>
  </conditionalFormatting>
  <conditionalFormatting sqref="N55:U55">
    <cfRule type="expression" dxfId="835" priority="26">
      <formula>$V$55=TRUE</formula>
    </cfRule>
    <cfRule type="expression" dxfId="834" priority="25">
      <formula>$W$55=TRUE</formula>
    </cfRule>
  </conditionalFormatting>
  <conditionalFormatting sqref="N56:U56">
    <cfRule type="expression" dxfId="833" priority="24">
      <formula>$V$56=TRUE</formula>
    </cfRule>
    <cfRule type="expression" dxfId="832" priority="23">
      <formula>$W$56=TRUE</formula>
    </cfRule>
  </conditionalFormatting>
  <conditionalFormatting sqref="N57:U57">
    <cfRule type="expression" dxfId="831" priority="21">
      <formula>$W$57=TRUE</formula>
    </cfRule>
    <cfRule type="expression" dxfId="830" priority="22">
      <formula>$V$57=TRUE</formula>
    </cfRule>
  </conditionalFormatting>
  <conditionalFormatting sqref="N58:U58">
    <cfRule type="expression" dxfId="829" priority="20">
      <formula>$V$58=TRUE</formula>
    </cfRule>
    <cfRule type="expression" dxfId="828" priority="19">
      <formula>$W$58=TRUE</formula>
    </cfRule>
  </conditionalFormatting>
  <conditionalFormatting sqref="N59:U59">
    <cfRule type="expression" dxfId="827" priority="18">
      <formula>$V$59=TRUE</formula>
    </cfRule>
    <cfRule type="expression" dxfId="826" priority="17">
      <formula>$W$59=TRUE</formula>
    </cfRule>
  </conditionalFormatting>
  <conditionalFormatting sqref="N60:U60">
    <cfRule type="expression" dxfId="825" priority="16">
      <formula>$V$60=TRUE</formula>
    </cfRule>
    <cfRule type="expression" dxfId="824" priority="15">
      <formula>$W$60=TRUE</formula>
    </cfRule>
  </conditionalFormatting>
  <conditionalFormatting sqref="N61:U63">
    <cfRule type="expression" dxfId="823" priority="14">
      <formula>$V$61=TRUE</formula>
    </cfRule>
    <cfRule type="expression" dxfId="822" priority="13">
      <formula>$W$61=TRUE</formula>
    </cfRule>
  </conditionalFormatting>
  <conditionalFormatting sqref="Y50:AF50">
    <cfRule type="expression" dxfId="821" priority="10">
      <formula>$AG$50=TRUE</formula>
    </cfRule>
    <cfRule type="expression" dxfId="820" priority="9">
      <formula>$AH$50=TRUE</formula>
    </cfRule>
  </conditionalFormatting>
  <conditionalFormatting sqref="Y51:AF51">
    <cfRule type="expression" dxfId="819" priority="8">
      <formula>$AG$51=TRUE</formula>
    </cfRule>
    <cfRule type="expression" dxfId="818" priority="7">
      <formula>$AH$51=TRUE</formula>
    </cfRule>
  </conditionalFormatting>
  <conditionalFormatting sqref="Y52:AF52">
    <cfRule type="expression" dxfId="817" priority="6">
      <formula>$AG$52=TRUE</formula>
    </cfRule>
    <cfRule type="expression" dxfId="816" priority="5">
      <formula>$AH$52=TRUE</formula>
    </cfRule>
  </conditionalFormatting>
  <conditionalFormatting sqref="Y53:AF53">
    <cfRule type="expression" dxfId="815" priority="4">
      <formula>$AG$53=TRUE</formula>
    </cfRule>
    <cfRule type="expression" dxfId="814" priority="3">
      <formula>$AH$53=TRUE</formula>
    </cfRule>
  </conditionalFormatting>
  <conditionalFormatting sqref="Y54:AF54">
    <cfRule type="expression" dxfId="813" priority="1">
      <formula>$AH$54=TRUE</formula>
    </cfRule>
    <cfRule type="expression" dxfId="812" priority="2">
      <formula>$AG$54=TRUE</formula>
    </cfRule>
  </conditionalFormatting>
  <conditionalFormatting sqref="Y55:AF57">
    <cfRule type="expression" dxfId="811" priority="12">
      <formula>$AH$55=TRUE</formula>
    </cfRule>
    <cfRule type="expression" dxfId="81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82C9E-8543-483C-9D37-BA96541A9378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23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809" priority="53">
      <formula>$K50=TRUE</formula>
    </cfRule>
    <cfRule type="expression" dxfId="808" priority="54">
      <formula>$L50=TRUE</formula>
    </cfRule>
  </conditionalFormatting>
  <conditionalFormatting sqref="D51">
    <cfRule type="expression" dxfId="807" priority="52">
      <formula>$K$51=TRUE</formula>
    </cfRule>
    <cfRule type="expression" dxfId="806" priority="51">
      <formula>$L$51=TRUE</formula>
    </cfRule>
  </conditionalFormatting>
  <conditionalFormatting sqref="D52">
    <cfRule type="expression" dxfId="805" priority="50">
      <formula>$K$52=TRUE</formula>
    </cfRule>
    <cfRule type="expression" dxfId="804" priority="49">
      <formula>$L$52=TRUE</formula>
    </cfRule>
  </conditionalFormatting>
  <conditionalFormatting sqref="D53">
    <cfRule type="expression" dxfId="803" priority="48">
      <formula>$K$53=TRUE</formula>
    </cfRule>
    <cfRule type="expression" dxfId="802" priority="47">
      <formula>$L$53=TRUE</formula>
    </cfRule>
  </conditionalFormatting>
  <conditionalFormatting sqref="D54">
    <cfRule type="expression" dxfId="801" priority="46">
      <formula>$K$54=TRUE</formula>
    </cfRule>
    <cfRule type="expression" dxfId="800" priority="45">
      <formula>$L$54=TRUE</formula>
    </cfRule>
  </conditionalFormatting>
  <conditionalFormatting sqref="D55">
    <cfRule type="expression" dxfId="799" priority="44">
      <formula>$K$55=TRUE</formula>
    </cfRule>
    <cfRule type="expression" dxfId="798" priority="43">
      <formula>$L$55=TRUE</formula>
    </cfRule>
  </conditionalFormatting>
  <conditionalFormatting sqref="D56">
    <cfRule type="expression" dxfId="797" priority="42">
      <formula>$K$56=TRUE</formula>
    </cfRule>
    <cfRule type="expression" dxfId="796" priority="41">
      <formula>$L$56=TRUE</formula>
    </cfRule>
  </conditionalFormatting>
  <conditionalFormatting sqref="D57">
    <cfRule type="expression" dxfId="795" priority="40">
      <formula>$K$57=TRUE</formula>
    </cfRule>
    <cfRule type="expression" dxfId="794" priority="39">
      <formula>$L$57=TRUE</formula>
    </cfRule>
  </conditionalFormatting>
  <conditionalFormatting sqref="D58 F58">
    <cfRule type="expression" dxfId="793" priority="38">
      <formula>$K$58=TRUE</formula>
    </cfRule>
    <cfRule type="expression" dxfId="792" priority="37">
      <formula>$L$58=TRUE</formula>
    </cfRule>
  </conditionalFormatting>
  <conditionalFormatting sqref="N50:U50">
    <cfRule type="expression" dxfId="791" priority="36">
      <formula>$V$50=TRUE</formula>
    </cfRule>
    <cfRule type="expression" dxfId="790" priority="35">
      <formula>$W$50=TRUE</formula>
    </cfRule>
  </conditionalFormatting>
  <conditionalFormatting sqref="N51:U51">
    <cfRule type="expression" dxfId="789" priority="33">
      <formula>$W$51=TRUE</formula>
    </cfRule>
    <cfRule type="expression" dxfId="788" priority="34">
      <formula>$V$51=TRUE</formula>
    </cfRule>
  </conditionalFormatting>
  <conditionalFormatting sqref="N52:U52">
    <cfRule type="expression" dxfId="787" priority="32">
      <formula>$V$52=TRUE</formula>
    </cfRule>
    <cfRule type="expression" dxfId="786" priority="31">
      <formula>$W$52=TRUE</formula>
    </cfRule>
  </conditionalFormatting>
  <conditionalFormatting sqref="N53:U53">
    <cfRule type="expression" dxfId="785" priority="30">
      <formula>$V$53=TRUE</formula>
    </cfRule>
    <cfRule type="expression" dxfId="784" priority="29">
      <formula>$W$53=TRUE</formula>
    </cfRule>
  </conditionalFormatting>
  <conditionalFormatting sqref="N54:U54">
    <cfRule type="expression" dxfId="783" priority="27">
      <formula>$W$54=TRUE</formula>
    </cfRule>
    <cfRule type="expression" dxfId="782" priority="28">
      <formula>$V$54=TRUE</formula>
    </cfRule>
  </conditionalFormatting>
  <conditionalFormatting sqref="N55:U55">
    <cfRule type="expression" dxfId="781" priority="26">
      <formula>$V$55=TRUE</formula>
    </cfRule>
    <cfRule type="expression" dxfId="780" priority="25">
      <formula>$W$55=TRUE</formula>
    </cfRule>
  </conditionalFormatting>
  <conditionalFormatting sqref="N56:U56">
    <cfRule type="expression" dxfId="779" priority="24">
      <formula>$V$56=TRUE</formula>
    </cfRule>
    <cfRule type="expression" dxfId="778" priority="23">
      <formula>$W$56=TRUE</formula>
    </cfRule>
  </conditionalFormatting>
  <conditionalFormatting sqref="N57:U57">
    <cfRule type="expression" dxfId="777" priority="21">
      <formula>$W$57=TRUE</formula>
    </cfRule>
    <cfRule type="expression" dxfId="776" priority="22">
      <formula>$V$57=TRUE</formula>
    </cfRule>
  </conditionalFormatting>
  <conditionalFormatting sqref="N58:U58">
    <cfRule type="expression" dxfId="775" priority="20">
      <formula>$V$58=TRUE</formula>
    </cfRule>
    <cfRule type="expression" dxfId="774" priority="19">
      <formula>$W$58=TRUE</formula>
    </cfRule>
  </conditionalFormatting>
  <conditionalFormatting sqref="N59:U59">
    <cfRule type="expression" dxfId="773" priority="18">
      <formula>$V$59=TRUE</formula>
    </cfRule>
    <cfRule type="expression" dxfId="772" priority="17">
      <formula>$W$59=TRUE</formula>
    </cfRule>
  </conditionalFormatting>
  <conditionalFormatting sqref="N60:U60">
    <cfRule type="expression" dxfId="771" priority="16">
      <formula>$V$60=TRUE</formula>
    </cfRule>
    <cfRule type="expression" dxfId="770" priority="15">
      <formula>$W$60=TRUE</formula>
    </cfRule>
  </conditionalFormatting>
  <conditionalFormatting sqref="N61:U63">
    <cfRule type="expression" dxfId="769" priority="14">
      <formula>$V$61=TRUE</formula>
    </cfRule>
    <cfRule type="expression" dxfId="768" priority="13">
      <formula>$W$61=TRUE</formula>
    </cfRule>
  </conditionalFormatting>
  <conditionalFormatting sqref="Y50:AF50">
    <cfRule type="expression" dxfId="767" priority="10">
      <formula>$AG$50=TRUE</formula>
    </cfRule>
    <cfRule type="expression" dxfId="766" priority="9">
      <formula>$AH$50=TRUE</formula>
    </cfRule>
  </conditionalFormatting>
  <conditionalFormatting sqref="Y51:AF51">
    <cfRule type="expression" dxfId="765" priority="8">
      <formula>$AG$51=TRUE</formula>
    </cfRule>
    <cfRule type="expression" dxfId="764" priority="7">
      <formula>$AH$51=TRUE</formula>
    </cfRule>
  </conditionalFormatting>
  <conditionalFormatting sqref="Y52:AF52">
    <cfRule type="expression" dxfId="763" priority="6">
      <formula>$AG$52=TRUE</formula>
    </cfRule>
    <cfRule type="expression" dxfId="762" priority="5">
      <formula>$AH$52=TRUE</formula>
    </cfRule>
  </conditionalFormatting>
  <conditionalFormatting sqref="Y53:AF53">
    <cfRule type="expression" dxfId="761" priority="4">
      <formula>$AG$53=TRUE</formula>
    </cfRule>
    <cfRule type="expression" dxfId="760" priority="3">
      <formula>$AH$53=TRUE</formula>
    </cfRule>
  </conditionalFormatting>
  <conditionalFormatting sqref="Y54:AF54">
    <cfRule type="expression" dxfId="759" priority="1">
      <formula>$AH$54=TRUE</formula>
    </cfRule>
    <cfRule type="expression" dxfId="758" priority="2">
      <formula>$AG$54=TRUE</formula>
    </cfRule>
  </conditionalFormatting>
  <conditionalFormatting sqref="Y55:AF57">
    <cfRule type="expression" dxfId="757" priority="12">
      <formula>$AH$55=TRUE</formula>
    </cfRule>
    <cfRule type="expression" dxfId="75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B8A50-D75E-4214-8670-A1C670C9CAF0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24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755" priority="53">
      <formula>$K50=TRUE</formula>
    </cfRule>
    <cfRule type="expression" dxfId="754" priority="54">
      <formula>$L50=TRUE</formula>
    </cfRule>
  </conditionalFormatting>
  <conditionalFormatting sqref="D51">
    <cfRule type="expression" dxfId="753" priority="52">
      <formula>$K$51=TRUE</formula>
    </cfRule>
    <cfRule type="expression" dxfId="752" priority="51">
      <formula>$L$51=TRUE</formula>
    </cfRule>
  </conditionalFormatting>
  <conditionalFormatting sqref="D52">
    <cfRule type="expression" dxfId="751" priority="50">
      <formula>$K$52=TRUE</formula>
    </cfRule>
    <cfRule type="expression" dxfId="750" priority="49">
      <formula>$L$52=TRUE</formula>
    </cfRule>
  </conditionalFormatting>
  <conditionalFormatting sqref="D53">
    <cfRule type="expression" dxfId="749" priority="48">
      <formula>$K$53=TRUE</formula>
    </cfRule>
    <cfRule type="expression" dxfId="748" priority="47">
      <formula>$L$53=TRUE</formula>
    </cfRule>
  </conditionalFormatting>
  <conditionalFormatting sqref="D54">
    <cfRule type="expression" dxfId="747" priority="46">
      <formula>$K$54=TRUE</formula>
    </cfRule>
    <cfRule type="expression" dxfId="746" priority="45">
      <formula>$L$54=TRUE</formula>
    </cfRule>
  </conditionalFormatting>
  <conditionalFormatting sqref="D55">
    <cfRule type="expression" dxfId="745" priority="44">
      <formula>$K$55=TRUE</formula>
    </cfRule>
    <cfRule type="expression" dxfId="744" priority="43">
      <formula>$L$55=TRUE</formula>
    </cfRule>
  </conditionalFormatting>
  <conditionalFormatting sqref="D56">
    <cfRule type="expression" dxfId="743" priority="42">
      <formula>$K$56=TRUE</formula>
    </cfRule>
    <cfRule type="expression" dxfId="742" priority="41">
      <formula>$L$56=TRUE</formula>
    </cfRule>
  </conditionalFormatting>
  <conditionalFormatting sqref="D57">
    <cfRule type="expression" dxfId="741" priority="40">
      <formula>$K$57=TRUE</formula>
    </cfRule>
    <cfRule type="expression" dxfId="740" priority="39">
      <formula>$L$57=TRUE</formula>
    </cfRule>
  </conditionalFormatting>
  <conditionalFormatting sqref="D58 F58">
    <cfRule type="expression" dxfId="739" priority="38">
      <formula>$K$58=TRUE</formula>
    </cfRule>
    <cfRule type="expression" dxfId="738" priority="37">
      <formula>$L$58=TRUE</formula>
    </cfRule>
  </conditionalFormatting>
  <conditionalFormatting sqref="N50:U50">
    <cfRule type="expression" dxfId="737" priority="36">
      <formula>$V$50=TRUE</formula>
    </cfRule>
    <cfRule type="expression" dxfId="736" priority="35">
      <formula>$W$50=TRUE</formula>
    </cfRule>
  </conditionalFormatting>
  <conditionalFormatting sqref="N51:U51">
    <cfRule type="expression" dxfId="735" priority="33">
      <formula>$W$51=TRUE</formula>
    </cfRule>
    <cfRule type="expression" dxfId="734" priority="34">
      <formula>$V$51=TRUE</formula>
    </cfRule>
  </conditionalFormatting>
  <conditionalFormatting sqref="N52:U52">
    <cfRule type="expression" dxfId="733" priority="32">
      <formula>$V$52=TRUE</formula>
    </cfRule>
    <cfRule type="expression" dxfId="732" priority="31">
      <formula>$W$52=TRUE</formula>
    </cfRule>
  </conditionalFormatting>
  <conditionalFormatting sqref="N53:U53">
    <cfRule type="expression" dxfId="731" priority="30">
      <formula>$V$53=TRUE</formula>
    </cfRule>
    <cfRule type="expression" dxfId="730" priority="29">
      <formula>$W$53=TRUE</formula>
    </cfRule>
  </conditionalFormatting>
  <conditionalFormatting sqref="N54:U54">
    <cfRule type="expression" dxfId="729" priority="27">
      <formula>$W$54=TRUE</formula>
    </cfRule>
    <cfRule type="expression" dxfId="728" priority="28">
      <formula>$V$54=TRUE</formula>
    </cfRule>
  </conditionalFormatting>
  <conditionalFormatting sqref="N55:U55">
    <cfRule type="expression" dxfId="727" priority="26">
      <formula>$V$55=TRUE</formula>
    </cfRule>
    <cfRule type="expression" dxfId="726" priority="25">
      <formula>$W$55=TRUE</formula>
    </cfRule>
  </conditionalFormatting>
  <conditionalFormatting sqref="N56:U56">
    <cfRule type="expression" dxfId="725" priority="24">
      <formula>$V$56=TRUE</formula>
    </cfRule>
    <cfRule type="expression" dxfId="724" priority="23">
      <formula>$W$56=TRUE</formula>
    </cfRule>
  </conditionalFormatting>
  <conditionalFormatting sqref="N57:U57">
    <cfRule type="expression" dxfId="723" priority="21">
      <formula>$W$57=TRUE</formula>
    </cfRule>
    <cfRule type="expression" dxfId="722" priority="22">
      <formula>$V$57=TRUE</formula>
    </cfRule>
  </conditionalFormatting>
  <conditionalFormatting sqref="N58:U58">
    <cfRule type="expression" dxfId="721" priority="20">
      <formula>$V$58=TRUE</formula>
    </cfRule>
    <cfRule type="expression" dxfId="720" priority="19">
      <formula>$W$58=TRUE</formula>
    </cfRule>
  </conditionalFormatting>
  <conditionalFormatting sqref="N59:U59">
    <cfRule type="expression" dxfId="719" priority="18">
      <formula>$V$59=TRUE</formula>
    </cfRule>
    <cfRule type="expression" dxfId="718" priority="17">
      <formula>$W$59=TRUE</formula>
    </cfRule>
  </conditionalFormatting>
  <conditionalFormatting sqref="N60:U60">
    <cfRule type="expression" dxfId="717" priority="16">
      <formula>$V$60=TRUE</formula>
    </cfRule>
    <cfRule type="expression" dxfId="716" priority="15">
      <formula>$W$60=TRUE</formula>
    </cfRule>
  </conditionalFormatting>
  <conditionalFormatting sqref="N61:U63">
    <cfRule type="expression" dxfId="715" priority="14">
      <formula>$V$61=TRUE</formula>
    </cfRule>
    <cfRule type="expression" dxfId="714" priority="13">
      <formula>$W$61=TRUE</formula>
    </cfRule>
  </conditionalFormatting>
  <conditionalFormatting sqref="Y50:AF50">
    <cfRule type="expression" dxfId="713" priority="10">
      <formula>$AG$50=TRUE</formula>
    </cfRule>
    <cfRule type="expression" dxfId="712" priority="9">
      <formula>$AH$50=TRUE</formula>
    </cfRule>
  </conditionalFormatting>
  <conditionalFormatting sqref="Y51:AF51">
    <cfRule type="expression" dxfId="711" priority="8">
      <formula>$AG$51=TRUE</formula>
    </cfRule>
    <cfRule type="expression" dxfId="710" priority="7">
      <formula>$AH$51=TRUE</formula>
    </cfRule>
  </conditionalFormatting>
  <conditionalFormatting sqref="Y52:AF52">
    <cfRule type="expression" dxfId="709" priority="6">
      <formula>$AG$52=TRUE</formula>
    </cfRule>
    <cfRule type="expression" dxfId="708" priority="5">
      <formula>$AH$52=TRUE</formula>
    </cfRule>
  </conditionalFormatting>
  <conditionalFormatting sqref="Y53:AF53">
    <cfRule type="expression" dxfId="707" priority="4">
      <formula>$AG$53=TRUE</formula>
    </cfRule>
    <cfRule type="expression" dxfId="706" priority="3">
      <formula>$AH$53=TRUE</formula>
    </cfRule>
  </conditionalFormatting>
  <conditionalFormatting sqref="Y54:AF54">
    <cfRule type="expression" dxfId="705" priority="1">
      <formula>$AH$54=TRUE</formula>
    </cfRule>
    <cfRule type="expression" dxfId="704" priority="2">
      <formula>$AG$54=TRUE</formula>
    </cfRule>
  </conditionalFormatting>
  <conditionalFormatting sqref="Y55:AF57">
    <cfRule type="expression" dxfId="703" priority="12">
      <formula>$AH$55=TRUE</formula>
    </cfRule>
    <cfRule type="expression" dxfId="70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A0680-496A-4E08-A3CF-1AE55AE0E490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25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701" priority="53">
      <formula>$K50=TRUE</formula>
    </cfRule>
    <cfRule type="expression" dxfId="700" priority="54">
      <formula>$L50=TRUE</formula>
    </cfRule>
  </conditionalFormatting>
  <conditionalFormatting sqref="D51">
    <cfRule type="expression" dxfId="699" priority="52">
      <formula>$K$51=TRUE</formula>
    </cfRule>
    <cfRule type="expression" dxfId="698" priority="51">
      <formula>$L$51=TRUE</formula>
    </cfRule>
  </conditionalFormatting>
  <conditionalFormatting sqref="D52">
    <cfRule type="expression" dxfId="697" priority="50">
      <formula>$K$52=TRUE</formula>
    </cfRule>
    <cfRule type="expression" dxfId="696" priority="49">
      <formula>$L$52=TRUE</formula>
    </cfRule>
  </conditionalFormatting>
  <conditionalFormatting sqref="D53">
    <cfRule type="expression" dxfId="695" priority="48">
      <formula>$K$53=TRUE</formula>
    </cfRule>
    <cfRule type="expression" dxfId="694" priority="47">
      <formula>$L$53=TRUE</formula>
    </cfRule>
  </conditionalFormatting>
  <conditionalFormatting sqref="D54">
    <cfRule type="expression" dxfId="693" priority="46">
      <formula>$K$54=TRUE</formula>
    </cfRule>
    <cfRule type="expression" dxfId="692" priority="45">
      <formula>$L$54=TRUE</formula>
    </cfRule>
  </conditionalFormatting>
  <conditionalFormatting sqref="D55">
    <cfRule type="expression" dxfId="691" priority="44">
      <formula>$K$55=TRUE</formula>
    </cfRule>
    <cfRule type="expression" dxfId="690" priority="43">
      <formula>$L$55=TRUE</formula>
    </cfRule>
  </conditionalFormatting>
  <conditionalFormatting sqref="D56">
    <cfRule type="expression" dxfId="689" priority="42">
      <formula>$K$56=TRUE</formula>
    </cfRule>
    <cfRule type="expression" dxfId="688" priority="41">
      <formula>$L$56=TRUE</formula>
    </cfRule>
  </conditionalFormatting>
  <conditionalFormatting sqref="D57">
    <cfRule type="expression" dxfId="687" priority="40">
      <formula>$K$57=TRUE</formula>
    </cfRule>
    <cfRule type="expression" dxfId="686" priority="39">
      <formula>$L$57=TRUE</formula>
    </cfRule>
  </conditionalFormatting>
  <conditionalFormatting sqref="D58 F58">
    <cfRule type="expression" dxfId="685" priority="38">
      <formula>$K$58=TRUE</formula>
    </cfRule>
    <cfRule type="expression" dxfId="684" priority="37">
      <formula>$L$58=TRUE</formula>
    </cfRule>
  </conditionalFormatting>
  <conditionalFormatting sqref="N50:U50">
    <cfRule type="expression" dxfId="683" priority="36">
      <formula>$V$50=TRUE</formula>
    </cfRule>
    <cfRule type="expression" dxfId="682" priority="35">
      <formula>$W$50=TRUE</formula>
    </cfRule>
  </conditionalFormatting>
  <conditionalFormatting sqref="N51:U51">
    <cfRule type="expression" dxfId="681" priority="33">
      <formula>$W$51=TRUE</formula>
    </cfRule>
    <cfRule type="expression" dxfId="680" priority="34">
      <formula>$V$51=TRUE</formula>
    </cfRule>
  </conditionalFormatting>
  <conditionalFormatting sqref="N52:U52">
    <cfRule type="expression" dxfId="679" priority="32">
      <formula>$V$52=TRUE</formula>
    </cfRule>
    <cfRule type="expression" dxfId="678" priority="31">
      <formula>$W$52=TRUE</formula>
    </cfRule>
  </conditionalFormatting>
  <conditionalFormatting sqref="N53:U53">
    <cfRule type="expression" dxfId="677" priority="30">
      <formula>$V$53=TRUE</formula>
    </cfRule>
    <cfRule type="expression" dxfId="676" priority="29">
      <formula>$W$53=TRUE</formula>
    </cfRule>
  </conditionalFormatting>
  <conditionalFormatting sqref="N54:U54">
    <cfRule type="expression" dxfId="675" priority="27">
      <formula>$W$54=TRUE</formula>
    </cfRule>
    <cfRule type="expression" dxfId="674" priority="28">
      <formula>$V$54=TRUE</formula>
    </cfRule>
  </conditionalFormatting>
  <conditionalFormatting sqref="N55:U55">
    <cfRule type="expression" dxfId="673" priority="26">
      <formula>$V$55=TRUE</formula>
    </cfRule>
    <cfRule type="expression" dxfId="672" priority="25">
      <formula>$W$55=TRUE</formula>
    </cfRule>
  </conditionalFormatting>
  <conditionalFormatting sqref="N56:U56">
    <cfRule type="expression" dxfId="671" priority="24">
      <formula>$V$56=TRUE</formula>
    </cfRule>
    <cfRule type="expression" dxfId="670" priority="23">
      <formula>$W$56=TRUE</formula>
    </cfRule>
  </conditionalFormatting>
  <conditionalFormatting sqref="N57:U57">
    <cfRule type="expression" dxfId="669" priority="21">
      <formula>$W$57=TRUE</formula>
    </cfRule>
    <cfRule type="expression" dxfId="668" priority="22">
      <formula>$V$57=TRUE</formula>
    </cfRule>
  </conditionalFormatting>
  <conditionalFormatting sqref="N58:U58">
    <cfRule type="expression" dxfId="667" priority="20">
      <formula>$V$58=TRUE</formula>
    </cfRule>
    <cfRule type="expression" dxfId="666" priority="19">
      <formula>$W$58=TRUE</formula>
    </cfRule>
  </conditionalFormatting>
  <conditionalFormatting sqref="N59:U59">
    <cfRule type="expression" dxfId="665" priority="18">
      <formula>$V$59=TRUE</formula>
    </cfRule>
    <cfRule type="expression" dxfId="664" priority="17">
      <formula>$W$59=TRUE</formula>
    </cfRule>
  </conditionalFormatting>
  <conditionalFormatting sqref="N60:U60">
    <cfRule type="expression" dxfId="663" priority="16">
      <formula>$V$60=TRUE</formula>
    </cfRule>
    <cfRule type="expression" dxfId="662" priority="15">
      <formula>$W$60=TRUE</formula>
    </cfRule>
  </conditionalFormatting>
  <conditionalFormatting sqref="N61:U63">
    <cfRule type="expression" dxfId="661" priority="14">
      <formula>$V$61=TRUE</formula>
    </cfRule>
    <cfRule type="expression" dxfId="660" priority="13">
      <formula>$W$61=TRUE</formula>
    </cfRule>
  </conditionalFormatting>
  <conditionalFormatting sqref="Y50:AF50">
    <cfRule type="expression" dxfId="659" priority="10">
      <formula>$AG$50=TRUE</formula>
    </cfRule>
    <cfRule type="expression" dxfId="658" priority="9">
      <formula>$AH$50=TRUE</formula>
    </cfRule>
  </conditionalFormatting>
  <conditionalFormatting sqref="Y51:AF51">
    <cfRule type="expression" dxfId="657" priority="8">
      <formula>$AG$51=TRUE</formula>
    </cfRule>
    <cfRule type="expression" dxfId="656" priority="7">
      <formula>$AH$51=TRUE</formula>
    </cfRule>
  </conditionalFormatting>
  <conditionalFormatting sqref="Y52:AF52">
    <cfRule type="expression" dxfId="655" priority="6">
      <formula>$AG$52=TRUE</formula>
    </cfRule>
    <cfRule type="expression" dxfId="654" priority="5">
      <formula>$AH$52=TRUE</formula>
    </cfRule>
  </conditionalFormatting>
  <conditionalFormatting sqref="Y53:AF53">
    <cfRule type="expression" dxfId="653" priority="4">
      <formula>$AG$53=TRUE</formula>
    </cfRule>
    <cfRule type="expression" dxfId="652" priority="3">
      <formula>$AH$53=TRUE</formula>
    </cfRule>
  </conditionalFormatting>
  <conditionalFormatting sqref="Y54:AF54">
    <cfRule type="expression" dxfId="651" priority="1">
      <formula>$AH$54=TRUE</formula>
    </cfRule>
    <cfRule type="expression" dxfId="650" priority="2">
      <formula>$AG$54=TRUE</formula>
    </cfRule>
  </conditionalFormatting>
  <conditionalFormatting sqref="Y55:AF57">
    <cfRule type="expression" dxfId="649" priority="12">
      <formula>$AH$55=TRUE</formula>
    </cfRule>
    <cfRule type="expression" dxfId="64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0A5DD-9059-4829-A64A-871FD5643C48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26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647" priority="53">
      <formula>$K50=TRUE</formula>
    </cfRule>
    <cfRule type="expression" dxfId="646" priority="54">
      <formula>$L50=TRUE</formula>
    </cfRule>
  </conditionalFormatting>
  <conditionalFormatting sqref="D51">
    <cfRule type="expression" dxfId="645" priority="52">
      <formula>$K$51=TRUE</formula>
    </cfRule>
    <cfRule type="expression" dxfId="644" priority="51">
      <formula>$L$51=TRUE</formula>
    </cfRule>
  </conditionalFormatting>
  <conditionalFormatting sqref="D52">
    <cfRule type="expression" dxfId="643" priority="50">
      <formula>$K$52=TRUE</formula>
    </cfRule>
    <cfRule type="expression" dxfId="642" priority="49">
      <formula>$L$52=TRUE</formula>
    </cfRule>
  </conditionalFormatting>
  <conditionalFormatting sqref="D53">
    <cfRule type="expression" dxfId="641" priority="48">
      <formula>$K$53=TRUE</formula>
    </cfRule>
    <cfRule type="expression" dxfId="640" priority="47">
      <formula>$L$53=TRUE</formula>
    </cfRule>
  </conditionalFormatting>
  <conditionalFormatting sqref="D54">
    <cfRule type="expression" dxfId="639" priority="46">
      <formula>$K$54=TRUE</formula>
    </cfRule>
    <cfRule type="expression" dxfId="638" priority="45">
      <formula>$L$54=TRUE</formula>
    </cfRule>
  </conditionalFormatting>
  <conditionalFormatting sqref="D55">
    <cfRule type="expression" dxfId="637" priority="44">
      <formula>$K$55=TRUE</formula>
    </cfRule>
    <cfRule type="expression" dxfId="636" priority="43">
      <formula>$L$55=TRUE</formula>
    </cfRule>
  </conditionalFormatting>
  <conditionalFormatting sqref="D56">
    <cfRule type="expression" dxfId="635" priority="42">
      <formula>$K$56=TRUE</formula>
    </cfRule>
    <cfRule type="expression" dxfId="634" priority="41">
      <formula>$L$56=TRUE</formula>
    </cfRule>
  </conditionalFormatting>
  <conditionalFormatting sqref="D57">
    <cfRule type="expression" dxfId="633" priority="40">
      <formula>$K$57=TRUE</formula>
    </cfRule>
    <cfRule type="expression" dxfId="632" priority="39">
      <formula>$L$57=TRUE</formula>
    </cfRule>
  </conditionalFormatting>
  <conditionalFormatting sqref="D58 F58">
    <cfRule type="expression" dxfId="631" priority="38">
      <formula>$K$58=TRUE</formula>
    </cfRule>
    <cfRule type="expression" dxfId="630" priority="37">
      <formula>$L$58=TRUE</formula>
    </cfRule>
  </conditionalFormatting>
  <conditionalFormatting sqref="N50:U50">
    <cfRule type="expression" dxfId="629" priority="36">
      <formula>$V$50=TRUE</formula>
    </cfRule>
    <cfRule type="expression" dxfId="628" priority="35">
      <formula>$W$50=TRUE</formula>
    </cfRule>
  </conditionalFormatting>
  <conditionalFormatting sqref="N51:U51">
    <cfRule type="expression" dxfId="627" priority="33">
      <formula>$W$51=TRUE</formula>
    </cfRule>
    <cfRule type="expression" dxfId="626" priority="34">
      <formula>$V$51=TRUE</formula>
    </cfRule>
  </conditionalFormatting>
  <conditionalFormatting sqref="N52:U52">
    <cfRule type="expression" dxfId="625" priority="32">
      <formula>$V$52=TRUE</formula>
    </cfRule>
    <cfRule type="expression" dxfId="624" priority="31">
      <formula>$W$52=TRUE</formula>
    </cfRule>
  </conditionalFormatting>
  <conditionalFormatting sqref="N53:U53">
    <cfRule type="expression" dxfId="623" priority="30">
      <formula>$V$53=TRUE</formula>
    </cfRule>
    <cfRule type="expression" dxfId="622" priority="29">
      <formula>$W$53=TRUE</formula>
    </cfRule>
  </conditionalFormatting>
  <conditionalFormatting sqref="N54:U54">
    <cfRule type="expression" dxfId="621" priority="27">
      <formula>$W$54=TRUE</formula>
    </cfRule>
    <cfRule type="expression" dxfId="620" priority="28">
      <formula>$V$54=TRUE</formula>
    </cfRule>
  </conditionalFormatting>
  <conditionalFormatting sqref="N55:U55">
    <cfRule type="expression" dxfId="619" priority="26">
      <formula>$V$55=TRUE</formula>
    </cfRule>
    <cfRule type="expression" dxfId="618" priority="25">
      <formula>$W$55=TRUE</formula>
    </cfRule>
  </conditionalFormatting>
  <conditionalFormatting sqref="N56:U56">
    <cfRule type="expression" dxfId="617" priority="24">
      <formula>$V$56=TRUE</formula>
    </cfRule>
    <cfRule type="expression" dxfId="616" priority="23">
      <formula>$W$56=TRUE</formula>
    </cfRule>
  </conditionalFormatting>
  <conditionalFormatting sqref="N57:U57">
    <cfRule type="expression" dxfId="615" priority="21">
      <formula>$W$57=TRUE</formula>
    </cfRule>
    <cfRule type="expression" dxfId="614" priority="22">
      <formula>$V$57=TRUE</formula>
    </cfRule>
  </conditionalFormatting>
  <conditionalFormatting sqref="N58:U58">
    <cfRule type="expression" dxfId="613" priority="20">
      <formula>$V$58=TRUE</formula>
    </cfRule>
    <cfRule type="expression" dxfId="612" priority="19">
      <formula>$W$58=TRUE</formula>
    </cfRule>
  </conditionalFormatting>
  <conditionalFormatting sqref="N59:U59">
    <cfRule type="expression" dxfId="611" priority="18">
      <formula>$V$59=TRUE</formula>
    </cfRule>
    <cfRule type="expression" dxfId="610" priority="17">
      <formula>$W$59=TRUE</formula>
    </cfRule>
  </conditionalFormatting>
  <conditionalFormatting sqref="N60:U60">
    <cfRule type="expression" dxfId="609" priority="16">
      <formula>$V$60=TRUE</formula>
    </cfRule>
    <cfRule type="expression" dxfId="608" priority="15">
      <formula>$W$60=TRUE</formula>
    </cfRule>
  </conditionalFormatting>
  <conditionalFormatting sqref="N61:U63">
    <cfRule type="expression" dxfId="607" priority="14">
      <formula>$V$61=TRUE</formula>
    </cfRule>
    <cfRule type="expression" dxfId="606" priority="13">
      <formula>$W$61=TRUE</formula>
    </cfRule>
  </conditionalFormatting>
  <conditionalFormatting sqref="Y50:AF50">
    <cfRule type="expression" dxfId="605" priority="10">
      <formula>$AG$50=TRUE</formula>
    </cfRule>
    <cfRule type="expression" dxfId="604" priority="9">
      <formula>$AH$50=TRUE</formula>
    </cfRule>
  </conditionalFormatting>
  <conditionalFormatting sqref="Y51:AF51">
    <cfRule type="expression" dxfId="603" priority="8">
      <formula>$AG$51=TRUE</formula>
    </cfRule>
    <cfRule type="expression" dxfId="602" priority="7">
      <formula>$AH$51=TRUE</formula>
    </cfRule>
  </conditionalFormatting>
  <conditionalFormatting sqref="Y52:AF52">
    <cfRule type="expression" dxfId="601" priority="6">
      <formula>$AG$52=TRUE</formula>
    </cfRule>
    <cfRule type="expression" dxfId="600" priority="5">
      <formula>$AH$52=TRUE</formula>
    </cfRule>
  </conditionalFormatting>
  <conditionalFormatting sqref="Y53:AF53">
    <cfRule type="expression" dxfId="599" priority="4">
      <formula>$AG$53=TRUE</formula>
    </cfRule>
    <cfRule type="expression" dxfId="598" priority="3">
      <formula>$AH$53=TRUE</formula>
    </cfRule>
  </conditionalFormatting>
  <conditionalFormatting sqref="Y54:AF54">
    <cfRule type="expression" dxfId="597" priority="1">
      <formula>$AH$54=TRUE</formula>
    </cfRule>
    <cfRule type="expression" dxfId="596" priority="2">
      <formula>$AG$54=TRUE</formula>
    </cfRule>
  </conditionalFormatting>
  <conditionalFormatting sqref="Y55:AF57">
    <cfRule type="expression" dxfId="595" priority="12">
      <formula>$AH$55=TRUE</formula>
    </cfRule>
    <cfRule type="expression" dxfId="59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DB55E-EA97-48C7-88CE-837FAC84DA13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27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593" priority="53">
      <formula>$K50=TRUE</formula>
    </cfRule>
    <cfRule type="expression" dxfId="592" priority="54">
      <formula>$L50=TRUE</formula>
    </cfRule>
  </conditionalFormatting>
  <conditionalFormatting sqref="D51">
    <cfRule type="expression" dxfId="591" priority="52">
      <formula>$K$51=TRUE</formula>
    </cfRule>
    <cfRule type="expression" dxfId="590" priority="51">
      <formula>$L$51=TRUE</formula>
    </cfRule>
  </conditionalFormatting>
  <conditionalFormatting sqref="D52">
    <cfRule type="expression" dxfId="589" priority="50">
      <formula>$K$52=TRUE</formula>
    </cfRule>
    <cfRule type="expression" dxfId="588" priority="49">
      <formula>$L$52=TRUE</formula>
    </cfRule>
  </conditionalFormatting>
  <conditionalFormatting sqref="D53">
    <cfRule type="expression" dxfId="587" priority="48">
      <formula>$K$53=TRUE</formula>
    </cfRule>
    <cfRule type="expression" dxfId="586" priority="47">
      <formula>$L$53=TRUE</formula>
    </cfRule>
  </conditionalFormatting>
  <conditionalFormatting sqref="D54">
    <cfRule type="expression" dxfId="585" priority="46">
      <formula>$K$54=TRUE</formula>
    </cfRule>
    <cfRule type="expression" dxfId="584" priority="45">
      <formula>$L$54=TRUE</formula>
    </cfRule>
  </conditionalFormatting>
  <conditionalFormatting sqref="D55">
    <cfRule type="expression" dxfId="583" priority="44">
      <formula>$K$55=TRUE</formula>
    </cfRule>
    <cfRule type="expression" dxfId="582" priority="43">
      <formula>$L$55=TRUE</formula>
    </cfRule>
  </conditionalFormatting>
  <conditionalFormatting sqref="D56">
    <cfRule type="expression" dxfId="581" priority="42">
      <formula>$K$56=TRUE</formula>
    </cfRule>
    <cfRule type="expression" dxfId="580" priority="41">
      <formula>$L$56=TRUE</formula>
    </cfRule>
  </conditionalFormatting>
  <conditionalFormatting sqref="D57">
    <cfRule type="expression" dxfId="579" priority="40">
      <formula>$K$57=TRUE</formula>
    </cfRule>
    <cfRule type="expression" dxfId="578" priority="39">
      <formula>$L$57=TRUE</formula>
    </cfRule>
  </conditionalFormatting>
  <conditionalFormatting sqref="D58 F58">
    <cfRule type="expression" dxfId="577" priority="38">
      <formula>$K$58=TRUE</formula>
    </cfRule>
    <cfRule type="expression" dxfId="576" priority="37">
      <formula>$L$58=TRUE</formula>
    </cfRule>
  </conditionalFormatting>
  <conditionalFormatting sqref="N50:U50">
    <cfRule type="expression" dxfId="575" priority="36">
      <formula>$V$50=TRUE</formula>
    </cfRule>
    <cfRule type="expression" dxfId="574" priority="35">
      <formula>$W$50=TRUE</formula>
    </cfRule>
  </conditionalFormatting>
  <conditionalFormatting sqref="N51:U51">
    <cfRule type="expression" dxfId="573" priority="33">
      <formula>$W$51=TRUE</formula>
    </cfRule>
    <cfRule type="expression" dxfId="572" priority="34">
      <formula>$V$51=TRUE</formula>
    </cfRule>
  </conditionalFormatting>
  <conditionalFormatting sqref="N52:U52">
    <cfRule type="expression" dxfId="571" priority="32">
      <formula>$V$52=TRUE</formula>
    </cfRule>
    <cfRule type="expression" dxfId="570" priority="31">
      <formula>$W$52=TRUE</formula>
    </cfRule>
  </conditionalFormatting>
  <conditionalFormatting sqref="N53:U53">
    <cfRule type="expression" dxfId="569" priority="30">
      <formula>$V$53=TRUE</formula>
    </cfRule>
    <cfRule type="expression" dxfId="568" priority="29">
      <formula>$W$53=TRUE</formula>
    </cfRule>
  </conditionalFormatting>
  <conditionalFormatting sqref="N54:U54">
    <cfRule type="expression" dxfId="567" priority="27">
      <formula>$W$54=TRUE</formula>
    </cfRule>
    <cfRule type="expression" dxfId="566" priority="28">
      <formula>$V$54=TRUE</formula>
    </cfRule>
  </conditionalFormatting>
  <conditionalFormatting sqref="N55:U55">
    <cfRule type="expression" dxfId="565" priority="26">
      <formula>$V$55=TRUE</formula>
    </cfRule>
    <cfRule type="expression" dxfId="564" priority="25">
      <formula>$W$55=TRUE</formula>
    </cfRule>
  </conditionalFormatting>
  <conditionalFormatting sqref="N56:U56">
    <cfRule type="expression" dxfId="563" priority="24">
      <formula>$V$56=TRUE</formula>
    </cfRule>
    <cfRule type="expression" dxfId="562" priority="23">
      <formula>$W$56=TRUE</formula>
    </cfRule>
  </conditionalFormatting>
  <conditionalFormatting sqref="N57:U57">
    <cfRule type="expression" dxfId="561" priority="21">
      <formula>$W$57=TRUE</formula>
    </cfRule>
    <cfRule type="expression" dxfId="560" priority="22">
      <formula>$V$57=TRUE</formula>
    </cfRule>
  </conditionalFormatting>
  <conditionalFormatting sqref="N58:U58">
    <cfRule type="expression" dxfId="559" priority="20">
      <formula>$V$58=TRUE</formula>
    </cfRule>
    <cfRule type="expression" dxfId="558" priority="19">
      <formula>$W$58=TRUE</formula>
    </cfRule>
  </conditionalFormatting>
  <conditionalFormatting sqref="N59:U59">
    <cfRule type="expression" dxfId="557" priority="18">
      <formula>$V$59=TRUE</formula>
    </cfRule>
    <cfRule type="expression" dxfId="556" priority="17">
      <formula>$W$59=TRUE</formula>
    </cfRule>
  </conditionalFormatting>
  <conditionalFormatting sqref="N60:U60">
    <cfRule type="expression" dxfId="555" priority="16">
      <formula>$V$60=TRUE</formula>
    </cfRule>
    <cfRule type="expression" dxfId="554" priority="15">
      <formula>$W$60=TRUE</formula>
    </cfRule>
  </conditionalFormatting>
  <conditionalFormatting sqref="N61:U63">
    <cfRule type="expression" dxfId="553" priority="14">
      <formula>$V$61=TRUE</formula>
    </cfRule>
    <cfRule type="expression" dxfId="552" priority="13">
      <formula>$W$61=TRUE</formula>
    </cfRule>
  </conditionalFormatting>
  <conditionalFormatting sqref="Y50:AF50">
    <cfRule type="expression" dxfId="551" priority="10">
      <formula>$AG$50=TRUE</formula>
    </cfRule>
    <cfRule type="expression" dxfId="550" priority="9">
      <formula>$AH$50=TRUE</formula>
    </cfRule>
  </conditionalFormatting>
  <conditionalFormatting sqref="Y51:AF51">
    <cfRule type="expression" dxfId="549" priority="8">
      <formula>$AG$51=TRUE</formula>
    </cfRule>
    <cfRule type="expression" dxfId="548" priority="7">
      <formula>$AH$51=TRUE</formula>
    </cfRule>
  </conditionalFormatting>
  <conditionalFormatting sqref="Y52:AF52">
    <cfRule type="expression" dxfId="547" priority="6">
      <formula>$AG$52=TRUE</formula>
    </cfRule>
    <cfRule type="expression" dxfId="546" priority="5">
      <formula>$AH$52=TRUE</formula>
    </cfRule>
  </conditionalFormatting>
  <conditionalFormatting sqref="Y53:AF53">
    <cfRule type="expression" dxfId="545" priority="4">
      <formula>$AG$53=TRUE</formula>
    </cfRule>
    <cfRule type="expression" dxfId="544" priority="3">
      <formula>$AH$53=TRUE</formula>
    </cfRule>
  </conditionalFormatting>
  <conditionalFormatting sqref="Y54:AF54">
    <cfRule type="expression" dxfId="543" priority="1">
      <formula>$AH$54=TRUE</formula>
    </cfRule>
    <cfRule type="expression" dxfId="542" priority="2">
      <formula>$AG$54=TRUE</formula>
    </cfRule>
  </conditionalFormatting>
  <conditionalFormatting sqref="Y55:AF57">
    <cfRule type="expression" dxfId="541" priority="12">
      <formula>$AH$55=TRUE</formula>
    </cfRule>
    <cfRule type="expression" dxfId="54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BA8B3-63D1-4F3A-BF82-11EA7678178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28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539" priority="53">
      <formula>$K50=TRUE</formula>
    </cfRule>
    <cfRule type="expression" dxfId="538" priority="54">
      <formula>$L50=TRUE</formula>
    </cfRule>
  </conditionalFormatting>
  <conditionalFormatting sqref="D51">
    <cfRule type="expression" dxfId="537" priority="52">
      <formula>$K$51=TRUE</formula>
    </cfRule>
    <cfRule type="expression" dxfId="536" priority="51">
      <formula>$L$51=TRUE</formula>
    </cfRule>
  </conditionalFormatting>
  <conditionalFormatting sqref="D52">
    <cfRule type="expression" dxfId="535" priority="50">
      <formula>$K$52=TRUE</formula>
    </cfRule>
    <cfRule type="expression" dxfId="534" priority="49">
      <formula>$L$52=TRUE</formula>
    </cfRule>
  </conditionalFormatting>
  <conditionalFormatting sqref="D53">
    <cfRule type="expression" dxfId="533" priority="48">
      <formula>$K$53=TRUE</formula>
    </cfRule>
    <cfRule type="expression" dxfId="532" priority="47">
      <formula>$L$53=TRUE</formula>
    </cfRule>
  </conditionalFormatting>
  <conditionalFormatting sqref="D54">
    <cfRule type="expression" dxfId="531" priority="46">
      <formula>$K$54=TRUE</formula>
    </cfRule>
    <cfRule type="expression" dxfId="530" priority="45">
      <formula>$L$54=TRUE</formula>
    </cfRule>
  </conditionalFormatting>
  <conditionalFormatting sqref="D55">
    <cfRule type="expression" dxfId="529" priority="44">
      <formula>$K$55=TRUE</formula>
    </cfRule>
    <cfRule type="expression" dxfId="528" priority="43">
      <formula>$L$55=TRUE</formula>
    </cfRule>
  </conditionalFormatting>
  <conditionalFormatting sqref="D56">
    <cfRule type="expression" dxfId="527" priority="42">
      <formula>$K$56=TRUE</formula>
    </cfRule>
    <cfRule type="expression" dxfId="526" priority="41">
      <formula>$L$56=TRUE</formula>
    </cfRule>
  </conditionalFormatting>
  <conditionalFormatting sqref="D57">
    <cfRule type="expression" dxfId="525" priority="40">
      <formula>$K$57=TRUE</formula>
    </cfRule>
    <cfRule type="expression" dxfId="524" priority="39">
      <formula>$L$57=TRUE</formula>
    </cfRule>
  </conditionalFormatting>
  <conditionalFormatting sqref="D58 F58">
    <cfRule type="expression" dxfId="523" priority="38">
      <formula>$K$58=TRUE</formula>
    </cfRule>
    <cfRule type="expression" dxfId="522" priority="37">
      <formula>$L$58=TRUE</formula>
    </cfRule>
  </conditionalFormatting>
  <conditionalFormatting sqref="N50:U50">
    <cfRule type="expression" dxfId="521" priority="36">
      <formula>$V$50=TRUE</formula>
    </cfRule>
    <cfRule type="expression" dxfId="520" priority="35">
      <formula>$W$50=TRUE</formula>
    </cfRule>
  </conditionalFormatting>
  <conditionalFormatting sqref="N51:U51">
    <cfRule type="expression" dxfId="519" priority="33">
      <formula>$W$51=TRUE</formula>
    </cfRule>
    <cfRule type="expression" dxfId="518" priority="34">
      <formula>$V$51=TRUE</formula>
    </cfRule>
  </conditionalFormatting>
  <conditionalFormatting sqref="N52:U52">
    <cfRule type="expression" dxfId="517" priority="32">
      <formula>$V$52=TRUE</formula>
    </cfRule>
    <cfRule type="expression" dxfId="516" priority="31">
      <formula>$W$52=TRUE</formula>
    </cfRule>
  </conditionalFormatting>
  <conditionalFormatting sqref="N53:U53">
    <cfRule type="expression" dxfId="515" priority="30">
      <formula>$V$53=TRUE</formula>
    </cfRule>
    <cfRule type="expression" dxfId="514" priority="29">
      <formula>$W$53=TRUE</formula>
    </cfRule>
  </conditionalFormatting>
  <conditionalFormatting sqref="N54:U54">
    <cfRule type="expression" dxfId="513" priority="27">
      <formula>$W$54=TRUE</formula>
    </cfRule>
    <cfRule type="expression" dxfId="512" priority="28">
      <formula>$V$54=TRUE</formula>
    </cfRule>
  </conditionalFormatting>
  <conditionalFormatting sqref="N55:U55">
    <cfRule type="expression" dxfId="511" priority="26">
      <formula>$V$55=TRUE</formula>
    </cfRule>
    <cfRule type="expression" dxfId="510" priority="25">
      <formula>$W$55=TRUE</formula>
    </cfRule>
  </conditionalFormatting>
  <conditionalFormatting sqref="N56:U56">
    <cfRule type="expression" dxfId="509" priority="24">
      <formula>$V$56=TRUE</formula>
    </cfRule>
    <cfRule type="expression" dxfId="508" priority="23">
      <formula>$W$56=TRUE</formula>
    </cfRule>
  </conditionalFormatting>
  <conditionalFormatting sqref="N57:U57">
    <cfRule type="expression" dxfId="507" priority="21">
      <formula>$W$57=TRUE</formula>
    </cfRule>
    <cfRule type="expression" dxfId="506" priority="22">
      <formula>$V$57=TRUE</formula>
    </cfRule>
  </conditionalFormatting>
  <conditionalFormatting sqref="N58:U58">
    <cfRule type="expression" dxfId="505" priority="20">
      <formula>$V$58=TRUE</formula>
    </cfRule>
    <cfRule type="expression" dxfId="504" priority="19">
      <formula>$W$58=TRUE</formula>
    </cfRule>
  </conditionalFormatting>
  <conditionalFormatting sqref="N59:U59">
    <cfRule type="expression" dxfId="503" priority="18">
      <formula>$V$59=TRUE</formula>
    </cfRule>
    <cfRule type="expression" dxfId="502" priority="17">
      <formula>$W$59=TRUE</formula>
    </cfRule>
  </conditionalFormatting>
  <conditionalFormatting sqref="N60:U60">
    <cfRule type="expression" dxfId="501" priority="16">
      <formula>$V$60=TRUE</formula>
    </cfRule>
    <cfRule type="expression" dxfId="500" priority="15">
      <formula>$W$60=TRUE</formula>
    </cfRule>
  </conditionalFormatting>
  <conditionalFormatting sqref="N61:U63">
    <cfRule type="expression" dxfId="499" priority="14">
      <formula>$V$61=TRUE</formula>
    </cfRule>
    <cfRule type="expression" dxfId="498" priority="13">
      <formula>$W$61=TRUE</formula>
    </cfRule>
  </conditionalFormatting>
  <conditionalFormatting sqref="Y50:AF50">
    <cfRule type="expression" dxfId="497" priority="10">
      <formula>$AG$50=TRUE</formula>
    </cfRule>
    <cfRule type="expression" dxfId="496" priority="9">
      <formula>$AH$50=TRUE</formula>
    </cfRule>
  </conditionalFormatting>
  <conditionalFormatting sqref="Y51:AF51">
    <cfRule type="expression" dxfId="495" priority="8">
      <formula>$AG$51=TRUE</formula>
    </cfRule>
    <cfRule type="expression" dxfId="494" priority="7">
      <formula>$AH$51=TRUE</formula>
    </cfRule>
  </conditionalFormatting>
  <conditionalFormatting sqref="Y52:AF52">
    <cfRule type="expression" dxfId="493" priority="6">
      <formula>$AG$52=TRUE</formula>
    </cfRule>
    <cfRule type="expression" dxfId="492" priority="5">
      <formula>$AH$52=TRUE</formula>
    </cfRule>
  </conditionalFormatting>
  <conditionalFormatting sqref="Y53:AF53">
    <cfRule type="expression" dxfId="491" priority="4">
      <formula>$AG$53=TRUE</formula>
    </cfRule>
    <cfRule type="expression" dxfId="490" priority="3">
      <formula>$AH$53=TRUE</formula>
    </cfRule>
  </conditionalFormatting>
  <conditionalFormatting sqref="Y54:AF54">
    <cfRule type="expression" dxfId="489" priority="1">
      <formula>$AH$54=TRUE</formula>
    </cfRule>
    <cfRule type="expression" dxfId="488" priority="2">
      <formula>$AG$54=TRUE</formula>
    </cfRule>
  </conditionalFormatting>
  <conditionalFormatting sqref="Y55:AF57">
    <cfRule type="expression" dxfId="487" priority="12">
      <formula>$AH$55=TRUE</formula>
    </cfRule>
    <cfRule type="expression" dxfId="48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C4AE9-C033-4266-9E1A-C6941DF38BE5}">
  <sheetPr>
    <tabColor rgb="FFFF0000"/>
  </sheetPr>
  <dimension ref="C1:V46"/>
  <sheetViews>
    <sheetView showGridLines="0" showRowColHeaders="0" tabSelected="1" zoomScale="90" zoomScaleNormal="90" workbookViewId="0"/>
  </sheetViews>
  <sheetFormatPr defaultRowHeight="13.2" x14ac:dyDescent="0.25"/>
  <sheetData>
    <row r="1" spans="11:17" ht="34.200000000000003" customHeight="1" x14ac:dyDescent="0.25"/>
    <row r="6" spans="11:17" ht="13.2" customHeight="1" x14ac:dyDescent="0.25">
      <c r="K6" s="267" t="s">
        <v>16</v>
      </c>
      <c r="L6" s="267"/>
      <c r="M6" s="267"/>
      <c r="N6" s="267"/>
      <c r="O6" s="267">
        <f>Middentoets!$D$2</f>
        <v>6</v>
      </c>
      <c r="P6" s="267" t="str">
        <f>Middentoets!$E$2</f>
        <v>*</v>
      </c>
      <c r="Q6" s="250"/>
    </row>
    <row r="7" spans="11:17" x14ac:dyDescent="0.25">
      <c r="K7" s="267"/>
      <c r="L7" s="267"/>
      <c r="M7" s="267"/>
      <c r="N7" s="267"/>
      <c r="O7" s="267"/>
      <c r="P7" s="267"/>
      <c r="Q7" s="250"/>
    </row>
    <row r="8" spans="11:17" x14ac:dyDescent="0.25">
      <c r="K8" s="267"/>
      <c r="L8" s="267"/>
      <c r="M8" s="267"/>
      <c r="N8" s="267"/>
      <c r="O8" s="267"/>
      <c r="P8" s="267"/>
      <c r="Q8" s="250"/>
    </row>
    <row r="25" spans="3:22" ht="25.8" x14ac:dyDescent="0.5">
      <c r="C25" s="238" t="s">
        <v>183</v>
      </c>
      <c r="K25" s="238" t="s">
        <v>185</v>
      </c>
      <c r="S25" s="238" t="s">
        <v>192</v>
      </c>
      <c r="T25" s="238"/>
    </row>
    <row r="26" spans="3:22" ht="15.6" x14ac:dyDescent="0.3">
      <c r="C26" s="242" t="s">
        <v>195</v>
      </c>
      <c r="K26" s="239" t="s">
        <v>189</v>
      </c>
      <c r="S26" s="239" t="s">
        <v>193</v>
      </c>
      <c r="T26" s="239"/>
    </row>
    <row r="27" spans="3:22" ht="15.6" x14ac:dyDescent="0.3">
      <c r="C27" s="242" t="s">
        <v>184</v>
      </c>
      <c r="K27" s="239" t="s">
        <v>190</v>
      </c>
      <c r="S27" s="239" t="s">
        <v>200</v>
      </c>
      <c r="T27" s="239"/>
    </row>
    <row r="28" spans="3:22" ht="15.6" x14ac:dyDescent="0.3">
      <c r="C28" s="242" t="s">
        <v>203</v>
      </c>
      <c r="K28" s="239" t="s">
        <v>191</v>
      </c>
      <c r="S28" s="239" t="s">
        <v>197</v>
      </c>
      <c r="T28" s="239"/>
    </row>
    <row r="29" spans="3:22" ht="15.6" x14ac:dyDescent="0.3">
      <c r="C29" s="242" t="s">
        <v>186</v>
      </c>
      <c r="K29" s="239" t="s">
        <v>188</v>
      </c>
      <c r="S29" s="239" t="s">
        <v>198</v>
      </c>
      <c r="T29" s="239"/>
    </row>
    <row r="30" spans="3:22" ht="15.6" x14ac:dyDescent="0.3">
      <c r="C30" s="242" t="s">
        <v>196</v>
      </c>
      <c r="K30" s="239"/>
      <c r="S30" s="239" t="s">
        <v>199</v>
      </c>
      <c r="T30" s="239"/>
    </row>
    <row r="31" spans="3:22" ht="15.6" customHeight="1" x14ac:dyDescent="0.3">
      <c r="C31" s="242" t="s">
        <v>187</v>
      </c>
      <c r="Q31" s="240"/>
      <c r="R31" s="240"/>
      <c r="S31" s="240"/>
      <c r="T31" s="240"/>
      <c r="U31" s="240"/>
      <c r="V31" s="240"/>
    </row>
    <row r="32" spans="3:22" ht="15.6" x14ac:dyDescent="0.3">
      <c r="C32" s="242" t="s">
        <v>194</v>
      </c>
      <c r="D32" s="241"/>
      <c r="E32" s="241"/>
      <c r="F32" s="241"/>
      <c r="G32" s="241"/>
      <c r="H32" s="241"/>
      <c r="Q32" s="239"/>
    </row>
    <row r="42" spans="3:17" ht="25.8" x14ac:dyDescent="0.5">
      <c r="C42" s="238"/>
      <c r="Q42" s="238"/>
    </row>
    <row r="43" spans="3:17" ht="15.6" x14ac:dyDescent="0.3">
      <c r="C43" s="239"/>
    </row>
    <row r="44" spans="3:17" ht="15.6" x14ac:dyDescent="0.3">
      <c r="C44" s="239"/>
    </row>
    <row r="45" spans="3:17" ht="15.6" x14ac:dyDescent="0.3">
      <c r="C45" s="239"/>
    </row>
    <row r="46" spans="3:17" ht="15.6" x14ac:dyDescent="0.3">
      <c r="C46" s="239"/>
    </row>
  </sheetData>
  <sheetProtection sheet="1" objects="1" scenarios="1"/>
  <mergeCells count="3">
    <mergeCell ref="K6:N8"/>
    <mergeCell ref="O6:O8"/>
    <mergeCell ref="P6:P8"/>
  </mergeCells>
  <pageMargins left="0.7" right="0.7" top="0.75" bottom="0.75" header="0.3" footer="0.3"/>
  <pageSetup paperSize="9" scale="58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FC864-095F-4E87-890A-5F35254CC5BB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29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485" priority="53">
      <formula>$K50=TRUE</formula>
    </cfRule>
    <cfRule type="expression" dxfId="484" priority="54">
      <formula>$L50=TRUE</formula>
    </cfRule>
  </conditionalFormatting>
  <conditionalFormatting sqref="D51">
    <cfRule type="expression" dxfId="483" priority="52">
      <formula>$K$51=TRUE</formula>
    </cfRule>
    <cfRule type="expression" dxfId="482" priority="51">
      <formula>$L$51=TRUE</formula>
    </cfRule>
  </conditionalFormatting>
  <conditionalFormatting sqref="D52">
    <cfRule type="expression" dxfId="481" priority="50">
      <formula>$K$52=TRUE</formula>
    </cfRule>
    <cfRule type="expression" dxfId="480" priority="49">
      <formula>$L$52=TRUE</formula>
    </cfRule>
  </conditionalFormatting>
  <conditionalFormatting sqref="D53">
    <cfRule type="expression" dxfId="479" priority="48">
      <formula>$K$53=TRUE</formula>
    </cfRule>
    <cfRule type="expression" dxfId="478" priority="47">
      <formula>$L$53=TRUE</formula>
    </cfRule>
  </conditionalFormatting>
  <conditionalFormatting sqref="D54">
    <cfRule type="expression" dxfId="477" priority="46">
      <formula>$K$54=TRUE</formula>
    </cfRule>
    <cfRule type="expression" dxfId="476" priority="45">
      <formula>$L$54=TRUE</formula>
    </cfRule>
  </conditionalFormatting>
  <conditionalFormatting sqref="D55">
    <cfRule type="expression" dxfId="475" priority="44">
      <formula>$K$55=TRUE</formula>
    </cfRule>
    <cfRule type="expression" dxfId="474" priority="43">
      <formula>$L$55=TRUE</formula>
    </cfRule>
  </conditionalFormatting>
  <conditionalFormatting sqref="D56">
    <cfRule type="expression" dxfId="473" priority="42">
      <formula>$K$56=TRUE</formula>
    </cfRule>
    <cfRule type="expression" dxfId="472" priority="41">
      <formula>$L$56=TRUE</formula>
    </cfRule>
  </conditionalFormatting>
  <conditionalFormatting sqref="D57">
    <cfRule type="expression" dxfId="471" priority="40">
      <formula>$K$57=TRUE</formula>
    </cfRule>
    <cfRule type="expression" dxfId="470" priority="39">
      <formula>$L$57=TRUE</formula>
    </cfRule>
  </conditionalFormatting>
  <conditionalFormatting sqref="D58 F58">
    <cfRule type="expression" dxfId="469" priority="38">
      <formula>$K$58=TRUE</formula>
    </cfRule>
    <cfRule type="expression" dxfId="468" priority="37">
      <formula>$L$58=TRUE</formula>
    </cfRule>
  </conditionalFormatting>
  <conditionalFormatting sqref="N50:U50">
    <cfRule type="expression" dxfId="467" priority="36">
      <formula>$V$50=TRUE</formula>
    </cfRule>
    <cfRule type="expression" dxfId="466" priority="35">
      <formula>$W$50=TRUE</formula>
    </cfRule>
  </conditionalFormatting>
  <conditionalFormatting sqref="N51:U51">
    <cfRule type="expression" dxfId="465" priority="33">
      <formula>$W$51=TRUE</formula>
    </cfRule>
    <cfRule type="expression" dxfId="464" priority="34">
      <formula>$V$51=TRUE</formula>
    </cfRule>
  </conditionalFormatting>
  <conditionalFormatting sqref="N52:U52">
    <cfRule type="expression" dxfId="463" priority="32">
      <formula>$V$52=TRUE</formula>
    </cfRule>
    <cfRule type="expression" dxfId="462" priority="31">
      <formula>$W$52=TRUE</formula>
    </cfRule>
  </conditionalFormatting>
  <conditionalFormatting sqref="N53:U53">
    <cfRule type="expression" dxfId="461" priority="30">
      <formula>$V$53=TRUE</formula>
    </cfRule>
    <cfRule type="expression" dxfId="460" priority="29">
      <formula>$W$53=TRUE</formula>
    </cfRule>
  </conditionalFormatting>
  <conditionalFormatting sqref="N54:U54">
    <cfRule type="expression" dxfId="459" priority="27">
      <formula>$W$54=TRUE</formula>
    </cfRule>
    <cfRule type="expression" dxfId="458" priority="28">
      <formula>$V$54=TRUE</formula>
    </cfRule>
  </conditionalFormatting>
  <conditionalFormatting sqref="N55:U55">
    <cfRule type="expression" dxfId="457" priority="26">
      <formula>$V$55=TRUE</formula>
    </cfRule>
    <cfRule type="expression" dxfId="456" priority="25">
      <formula>$W$55=TRUE</formula>
    </cfRule>
  </conditionalFormatting>
  <conditionalFormatting sqref="N56:U56">
    <cfRule type="expression" dxfId="455" priority="24">
      <formula>$V$56=TRUE</formula>
    </cfRule>
    <cfRule type="expression" dxfId="454" priority="23">
      <formula>$W$56=TRUE</formula>
    </cfRule>
  </conditionalFormatting>
  <conditionalFormatting sqref="N57:U57">
    <cfRule type="expression" dxfId="453" priority="21">
      <formula>$W$57=TRUE</formula>
    </cfRule>
    <cfRule type="expression" dxfId="452" priority="22">
      <formula>$V$57=TRUE</formula>
    </cfRule>
  </conditionalFormatting>
  <conditionalFormatting sqref="N58:U58">
    <cfRule type="expression" dxfId="451" priority="20">
      <formula>$V$58=TRUE</formula>
    </cfRule>
    <cfRule type="expression" dxfId="450" priority="19">
      <formula>$W$58=TRUE</formula>
    </cfRule>
  </conditionalFormatting>
  <conditionalFormatting sqref="N59:U59">
    <cfRule type="expression" dxfId="449" priority="18">
      <formula>$V$59=TRUE</formula>
    </cfRule>
    <cfRule type="expression" dxfId="448" priority="17">
      <formula>$W$59=TRUE</formula>
    </cfRule>
  </conditionalFormatting>
  <conditionalFormatting sqref="N60:U60">
    <cfRule type="expression" dxfId="447" priority="16">
      <formula>$V$60=TRUE</formula>
    </cfRule>
    <cfRule type="expression" dxfId="446" priority="15">
      <formula>$W$60=TRUE</formula>
    </cfRule>
  </conditionalFormatting>
  <conditionalFormatting sqref="N61:U63">
    <cfRule type="expression" dxfId="445" priority="14">
      <formula>$V$61=TRUE</formula>
    </cfRule>
    <cfRule type="expression" dxfId="444" priority="13">
      <formula>$W$61=TRUE</formula>
    </cfRule>
  </conditionalFormatting>
  <conditionalFormatting sqref="Y50:AF50">
    <cfRule type="expression" dxfId="443" priority="10">
      <formula>$AG$50=TRUE</formula>
    </cfRule>
    <cfRule type="expression" dxfId="442" priority="9">
      <formula>$AH$50=TRUE</formula>
    </cfRule>
  </conditionalFormatting>
  <conditionalFormatting sqref="Y51:AF51">
    <cfRule type="expression" dxfId="441" priority="8">
      <formula>$AG$51=TRUE</formula>
    </cfRule>
    <cfRule type="expression" dxfId="440" priority="7">
      <formula>$AH$51=TRUE</formula>
    </cfRule>
  </conditionalFormatting>
  <conditionalFormatting sqref="Y52:AF52">
    <cfRule type="expression" dxfId="439" priority="6">
      <formula>$AG$52=TRUE</formula>
    </cfRule>
    <cfRule type="expression" dxfId="438" priority="5">
      <formula>$AH$52=TRUE</formula>
    </cfRule>
  </conditionalFormatting>
  <conditionalFormatting sqref="Y53:AF53">
    <cfRule type="expression" dxfId="437" priority="4">
      <formula>$AG$53=TRUE</formula>
    </cfRule>
    <cfRule type="expression" dxfId="436" priority="3">
      <formula>$AH$53=TRUE</formula>
    </cfRule>
  </conditionalFormatting>
  <conditionalFormatting sqref="Y54:AF54">
    <cfRule type="expression" dxfId="435" priority="1">
      <formula>$AH$54=TRUE</formula>
    </cfRule>
    <cfRule type="expression" dxfId="434" priority="2">
      <formula>$AG$54=TRUE</formula>
    </cfRule>
  </conditionalFormatting>
  <conditionalFormatting sqref="Y55:AF57">
    <cfRule type="expression" dxfId="433" priority="12">
      <formula>$AH$55=TRUE</formula>
    </cfRule>
    <cfRule type="expression" dxfId="43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13F6-73C9-47AD-A96E-65D99517A415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30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431" priority="53">
      <formula>$K50=TRUE</formula>
    </cfRule>
    <cfRule type="expression" dxfId="430" priority="54">
      <formula>$L50=TRUE</formula>
    </cfRule>
  </conditionalFormatting>
  <conditionalFormatting sqref="D51">
    <cfRule type="expression" dxfId="429" priority="52">
      <formula>$K$51=TRUE</formula>
    </cfRule>
    <cfRule type="expression" dxfId="428" priority="51">
      <formula>$L$51=TRUE</formula>
    </cfRule>
  </conditionalFormatting>
  <conditionalFormatting sqref="D52">
    <cfRule type="expression" dxfId="427" priority="50">
      <formula>$K$52=TRUE</formula>
    </cfRule>
    <cfRule type="expression" dxfId="426" priority="49">
      <formula>$L$52=TRUE</formula>
    </cfRule>
  </conditionalFormatting>
  <conditionalFormatting sqref="D53">
    <cfRule type="expression" dxfId="425" priority="48">
      <formula>$K$53=TRUE</formula>
    </cfRule>
    <cfRule type="expression" dxfId="424" priority="47">
      <formula>$L$53=TRUE</formula>
    </cfRule>
  </conditionalFormatting>
  <conditionalFormatting sqref="D54">
    <cfRule type="expression" dxfId="423" priority="46">
      <formula>$K$54=TRUE</formula>
    </cfRule>
    <cfRule type="expression" dxfId="422" priority="45">
      <formula>$L$54=TRUE</formula>
    </cfRule>
  </conditionalFormatting>
  <conditionalFormatting sqref="D55">
    <cfRule type="expression" dxfId="421" priority="44">
      <formula>$K$55=TRUE</formula>
    </cfRule>
    <cfRule type="expression" dxfId="420" priority="43">
      <formula>$L$55=TRUE</formula>
    </cfRule>
  </conditionalFormatting>
  <conditionalFormatting sqref="D56">
    <cfRule type="expression" dxfId="419" priority="42">
      <formula>$K$56=TRUE</formula>
    </cfRule>
    <cfRule type="expression" dxfId="418" priority="41">
      <formula>$L$56=TRUE</formula>
    </cfRule>
  </conditionalFormatting>
  <conditionalFormatting sqref="D57">
    <cfRule type="expression" dxfId="417" priority="40">
      <formula>$K$57=TRUE</formula>
    </cfRule>
    <cfRule type="expression" dxfId="416" priority="39">
      <formula>$L$57=TRUE</formula>
    </cfRule>
  </conditionalFormatting>
  <conditionalFormatting sqref="D58 F58">
    <cfRule type="expression" dxfId="415" priority="38">
      <formula>$K$58=TRUE</formula>
    </cfRule>
    <cfRule type="expression" dxfId="414" priority="37">
      <formula>$L$58=TRUE</formula>
    </cfRule>
  </conditionalFormatting>
  <conditionalFormatting sqref="N50:U50">
    <cfRule type="expression" dxfId="413" priority="36">
      <formula>$V$50=TRUE</formula>
    </cfRule>
    <cfRule type="expression" dxfId="412" priority="35">
      <formula>$W$50=TRUE</formula>
    </cfRule>
  </conditionalFormatting>
  <conditionalFormatting sqref="N51:U51">
    <cfRule type="expression" dxfId="411" priority="33">
      <formula>$W$51=TRUE</formula>
    </cfRule>
    <cfRule type="expression" dxfId="410" priority="34">
      <formula>$V$51=TRUE</formula>
    </cfRule>
  </conditionalFormatting>
  <conditionalFormatting sqref="N52:U52">
    <cfRule type="expression" dxfId="409" priority="32">
      <formula>$V$52=TRUE</formula>
    </cfRule>
    <cfRule type="expression" dxfId="408" priority="31">
      <formula>$W$52=TRUE</formula>
    </cfRule>
  </conditionalFormatting>
  <conditionalFormatting sqref="N53:U53">
    <cfRule type="expression" dxfId="407" priority="30">
      <formula>$V$53=TRUE</formula>
    </cfRule>
    <cfRule type="expression" dxfId="406" priority="29">
      <formula>$W$53=TRUE</formula>
    </cfRule>
  </conditionalFormatting>
  <conditionalFormatting sqref="N54:U54">
    <cfRule type="expression" dxfId="405" priority="27">
      <formula>$W$54=TRUE</formula>
    </cfRule>
    <cfRule type="expression" dxfId="404" priority="28">
      <formula>$V$54=TRUE</formula>
    </cfRule>
  </conditionalFormatting>
  <conditionalFormatting sqref="N55:U55">
    <cfRule type="expression" dxfId="403" priority="26">
      <formula>$V$55=TRUE</formula>
    </cfRule>
    <cfRule type="expression" dxfId="402" priority="25">
      <formula>$W$55=TRUE</formula>
    </cfRule>
  </conditionalFormatting>
  <conditionalFormatting sqref="N56:U56">
    <cfRule type="expression" dxfId="401" priority="24">
      <formula>$V$56=TRUE</formula>
    </cfRule>
    <cfRule type="expression" dxfId="400" priority="23">
      <formula>$W$56=TRUE</formula>
    </cfRule>
  </conditionalFormatting>
  <conditionalFormatting sqref="N57:U57">
    <cfRule type="expression" dxfId="399" priority="21">
      <formula>$W$57=TRUE</formula>
    </cfRule>
    <cfRule type="expression" dxfId="398" priority="22">
      <formula>$V$57=TRUE</formula>
    </cfRule>
  </conditionalFormatting>
  <conditionalFormatting sqref="N58:U58">
    <cfRule type="expression" dxfId="397" priority="20">
      <formula>$V$58=TRUE</formula>
    </cfRule>
    <cfRule type="expression" dxfId="396" priority="19">
      <formula>$W$58=TRUE</formula>
    </cfRule>
  </conditionalFormatting>
  <conditionalFormatting sqref="N59:U59">
    <cfRule type="expression" dxfId="395" priority="18">
      <formula>$V$59=TRUE</formula>
    </cfRule>
    <cfRule type="expression" dxfId="394" priority="17">
      <formula>$W$59=TRUE</formula>
    </cfRule>
  </conditionalFormatting>
  <conditionalFormatting sqref="N60:U60">
    <cfRule type="expression" dxfId="393" priority="16">
      <formula>$V$60=TRUE</formula>
    </cfRule>
    <cfRule type="expression" dxfId="392" priority="15">
      <formula>$W$60=TRUE</formula>
    </cfRule>
  </conditionalFormatting>
  <conditionalFormatting sqref="N61:U63">
    <cfRule type="expression" dxfId="391" priority="14">
      <formula>$V$61=TRUE</formula>
    </cfRule>
    <cfRule type="expression" dxfId="390" priority="13">
      <formula>$W$61=TRUE</formula>
    </cfRule>
  </conditionalFormatting>
  <conditionalFormatting sqref="Y50:AF50">
    <cfRule type="expression" dxfId="389" priority="10">
      <formula>$AG$50=TRUE</formula>
    </cfRule>
    <cfRule type="expression" dxfId="388" priority="9">
      <formula>$AH$50=TRUE</formula>
    </cfRule>
  </conditionalFormatting>
  <conditionalFormatting sqref="Y51:AF51">
    <cfRule type="expression" dxfId="387" priority="8">
      <formula>$AG$51=TRUE</formula>
    </cfRule>
    <cfRule type="expression" dxfId="386" priority="7">
      <formula>$AH$51=TRUE</formula>
    </cfRule>
  </conditionalFormatting>
  <conditionalFormatting sqref="Y52:AF52">
    <cfRule type="expression" dxfId="385" priority="6">
      <formula>$AG$52=TRUE</formula>
    </cfRule>
    <cfRule type="expression" dxfId="384" priority="5">
      <formula>$AH$52=TRUE</formula>
    </cfRule>
  </conditionalFormatting>
  <conditionalFormatting sqref="Y53:AF53">
    <cfRule type="expression" dxfId="383" priority="4">
      <formula>$AG$53=TRUE</formula>
    </cfRule>
    <cfRule type="expression" dxfId="382" priority="3">
      <formula>$AH$53=TRUE</formula>
    </cfRule>
  </conditionalFormatting>
  <conditionalFormatting sqref="Y54:AF54">
    <cfRule type="expression" dxfId="381" priority="1">
      <formula>$AH$54=TRUE</formula>
    </cfRule>
    <cfRule type="expression" dxfId="380" priority="2">
      <formula>$AG$54=TRUE</formula>
    </cfRule>
  </conditionalFormatting>
  <conditionalFormatting sqref="Y55:AF57">
    <cfRule type="expression" dxfId="379" priority="12">
      <formula>$AH$55=TRUE</formula>
    </cfRule>
    <cfRule type="expression" dxfId="37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F5891-1578-4AB8-9EE0-544CE0458BD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31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377" priority="53">
      <formula>$K50=TRUE</formula>
    </cfRule>
    <cfRule type="expression" dxfId="376" priority="54">
      <formula>$L50=TRUE</formula>
    </cfRule>
  </conditionalFormatting>
  <conditionalFormatting sqref="D51">
    <cfRule type="expression" dxfId="375" priority="52">
      <formula>$K$51=TRUE</formula>
    </cfRule>
    <cfRule type="expression" dxfId="374" priority="51">
      <formula>$L$51=TRUE</formula>
    </cfRule>
  </conditionalFormatting>
  <conditionalFormatting sqref="D52">
    <cfRule type="expression" dxfId="373" priority="50">
      <formula>$K$52=TRUE</formula>
    </cfRule>
    <cfRule type="expression" dxfId="372" priority="49">
      <formula>$L$52=TRUE</formula>
    </cfRule>
  </conditionalFormatting>
  <conditionalFormatting sqref="D53">
    <cfRule type="expression" dxfId="371" priority="48">
      <formula>$K$53=TRUE</formula>
    </cfRule>
    <cfRule type="expression" dxfId="370" priority="47">
      <formula>$L$53=TRUE</formula>
    </cfRule>
  </conditionalFormatting>
  <conditionalFormatting sqref="D54">
    <cfRule type="expression" dxfId="369" priority="46">
      <formula>$K$54=TRUE</formula>
    </cfRule>
    <cfRule type="expression" dxfId="368" priority="45">
      <formula>$L$54=TRUE</formula>
    </cfRule>
  </conditionalFormatting>
  <conditionalFormatting sqref="D55">
    <cfRule type="expression" dxfId="367" priority="44">
      <formula>$K$55=TRUE</formula>
    </cfRule>
    <cfRule type="expression" dxfId="366" priority="43">
      <formula>$L$55=TRUE</formula>
    </cfRule>
  </conditionalFormatting>
  <conditionalFormatting sqref="D56">
    <cfRule type="expression" dxfId="365" priority="42">
      <formula>$K$56=TRUE</formula>
    </cfRule>
    <cfRule type="expression" dxfId="364" priority="41">
      <formula>$L$56=TRUE</formula>
    </cfRule>
  </conditionalFormatting>
  <conditionalFormatting sqref="D57">
    <cfRule type="expression" dxfId="363" priority="40">
      <formula>$K$57=TRUE</formula>
    </cfRule>
    <cfRule type="expression" dxfId="362" priority="39">
      <formula>$L$57=TRUE</formula>
    </cfRule>
  </conditionalFormatting>
  <conditionalFormatting sqref="D58 F58">
    <cfRule type="expression" dxfId="361" priority="38">
      <formula>$K$58=TRUE</formula>
    </cfRule>
    <cfRule type="expression" dxfId="360" priority="37">
      <formula>$L$58=TRUE</formula>
    </cfRule>
  </conditionalFormatting>
  <conditionalFormatting sqref="N50:U50">
    <cfRule type="expression" dxfId="359" priority="36">
      <formula>$V$50=TRUE</formula>
    </cfRule>
    <cfRule type="expression" dxfId="358" priority="35">
      <formula>$W$50=TRUE</formula>
    </cfRule>
  </conditionalFormatting>
  <conditionalFormatting sqref="N51:U51">
    <cfRule type="expression" dxfId="357" priority="33">
      <formula>$W$51=TRUE</formula>
    </cfRule>
    <cfRule type="expression" dxfId="356" priority="34">
      <formula>$V$51=TRUE</formula>
    </cfRule>
  </conditionalFormatting>
  <conditionalFormatting sqref="N52:U52">
    <cfRule type="expression" dxfId="355" priority="32">
      <formula>$V$52=TRUE</formula>
    </cfRule>
    <cfRule type="expression" dxfId="354" priority="31">
      <formula>$W$52=TRUE</formula>
    </cfRule>
  </conditionalFormatting>
  <conditionalFormatting sqref="N53:U53">
    <cfRule type="expression" dxfId="353" priority="30">
      <formula>$V$53=TRUE</formula>
    </cfRule>
    <cfRule type="expression" dxfId="352" priority="29">
      <formula>$W$53=TRUE</formula>
    </cfRule>
  </conditionalFormatting>
  <conditionalFormatting sqref="N54:U54">
    <cfRule type="expression" dxfId="351" priority="27">
      <formula>$W$54=TRUE</formula>
    </cfRule>
    <cfRule type="expression" dxfId="350" priority="28">
      <formula>$V$54=TRUE</formula>
    </cfRule>
  </conditionalFormatting>
  <conditionalFormatting sqref="N55:U55">
    <cfRule type="expression" dxfId="349" priority="26">
      <formula>$V$55=TRUE</formula>
    </cfRule>
    <cfRule type="expression" dxfId="348" priority="25">
      <formula>$W$55=TRUE</formula>
    </cfRule>
  </conditionalFormatting>
  <conditionalFormatting sqref="N56:U56">
    <cfRule type="expression" dxfId="347" priority="24">
      <formula>$V$56=TRUE</formula>
    </cfRule>
    <cfRule type="expression" dxfId="346" priority="23">
      <formula>$W$56=TRUE</formula>
    </cfRule>
  </conditionalFormatting>
  <conditionalFormatting sqref="N57:U57">
    <cfRule type="expression" dxfId="345" priority="21">
      <formula>$W$57=TRUE</formula>
    </cfRule>
    <cfRule type="expression" dxfId="344" priority="22">
      <formula>$V$57=TRUE</formula>
    </cfRule>
  </conditionalFormatting>
  <conditionalFormatting sqref="N58:U58">
    <cfRule type="expression" dxfId="343" priority="20">
      <formula>$V$58=TRUE</formula>
    </cfRule>
    <cfRule type="expression" dxfId="342" priority="19">
      <formula>$W$58=TRUE</formula>
    </cfRule>
  </conditionalFormatting>
  <conditionalFormatting sqref="N59:U59">
    <cfRule type="expression" dxfId="341" priority="18">
      <formula>$V$59=TRUE</formula>
    </cfRule>
    <cfRule type="expression" dxfId="340" priority="17">
      <formula>$W$59=TRUE</formula>
    </cfRule>
  </conditionalFormatting>
  <conditionalFormatting sqref="N60:U60">
    <cfRule type="expression" dxfId="339" priority="16">
      <formula>$V$60=TRUE</formula>
    </cfRule>
    <cfRule type="expression" dxfId="338" priority="15">
      <formula>$W$60=TRUE</formula>
    </cfRule>
  </conditionalFormatting>
  <conditionalFormatting sqref="N61:U63">
    <cfRule type="expression" dxfId="337" priority="14">
      <formula>$V$61=TRUE</formula>
    </cfRule>
    <cfRule type="expression" dxfId="336" priority="13">
      <formula>$W$61=TRUE</formula>
    </cfRule>
  </conditionalFormatting>
  <conditionalFormatting sqref="Y50:AF50">
    <cfRule type="expression" dxfId="335" priority="10">
      <formula>$AG$50=TRUE</formula>
    </cfRule>
    <cfRule type="expression" dxfId="334" priority="9">
      <formula>$AH$50=TRUE</formula>
    </cfRule>
  </conditionalFormatting>
  <conditionalFormatting sqref="Y51:AF51">
    <cfRule type="expression" dxfId="333" priority="8">
      <formula>$AG$51=TRUE</formula>
    </cfRule>
    <cfRule type="expression" dxfId="332" priority="7">
      <formula>$AH$51=TRUE</formula>
    </cfRule>
  </conditionalFormatting>
  <conditionalFormatting sqref="Y52:AF52">
    <cfRule type="expression" dxfId="331" priority="6">
      <formula>$AG$52=TRUE</formula>
    </cfRule>
    <cfRule type="expression" dxfId="330" priority="5">
      <formula>$AH$52=TRUE</formula>
    </cfRule>
  </conditionalFormatting>
  <conditionalFormatting sqref="Y53:AF53">
    <cfRule type="expression" dxfId="329" priority="4">
      <formula>$AG$53=TRUE</formula>
    </cfRule>
    <cfRule type="expression" dxfId="328" priority="3">
      <formula>$AH$53=TRUE</formula>
    </cfRule>
  </conditionalFormatting>
  <conditionalFormatting sqref="Y54:AF54">
    <cfRule type="expression" dxfId="327" priority="1">
      <formula>$AH$54=TRUE</formula>
    </cfRule>
    <cfRule type="expression" dxfId="326" priority="2">
      <formula>$AG$54=TRUE</formula>
    </cfRule>
  </conditionalFormatting>
  <conditionalFormatting sqref="Y55:AF57">
    <cfRule type="expression" dxfId="325" priority="12">
      <formula>$AH$55=TRUE</formula>
    </cfRule>
    <cfRule type="expression" dxfId="32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64E03-FCD2-4315-8109-2E82BE8FD28D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32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323" priority="53">
      <formula>$K50=TRUE</formula>
    </cfRule>
    <cfRule type="expression" dxfId="322" priority="54">
      <formula>$L50=TRUE</formula>
    </cfRule>
  </conditionalFormatting>
  <conditionalFormatting sqref="D51">
    <cfRule type="expression" dxfId="321" priority="52">
      <formula>$K$51=TRUE</formula>
    </cfRule>
    <cfRule type="expression" dxfId="320" priority="51">
      <formula>$L$51=TRUE</formula>
    </cfRule>
  </conditionalFormatting>
  <conditionalFormatting sqref="D52">
    <cfRule type="expression" dxfId="319" priority="50">
      <formula>$K$52=TRUE</formula>
    </cfRule>
    <cfRule type="expression" dxfId="318" priority="49">
      <formula>$L$52=TRUE</formula>
    </cfRule>
  </conditionalFormatting>
  <conditionalFormatting sqref="D53">
    <cfRule type="expression" dxfId="317" priority="48">
      <formula>$K$53=TRUE</formula>
    </cfRule>
    <cfRule type="expression" dxfId="316" priority="47">
      <formula>$L$53=TRUE</formula>
    </cfRule>
  </conditionalFormatting>
  <conditionalFormatting sqref="D54">
    <cfRule type="expression" dxfId="315" priority="46">
      <formula>$K$54=TRUE</formula>
    </cfRule>
    <cfRule type="expression" dxfId="314" priority="45">
      <formula>$L$54=TRUE</formula>
    </cfRule>
  </conditionalFormatting>
  <conditionalFormatting sqref="D55">
    <cfRule type="expression" dxfId="313" priority="44">
      <formula>$K$55=TRUE</formula>
    </cfRule>
    <cfRule type="expression" dxfId="312" priority="43">
      <formula>$L$55=TRUE</formula>
    </cfRule>
  </conditionalFormatting>
  <conditionalFormatting sqref="D56">
    <cfRule type="expression" dxfId="311" priority="42">
      <formula>$K$56=TRUE</formula>
    </cfRule>
    <cfRule type="expression" dxfId="310" priority="41">
      <formula>$L$56=TRUE</formula>
    </cfRule>
  </conditionalFormatting>
  <conditionalFormatting sqref="D57">
    <cfRule type="expression" dxfId="309" priority="40">
      <formula>$K$57=TRUE</formula>
    </cfRule>
    <cfRule type="expression" dxfId="308" priority="39">
      <formula>$L$57=TRUE</formula>
    </cfRule>
  </conditionalFormatting>
  <conditionalFormatting sqref="D58 F58">
    <cfRule type="expression" dxfId="307" priority="38">
      <formula>$K$58=TRUE</formula>
    </cfRule>
    <cfRule type="expression" dxfId="306" priority="37">
      <formula>$L$58=TRUE</formula>
    </cfRule>
  </conditionalFormatting>
  <conditionalFormatting sqref="N50:U50">
    <cfRule type="expression" dxfId="305" priority="36">
      <formula>$V$50=TRUE</formula>
    </cfRule>
    <cfRule type="expression" dxfId="304" priority="35">
      <formula>$W$50=TRUE</formula>
    </cfRule>
  </conditionalFormatting>
  <conditionalFormatting sqref="N51:U51">
    <cfRule type="expression" dxfId="303" priority="33">
      <formula>$W$51=TRUE</formula>
    </cfRule>
    <cfRule type="expression" dxfId="302" priority="34">
      <formula>$V$51=TRUE</formula>
    </cfRule>
  </conditionalFormatting>
  <conditionalFormatting sqref="N52:U52">
    <cfRule type="expression" dxfId="301" priority="32">
      <formula>$V$52=TRUE</formula>
    </cfRule>
    <cfRule type="expression" dxfId="300" priority="31">
      <formula>$W$52=TRUE</formula>
    </cfRule>
  </conditionalFormatting>
  <conditionalFormatting sqref="N53:U53">
    <cfRule type="expression" dxfId="299" priority="30">
      <formula>$V$53=TRUE</formula>
    </cfRule>
    <cfRule type="expression" dxfId="298" priority="29">
      <formula>$W$53=TRUE</formula>
    </cfRule>
  </conditionalFormatting>
  <conditionalFormatting sqref="N54:U54">
    <cfRule type="expression" dxfId="297" priority="27">
      <formula>$W$54=TRUE</formula>
    </cfRule>
    <cfRule type="expression" dxfId="296" priority="28">
      <formula>$V$54=TRUE</formula>
    </cfRule>
  </conditionalFormatting>
  <conditionalFormatting sqref="N55:U55">
    <cfRule type="expression" dxfId="295" priority="26">
      <formula>$V$55=TRUE</formula>
    </cfRule>
    <cfRule type="expression" dxfId="294" priority="25">
      <formula>$W$55=TRUE</formula>
    </cfRule>
  </conditionalFormatting>
  <conditionalFormatting sqref="N56:U56">
    <cfRule type="expression" dxfId="293" priority="24">
      <formula>$V$56=TRUE</formula>
    </cfRule>
    <cfRule type="expression" dxfId="292" priority="23">
      <formula>$W$56=TRUE</formula>
    </cfRule>
  </conditionalFormatting>
  <conditionalFormatting sqref="N57:U57">
    <cfRule type="expression" dxfId="291" priority="21">
      <formula>$W$57=TRUE</formula>
    </cfRule>
    <cfRule type="expression" dxfId="290" priority="22">
      <formula>$V$57=TRUE</formula>
    </cfRule>
  </conditionalFormatting>
  <conditionalFormatting sqref="N58:U58">
    <cfRule type="expression" dxfId="289" priority="20">
      <formula>$V$58=TRUE</formula>
    </cfRule>
    <cfRule type="expression" dxfId="288" priority="19">
      <formula>$W$58=TRUE</formula>
    </cfRule>
  </conditionalFormatting>
  <conditionalFormatting sqref="N59:U59">
    <cfRule type="expression" dxfId="287" priority="18">
      <formula>$V$59=TRUE</formula>
    </cfRule>
    <cfRule type="expression" dxfId="286" priority="17">
      <formula>$W$59=TRUE</formula>
    </cfRule>
  </conditionalFormatting>
  <conditionalFormatting sqref="N60:U60">
    <cfRule type="expression" dxfId="285" priority="16">
      <formula>$V$60=TRUE</formula>
    </cfRule>
    <cfRule type="expression" dxfId="284" priority="15">
      <formula>$W$60=TRUE</formula>
    </cfRule>
  </conditionalFormatting>
  <conditionalFormatting sqref="N61:U63">
    <cfRule type="expression" dxfId="283" priority="14">
      <formula>$V$61=TRUE</formula>
    </cfRule>
    <cfRule type="expression" dxfId="282" priority="13">
      <formula>$W$61=TRUE</formula>
    </cfRule>
  </conditionalFormatting>
  <conditionalFormatting sqref="Y50:AF50">
    <cfRule type="expression" dxfId="281" priority="10">
      <formula>$AG$50=TRUE</formula>
    </cfRule>
    <cfRule type="expression" dxfId="280" priority="9">
      <formula>$AH$50=TRUE</formula>
    </cfRule>
  </conditionalFormatting>
  <conditionalFormatting sqref="Y51:AF51">
    <cfRule type="expression" dxfId="279" priority="8">
      <formula>$AG$51=TRUE</formula>
    </cfRule>
    <cfRule type="expression" dxfId="278" priority="7">
      <formula>$AH$51=TRUE</formula>
    </cfRule>
  </conditionalFormatting>
  <conditionalFormatting sqref="Y52:AF52">
    <cfRule type="expression" dxfId="277" priority="6">
      <formula>$AG$52=TRUE</formula>
    </cfRule>
    <cfRule type="expression" dxfId="276" priority="5">
      <formula>$AH$52=TRUE</formula>
    </cfRule>
  </conditionalFormatting>
  <conditionalFormatting sqref="Y53:AF53">
    <cfRule type="expression" dxfId="275" priority="4">
      <formula>$AG$53=TRUE</formula>
    </cfRule>
    <cfRule type="expression" dxfId="274" priority="3">
      <formula>$AH$53=TRUE</formula>
    </cfRule>
  </conditionalFormatting>
  <conditionalFormatting sqref="Y54:AF54">
    <cfRule type="expression" dxfId="273" priority="1">
      <formula>$AH$54=TRUE</formula>
    </cfRule>
    <cfRule type="expression" dxfId="272" priority="2">
      <formula>$AG$54=TRUE</formula>
    </cfRule>
  </conditionalFormatting>
  <conditionalFormatting sqref="Y55:AF57">
    <cfRule type="expression" dxfId="271" priority="12">
      <formula>$AH$55=TRUE</formula>
    </cfRule>
    <cfRule type="expression" dxfId="27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6572-7612-41ED-B2C2-5359F4DDB88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33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269" priority="53">
      <formula>$K50=TRUE</formula>
    </cfRule>
    <cfRule type="expression" dxfId="268" priority="54">
      <formula>$L50=TRUE</formula>
    </cfRule>
  </conditionalFormatting>
  <conditionalFormatting sqref="D51">
    <cfRule type="expression" dxfId="267" priority="52">
      <formula>$K$51=TRUE</formula>
    </cfRule>
    <cfRule type="expression" dxfId="266" priority="51">
      <formula>$L$51=TRUE</formula>
    </cfRule>
  </conditionalFormatting>
  <conditionalFormatting sqref="D52">
    <cfRule type="expression" dxfId="265" priority="50">
      <formula>$K$52=TRUE</formula>
    </cfRule>
    <cfRule type="expression" dxfId="264" priority="49">
      <formula>$L$52=TRUE</formula>
    </cfRule>
  </conditionalFormatting>
  <conditionalFormatting sqref="D53">
    <cfRule type="expression" dxfId="263" priority="48">
      <formula>$K$53=TRUE</formula>
    </cfRule>
    <cfRule type="expression" dxfId="262" priority="47">
      <formula>$L$53=TRUE</formula>
    </cfRule>
  </conditionalFormatting>
  <conditionalFormatting sqref="D54">
    <cfRule type="expression" dxfId="261" priority="46">
      <formula>$K$54=TRUE</formula>
    </cfRule>
    <cfRule type="expression" dxfId="260" priority="45">
      <formula>$L$54=TRUE</formula>
    </cfRule>
  </conditionalFormatting>
  <conditionalFormatting sqref="D55">
    <cfRule type="expression" dxfId="259" priority="44">
      <formula>$K$55=TRUE</formula>
    </cfRule>
    <cfRule type="expression" dxfId="258" priority="43">
      <formula>$L$55=TRUE</formula>
    </cfRule>
  </conditionalFormatting>
  <conditionalFormatting sqref="D56">
    <cfRule type="expression" dxfId="257" priority="42">
      <formula>$K$56=TRUE</formula>
    </cfRule>
    <cfRule type="expression" dxfId="256" priority="41">
      <formula>$L$56=TRUE</formula>
    </cfRule>
  </conditionalFormatting>
  <conditionalFormatting sqref="D57">
    <cfRule type="expression" dxfId="255" priority="40">
      <formula>$K$57=TRUE</formula>
    </cfRule>
    <cfRule type="expression" dxfId="254" priority="39">
      <formula>$L$57=TRUE</formula>
    </cfRule>
  </conditionalFormatting>
  <conditionalFormatting sqref="D58 F58">
    <cfRule type="expression" dxfId="253" priority="38">
      <formula>$K$58=TRUE</formula>
    </cfRule>
    <cfRule type="expression" dxfId="252" priority="37">
      <formula>$L$58=TRUE</formula>
    </cfRule>
  </conditionalFormatting>
  <conditionalFormatting sqref="N50:U50">
    <cfRule type="expression" dxfId="251" priority="36">
      <formula>$V$50=TRUE</formula>
    </cfRule>
    <cfRule type="expression" dxfId="250" priority="35">
      <formula>$W$50=TRUE</formula>
    </cfRule>
  </conditionalFormatting>
  <conditionalFormatting sqref="N51:U51">
    <cfRule type="expression" dxfId="249" priority="33">
      <formula>$W$51=TRUE</formula>
    </cfRule>
    <cfRule type="expression" dxfId="248" priority="34">
      <formula>$V$51=TRUE</formula>
    </cfRule>
  </conditionalFormatting>
  <conditionalFormatting sqref="N52:U52">
    <cfRule type="expression" dxfId="247" priority="32">
      <formula>$V$52=TRUE</formula>
    </cfRule>
    <cfRule type="expression" dxfId="246" priority="31">
      <formula>$W$52=TRUE</formula>
    </cfRule>
  </conditionalFormatting>
  <conditionalFormatting sqref="N53:U53">
    <cfRule type="expression" dxfId="245" priority="30">
      <formula>$V$53=TRUE</formula>
    </cfRule>
    <cfRule type="expression" dxfId="244" priority="29">
      <formula>$W$53=TRUE</formula>
    </cfRule>
  </conditionalFormatting>
  <conditionalFormatting sqref="N54:U54">
    <cfRule type="expression" dxfId="243" priority="27">
      <formula>$W$54=TRUE</formula>
    </cfRule>
    <cfRule type="expression" dxfId="242" priority="28">
      <formula>$V$54=TRUE</formula>
    </cfRule>
  </conditionalFormatting>
  <conditionalFormatting sqref="N55:U55">
    <cfRule type="expression" dxfId="241" priority="26">
      <formula>$V$55=TRUE</formula>
    </cfRule>
    <cfRule type="expression" dxfId="240" priority="25">
      <formula>$W$55=TRUE</formula>
    </cfRule>
  </conditionalFormatting>
  <conditionalFormatting sqref="N56:U56">
    <cfRule type="expression" dxfId="239" priority="24">
      <formula>$V$56=TRUE</formula>
    </cfRule>
    <cfRule type="expression" dxfId="238" priority="23">
      <formula>$W$56=TRUE</formula>
    </cfRule>
  </conditionalFormatting>
  <conditionalFormatting sqref="N57:U57">
    <cfRule type="expression" dxfId="237" priority="21">
      <formula>$W$57=TRUE</formula>
    </cfRule>
    <cfRule type="expression" dxfId="236" priority="22">
      <formula>$V$57=TRUE</formula>
    </cfRule>
  </conditionalFormatting>
  <conditionalFormatting sqref="N58:U58">
    <cfRule type="expression" dxfId="235" priority="20">
      <formula>$V$58=TRUE</formula>
    </cfRule>
    <cfRule type="expression" dxfId="234" priority="19">
      <formula>$W$58=TRUE</formula>
    </cfRule>
  </conditionalFormatting>
  <conditionalFormatting sqref="N59:U59">
    <cfRule type="expression" dxfId="233" priority="18">
      <formula>$V$59=TRUE</formula>
    </cfRule>
    <cfRule type="expression" dxfId="232" priority="17">
      <formula>$W$59=TRUE</formula>
    </cfRule>
  </conditionalFormatting>
  <conditionalFormatting sqref="N60:U60">
    <cfRule type="expression" dxfId="231" priority="16">
      <formula>$V$60=TRUE</formula>
    </cfRule>
    <cfRule type="expression" dxfId="230" priority="15">
      <formula>$W$60=TRUE</formula>
    </cfRule>
  </conditionalFormatting>
  <conditionalFormatting sqref="N61:U63">
    <cfRule type="expression" dxfId="229" priority="14">
      <formula>$V$61=TRUE</formula>
    </cfRule>
    <cfRule type="expression" dxfId="228" priority="13">
      <formula>$W$61=TRUE</formula>
    </cfRule>
  </conditionalFormatting>
  <conditionalFormatting sqref="Y50:AF50">
    <cfRule type="expression" dxfId="227" priority="10">
      <formula>$AG$50=TRUE</formula>
    </cfRule>
    <cfRule type="expression" dxfId="226" priority="9">
      <formula>$AH$50=TRUE</formula>
    </cfRule>
  </conditionalFormatting>
  <conditionalFormatting sqref="Y51:AF51">
    <cfRule type="expression" dxfId="225" priority="8">
      <formula>$AG$51=TRUE</formula>
    </cfRule>
    <cfRule type="expression" dxfId="224" priority="7">
      <formula>$AH$51=TRUE</formula>
    </cfRule>
  </conditionalFormatting>
  <conditionalFormatting sqref="Y52:AF52">
    <cfRule type="expression" dxfId="223" priority="6">
      <formula>$AG$52=TRUE</formula>
    </cfRule>
    <cfRule type="expression" dxfId="222" priority="5">
      <formula>$AH$52=TRUE</formula>
    </cfRule>
  </conditionalFormatting>
  <conditionalFormatting sqref="Y53:AF53">
    <cfRule type="expression" dxfId="221" priority="4">
      <formula>$AG$53=TRUE</formula>
    </cfRule>
    <cfRule type="expression" dxfId="220" priority="3">
      <formula>$AH$53=TRUE</formula>
    </cfRule>
  </conditionalFormatting>
  <conditionalFormatting sqref="Y54:AF54">
    <cfRule type="expression" dxfId="219" priority="1">
      <formula>$AH$54=TRUE</formula>
    </cfRule>
    <cfRule type="expression" dxfId="218" priority="2">
      <formula>$AG$54=TRUE</formula>
    </cfRule>
  </conditionalFormatting>
  <conditionalFormatting sqref="Y55:AF57">
    <cfRule type="expression" dxfId="217" priority="12">
      <formula>$AH$55=TRUE</formula>
    </cfRule>
    <cfRule type="expression" dxfId="216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714CD-B459-4C51-B352-7AAAE242E1A0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34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215" priority="53">
      <formula>$K50=TRUE</formula>
    </cfRule>
    <cfRule type="expression" dxfId="214" priority="54">
      <formula>$L50=TRUE</formula>
    </cfRule>
  </conditionalFormatting>
  <conditionalFormatting sqref="D51">
    <cfRule type="expression" dxfId="213" priority="52">
      <formula>$K$51=TRUE</formula>
    </cfRule>
    <cfRule type="expression" dxfId="212" priority="51">
      <formula>$L$51=TRUE</formula>
    </cfRule>
  </conditionalFormatting>
  <conditionalFormatting sqref="D52">
    <cfRule type="expression" dxfId="211" priority="50">
      <formula>$K$52=TRUE</formula>
    </cfRule>
    <cfRule type="expression" dxfId="210" priority="49">
      <formula>$L$52=TRUE</formula>
    </cfRule>
  </conditionalFormatting>
  <conditionalFormatting sqref="D53">
    <cfRule type="expression" dxfId="209" priority="48">
      <formula>$K$53=TRUE</formula>
    </cfRule>
    <cfRule type="expression" dxfId="208" priority="47">
      <formula>$L$53=TRUE</formula>
    </cfRule>
  </conditionalFormatting>
  <conditionalFormatting sqref="D54">
    <cfRule type="expression" dxfId="207" priority="46">
      <formula>$K$54=TRUE</formula>
    </cfRule>
    <cfRule type="expression" dxfId="206" priority="45">
      <formula>$L$54=TRUE</formula>
    </cfRule>
  </conditionalFormatting>
  <conditionalFormatting sqref="D55">
    <cfRule type="expression" dxfId="205" priority="44">
      <formula>$K$55=TRUE</formula>
    </cfRule>
    <cfRule type="expression" dxfId="204" priority="43">
      <formula>$L$55=TRUE</formula>
    </cfRule>
  </conditionalFormatting>
  <conditionalFormatting sqref="D56">
    <cfRule type="expression" dxfId="203" priority="42">
      <formula>$K$56=TRUE</formula>
    </cfRule>
    <cfRule type="expression" dxfId="202" priority="41">
      <formula>$L$56=TRUE</formula>
    </cfRule>
  </conditionalFormatting>
  <conditionalFormatting sqref="D57">
    <cfRule type="expression" dxfId="201" priority="40">
      <formula>$K$57=TRUE</formula>
    </cfRule>
    <cfRule type="expression" dxfId="200" priority="39">
      <formula>$L$57=TRUE</formula>
    </cfRule>
  </conditionalFormatting>
  <conditionalFormatting sqref="D58 F58">
    <cfRule type="expression" dxfId="199" priority="38">
      <formula>$K$58=TRUE</formula>
    </cfRule>
    <cfRule type="expression" dxfId="198" priority="37">
      <formula>$L$58=TRUE</formula>
    </cfRule>
  </conditionalFormatting>
  <conditionalFormatting sqref="N50:U50">
    <cfRule type="expression" dxfId="197" priority="36">
      <formula>$V$50=TRUE</formula>
    </cfRule>
    <cfRule type="expression" dxfId="196" priority="35">
      <formula>$W$50=TRUE</formula>
    </cfRule>
  </conditionalFormatting>
  <conditionalFormatting sqref="N51:U51">
    <cfRule type="expression" dxfId="195" priority="33">
      <formula>$W$51=TRUE</formula>
    </cfRule>
    <cfRule type="expression" dxfId="194" priority="34">
      <formula>$V$51=TRUE</formula>
    </cfRule>
  </conditionalFormatting>
  <conditionalFormatting sqref="N52:U52">
    <cfRule type="expression" dxfId="193" priority="32">
      <formula>$V$52=TRUE</formula>
    </cfRule>
    <cfRule type="expression" dxfId="192" priority="31">
      <formula>$W$52=TRUE</formula>
    </cfRule>
  </conditionalFormatting>
  <conditionalFormatting sqref="N53:U53">
    <cfRule type="expression" dxfId="191" priority="30">
      <formula>$V$53=TRUE</formula>
    </cfRule>
    <cfRule type="expression" dxfId="190" priority="29">
      <formula>$W$53=TRUE</formula>
    </cfRule>
  </conditionalFormatting>
  <conditionalFormatting sqref="N54:U54">
    <cfRule type="expression" dxfId="189" priority="27">
      <formula>$W$54=TRUE</formula>
    </cfRule>
    <cfRule type="expression" dxfId="188" priority="28">
      <formula>$V$54=TRUE</formula>
    </cfRule>
  </conditionalFormatting>
  <conditionalFormatting sqref="N55:U55">
    <cfRule type="expression" dxfId="187" priority="26">
      <formula>$V$55=TRUE</formula>
    </cfRule>
    <cfRule type="expression" dxfId="186" priority="25">
      <formula>$W$55=TRUE</formula>
    </cfRule>
  </conditionalFormatting>
  <conditionalFormatting sqref="N56:U56">
    <cfRule type="expression" dxfId="185" priority="24">
      <formula>$V$56=TRUE</formula>
    </cfRule>
    <cfRule type="expression" dxfId="184" priority="23">
      <formula>$W$56=TRUE</formula>
    </cfRule>
  </conditionalFormatting>
  <conditionalFormatting sqref="N57:U57">
    <cfRule type="expression" dxfId="183" priority="21">
      <formula>$W$57=TRUE</formula>
    </cfRule>
    <cfRule type="expression" dxfId="182" priority="22">
      <formula>$V$57=TRUE</formula>
    </cfRule>
  </conditionalFormatting>
  <conditionalFormatting sqref="N58:U58">
    <cfRule type="expression" dxfId="181" priority="20">
      <formula>$V$58=TRUE</formula>
    </cfRule>
    <cfRule type="expression" dxfId="180" priority="19">
      <formula>$W$58=TRUE</formula>
    </cfRule>
  </conditionalFormatting>
  <conditionalFormatting sqref="N59:U59">
    <cfRule type="expression" dxfId="179" priority="18">
      <formula>$V$59=TRUE</formula>
    </cfRule>
    <cfRule type="expression" dxfId="178" priority="17">
      <formula>$W$59=TRUE</formula>
    </cfRule>
  </conditionalFormatting>
  <conditionalFormatting sqref="N60:U60">
    <cfRule type="expression" dxfId="177" priority="16">
      <formula>$V$60=TRUE</formula>
    </cfRule>
    <cfRule type="expression" dxfId="176" priority="15">
      <formula>$W$60=TRUE</formula>
    </cfRule>
  </conditionalFormatting>
  <conditionalFormatting sqref="N61:U63">
    <cfRule type="expression" dxfId="175" priority="14">
      <formula>$V$61=TRUE</formula>
    </cfRule>
    <cfRule type="expression" dxfId="174" priority="13">
      <formula>$W$61=TRUE</formula>
    </cfRule>
  </conditionalFormatting>
  <conditionalFormatting sqref="Y50:AF50">
    <cfRule type="expression" dxfId="173" priority="10">
      <formula>$AG$50=TRUE</formula>
    </cfRule>
    <cfRule type="expression" dxfId="172" priority="9">
      <formula>$AH$50=TRUE</formula>
    </cfRule>
  </conditionalFormatting>
  <conditionalFormatting sqref="Y51:AF51">
    <cfRule type="expression" dxfId="171" priority="8">
      <formula>$AG$51=TRUE</formula>
    </cfRule>
    <cfRule type="expression" dxfId="170" priority="7">
      <formula>$AH$51=TRUE</formula>
    </cfRule>
  </conditionalFormatting>
  <conditionalFormatting sqref="Y52:AF52">
    <cfRule type="expression" dxfId="169" priority="6">
      <formula>$AG$52=TRUE</formula>
    </cfRule>
    <cfRule type="expression" dxfId="168" priority="5">
      <formula>$AH$52=TRUE</formula>
    </cfRule>
  </conditionalFormatting>
  <conditionalFormatting sqref="Y53:AF53">
    <cfRule type="expression" dxfId="167" priority="4">
      <formula>$AG$53=TRUE</formula>
    </cfRule>
    <cfRule type="expression" dxfId="166" priority="3">
      <formula>$AH$53=TRUE</formula>
    </cfRule>
  </conditionalFormatting>
  <conditionalFormatting sqref="Y54:AF54">
    <cfRule type="expression" dxfId="165" priority="1">
      <formula>$AH$54=TRUE</formula>
    </cfRule>
    <cfRule type="expression" dxfId="164" priority="2">
      <formula>$AG$54=TRUE</formula>
    </cfRule>
  </conditionalFormatting>
  <conditionalFormatting sqref="Y55:AF57">
    <cfRule type="expression" dxfId="163" priority="12">
      <formula>$AH$55=TRUE</formula>
    </cfRule>
    <cfRule type="expression" dxfId="162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52311-38B8-4684-8585-53699F753517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35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61" priority="53">
      <formula>$K50=TRUE</formula>
    </cfRule>
    <cfRule type="expression" dxfId="160" priority="54">
      <formula>$L50=TRUE</formula>
    </cfRule>
  </conditionalFormatting>
  <conditionalFormatting sqref="D51">
    <cfRule type="expression" dxfId="159" priority="52">
      <formula>$K$51=TRUE</formula>
    </cfRule>
    <cfRule type="expression" dxfId="158" priority="51">
      <formula>$L$51=TRUE</formula>
    </cfRule>
  </conditionalFormatting>
  <conditionalFormatting sqref="D52">
    <cfRule type="expression" dxfId="157" priority="50">
      <formula>$K$52=TRUE</formula>
    </cfRule>
    <cfRule type="expression" dxfId="156" priority="49">
      <formula>$L$52=TRUE</formula>
    </cfRule>
  </conditionalFormatting>
  <conditionalFormatting sqref="D53">
    <cfRule type="expression" dxfId="155" priority="48">
      <formula>$K$53=TRUE</formula>
    </cfRule>
    <cfRule type="expression" dxfId="154" priority="47">
      <formula>$L$53=TRUE</formula>
    </cfRule>
  </conditionalFormatting>
  <conditionalFormatting sqref="D54">
    <cfRule type="expression" dxfId="153" priority="46">
      <formula>$K$54=TRUE</formula>
    </cfRule>
    <cfRule type="expression" dxfId="152" priority="45">
      <formula>$L$54=TRUE</formula>
    </cfRule>
  </conditionalFormatting>
  <conditionalFormatting sqref="D55">
    <cfRule type="expression" dxfId="151" priority="44">
      <formula>$K$55=TRUE</formula>
    </cfRule>
    <cfRule type="expression" dxfId="150" priority="43">
      <formula>$L$55=TRUE</formula>
    </cfRule>
  </conditionalFormatting>
  <conditionalFormatting sqref="D56">
    <cfRule type="expression" dxfId="149" priority="42">
      <formula>$K$56=TRUE</formula>
    </cfRule>
    <cfRule type="expression" dxfId="148" priority="41">
      <formula>$L$56=TRUE</formula>
    </cfRule>
  </conditionalFormatting>
  <conditionalFormatting sqref="D57">
    <cfRule type="expression" dxfId="147" priority="40">
      <formula>$K$57=TRUE</formula>
    </cfRule>
    <cfRule type="expression" dxfId="146" priority="39">
      <formula>$L$57=TRUE</formula>
    </cfRule>
  </conditionalFormatting>
  <conditionalFormatting sqref="D58 F58">
    <cfRule type="expression" dxfId="145" priority="38">
      <formula>$K$58=TRUE</formula>
    </cfRule>
    <cfRule type="expression" dxfId="144" priority="37">
      <formula>$L$58=TRUE</formula>
    </cfRule>
  </conditionalFormatting>
  <conditionalFormatting sqref="N50:U50">
    <cfRule type="expression" dxfId="143" priority="36">
      <formula>$V$50=TRUE</formula>
    </cfRule>
    <cfRule type="expression" dxfId="142" priority="35">
      <formula>$W$50=TRUE</formula>
    </cfRule>
  </conditionalFormatting>
  <conditionalFormatting sqref="N51:U51">
    <cfRule type="expression" dxfId="141" priority="33">
      <formula>$W$51=TRUE</formula>
    </cfRule>
    <cfRule type="expression" dxfId="140" priority="34">
      <formula>$V$51=TRUE</formula>
    </cfRule>
  </conditionalFormatting>
  <conditionalFormatting sqref="N52:U52">
    <cfRule type="expression" dxfId="139" priority="32">
      <formula>$V$52=TRUE</formula>
    </cfRule>
    <cfRule type="expression" dxfId="138" priority="31">
      <formula>$W$52=TRUE</formula>
    </cfRule>
  </conditionalFormatting>
  <conditionalFormatting sqref="N53:U53">
    <cfRule type="expression" dxfId="137" priority="30">
      <formula>$V$53=TRUE</formula>
    </cfRule>
    <cfRule type="expression" dxfId="136" priority="29">
      <formula>$W$53=TRUE</formula>
    </cfRule>
  </conditionalFormatting>
  <conditionalFormatting sqref="N54:U54">
    <cfRule type="expression" dxfId="135" priority="27">
      <formula>$W$54=TRUE</formula>
    </cfRule>
    <cfRule type="expression" dxfId="134" priority="28">
      <formula>$V$54=TRUE</formula>
    </cfRule>
  </conditionalFormatting>
  <conditionalFormatting sqref="N55:U55">
    <cfRule type="expression" dxfId="133" priority="26">
      <formula>$V$55=TRUE</formula>
    </cfRule>
    <cfRule type="expression" dxfId="132" priority="25">
      <formula>$W$55=TRUE</formula>
    </cfRule>
  </conditionalFormatting>
  <conditionalFormatting sqref="N56:U56">
    <cfRule type="expression" dxfId="131" priority="24">
      <formula>$V$56=TRUE</formula>
    </cfRule>
    <cfRule type="expression" dxfId="130" priority="23">
      <formula>$W$56=TRUE</formula>
    </cfRule>
  </conditionalFormatting>
  <conditionalFormatting sqref="N57:U57">
    <cfRule type="expression" dxfId="129" priority="21">
      <formula>$W$57=TRUE</formula>
    </cfRule>
    <cfRule type="expression" dxfId="128" priority="22">
      <formula>$V$57=TRUE</formula>
    </cfRule>
  </conditionalFormatting>
  <conditionalFormatting sqref="N58:U58">
    <cfRule type="expression" dxfId="127" priority="20">
      <formula>$V$58=TRUE</formula>
    </cfRule>
    <cfRule type="expression" dxfId="126" priority="19">
      <formula>$W$58=TRUE</formula>
    </cfRule>
  </conditionalFormatting>
  <conditionalFormatting sqref="N59:U59">
    <cfRule type="expression" dxfId="125" priority="18">
      <formula>$V$59=TRUE</formula>
    </cfRule>
    <cfRule type="expression" dxfId="124" priority="17">
      <formula>$W$59=TRUE</formula>
    </cfRule>
  </conditionalFormatting>
  <conditionalFormatting sqref="N60:U60">
    <cfRule type="expression" dxfId="123" priority="16">
      <formula>$V$60=TRUE</formula>
    </cfRule>
    <cfRule type="expression" dxfId="122" priority="15">
      <formula>$W$60=TRUE</formula>
    </cfRule>
  </conditionalFormatting>
  <conditionalFormatting sqref="N61:U63">
    <cfRule type="expression" dxfId="121" priority="14">
      <formula>$V$61=TRUE</formula>
    </cfRule>
    <cfRule type="expression" dxfId="120" priority="13">
      <formula>$W$61=TRUE</formula>
    </cfRule>
  </conditionalFormatting>
  <conditionalFormatting sqref="Y50:AF50">
    <cfRule type="expression" dxfId="119" priority="10">
      <formula>$AG$50=TRUE</formula>
    </cfRule>
    <cfRule type="expression" dxfId="118" priority="9">
      <formula>$AH$50=TRUE</formula>
    </cfRule>
  </conditionalFormatting>
  <conditionalFormatting sqref="Y51:AF51">
    <cfRule type="expression" dxfId="117" priority="8">
      <formula>$AG$51=TRUE</formula>
    </cfRule>
    <cfRule type="expression" dxfId="116" priority="7">
      <formula>$AH$51=TRUE</formula>
    </cfRule>
  </conditionalFormatting>
  <conditionalFormatting sqref="Y52:AF52">
    <cfRule type="expression" dxfId="115" priority="6">
      <formula>$AG$52=TRUE</formula>
    </cfRule>
    <cfRule type="expression" dxfId="114" priority="5">
      <formula>$AH$52=TRUE</formula>
    </cfRule>
  </conditionalFormatting>
  <conditionalFormatting sqref="Y53:AF53">
    <cfRule type="expression" dxfId="113" priority="4">
      <formula>$AG$53=TRUE</formula>
    </cfRule>
    <cfRule type="expression" dxfId="112" priority="3">
      <formula>$AH$53=TRUE</formula>
    </cfRule>
  </conditionalFormatting>
  <conditionalFormatting sqref="Y54:AF54">
    <cfRule type="expression" dxfId="111" priority="1">
      <formula>$AH$54=TRUE</formula>
    </cfRule>
    <cfRule type="expression" dxfId="110" priority="2">
      <formula>$AG$54=TRUE</formula>
    </cfRule>
  </conditionalFormatting>
  <conditionalFormatting sqref="Y55:AF57">
    <cfRule type="expression" dxfId="109" priority="12">
      <formula>$AH$55=TRUE</formula>
    </cfRule>
    <cfRule type="expression" dxfId="108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D7A48-ACCA-4805-8E41-49F5E0D5D5B0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selection activeCell="H4" sqref="H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36</v>
      </c>
      <c r="I2" s="316"/>
      <c r="J2" s="319">
        <f>VLOOKUP($H$2,Middentoets!A18:B53,2)</f>
        <v>0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>
        <f>VLOOKUP($H$2,Middentoets!$A$18:$M$53,8)</f>
        <v>0</v>
      </c>
      <c r="L14" s="129">
        <f>VLOOKUP($H$2,Eindtoets!$A$18:$M$53,8)</f>
        <v>0</v>
      </c>
      <c r="M14" s="129">
        <f>VLOOKUP($H$2,Middentoets!$A$18:$M$53,9)</f>
        <v>0</v>
      </c>
      <c r="N14" s="129">
        <f>VLOOKUP($H$2,Eindtoets!$A$18:$M$53,9)</f>
        <v>0</v>
      </c>
      <c r="O14" s="129">
        <f>VLOOKUP($H$2,Middentoets!$A$18:$M$53,10)</f>
        <v>0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>
        <f>VLOOKUP($H$2,Middentoets!$A$18:$M$53,12)</f>
        <v>0</v>
      </c>
      <c r="T14" s="129">
        <f>VLOOKUP($H$2,Eindtoets!$A$18:$M$53,12)</f>
        <v>0</v>
      </c>
      <c r="U14" s="129">
        <f>VLOOKUP($H$2,Middentoets!$A$18:$M$53,13)</f>
        <v>0</v>
      </c>
      <c r="V14" s="129">
        <f>VLOOKUP($H$2,Eindtoets!$A$18:$M$53,13)</f>
        <v>0</v>
      </c>
      <c r="W14" s="129"/>
      <c r="X14" s="129">
        <f>VLOOKUP($H$2,Middentoets!$A$18:$M$53,4)</f>
        <v>0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 t="str">
        <f>IF(K14="E",1,IF(K14="D",2,IF(K14="C",3,IF(K14="B",4,IF(K14="A",5,IF(K14=5,1,IF(K14=4,2,IF(K14=3,3,IF(K14=2,4,IF(K14=1,5,IF(K14=0,"")))))))))))</f>
        <v/>
      </c>
      <c r="L15" s="128" t="str">
        <f t="shared" ref="L15:R15" si="0">IF(L14="E",1,IF(L14="D",2,IF(L14="C",3,IF(L14="B",4,IF(L14="A",5,IF(L14=5,1,IF(L14=4,2,IF(L14=3,3,IF(L14=2,4,IF(L14=1,5,IF(L14=0,"")))))))))))</f>
        <v/>
      </c>
      <c r="M15" s="128" t="str">
        <f t="shared" si="0"/>
        <v/>
      </c>
      <c r="N15" s="128" t="str">
        <f t="shared" si="0"/>
        <v/>
      </c>
      <c r="O15" s="128" t="str">
        <f t="shared" si="0"/>
        <v/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 t="str">
        <f>IF(S14="E",1,IF(S14="D",2,IF(S14="C",3,IF(S14="B",4,IF(S14="A",5,IF(S14=5,1,IF(S14=4,2,IF(S14=3,3,IF(S14=2,4,IF(S14=1,5,IF(S14=0,"")))))))))))</f>
        <v/>
      </c>
      <c r="T15" s="128" t="str">
        <f>IF(T14="E",1,IF(T14="D",2,IF(T14="C",3,IF(T14="B",4,IF(T14="A",5,IF(T14=5,1,IF(T14=4,2,IF(T14=3,3,IF(T14=2,4,IF(T14=1,5,IF(T14=0,"")))))))))))</f>
        <v/>
      </c>
      <c r="U15" s="128" t="str">
        <f>IF(U14="E",1,IF(U14="D",2,IF(U14="C",3,IF(U14="B",4,IF(U14="A",5,IF(U14=5,1,IF(U14=4,2,IF(U14=3,3,IF(U14=2,4,IF(U14=1,5,IF(U14=0,"")))))))))))</f>
        <v/>
      </c>
      <c r="V15" s="128" t="str">
        <f>IF(V14="E",1,IF(V14="D",2,IF(V14="C",3,IF(V14="B",4,IF(V14="A",5,IF(V14=5,1,IF(V14=4,2,IF(V14=3,3,IF(V14=2,4,IF(V14=1,5,IF(V14=0,"")))))))))))</f>
        <v/>
      </c>
      <c r="W15" s="139" t="e">
        <f>AD15/AB15</f>
        <v>#DIV/0!</v>
      </c>
      <c r="X15" s="139" t="str">
        <f>IF(X14="E",1,IF(X14="D",2,IF(X14="C",3,IF(X14="B",4,IF(X14="A",5,IF(X14=5,1,IF(X14=4,2,IF(X14=3,3,IF(X14=2,4,IF(X14=1,5,IF(X14=0,"")))))))))))</f>
        <v/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 t="e">
        <f>W15-1</f>
        <v>#DIV/0!</v>
      </c>
      <c r="AB15" s="143">
        <f>COUNTIF(K15:V15,"&gt;0")</f>
        <v>0</v>
      </c>
      <c r="AC15" s="143"/>
      <c r="AD15" s="143">
        <f>SUM(K15:V15)</f>
        <v>0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0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0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0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0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0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0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0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  <mergeCell ref="D56:J56"/>
    <mergeCell ref="N56:U56"/>
    <mergeCell ref="D57:J57"/>
    <mergeCell ref="D52:J52"/>
    <mergeCell ref="N52:U52"/>
    <mergeCell ref="Y52:AF52"/>
    <mergeCell ref="D53:J53"/>
    <mergeCell ref="N53:U53"/>
    <mergeCell ref="Y53:AF53"/>
    <mergeCell ref="D51:J51"/>
    <mergeCell ref="N51:U51"/>
    <mergeCell ref="Y51:AF51"/>
    <mergeCell ref="D1:AI1"/>
    <mergeCell ref="D2:G3"/>
    <mergeCell ref="H2:I3"/>
    <mergeCell ref="J2:AC3"/>
    <mergeCell ref="AD2:AF3"/>
    <mergeCell ref="AG2:AG3"/>
    <mergeCell ref="AH2:AH3"/>
    <mergeCell ref="C45:AI45"/>
    <mergeCell ref="D46:AI46"/>
    <mergeCell ref="D50:J50"/>
    <mergeCell ref="N50:U50"/>
    <mergeCell ref="Y50:AF50"/>
  </mergeCells>
  <conditionalFormatting sqref="D50">
    <cfRule type="expression" dxfId="107" priority="53">
      <formula>$K50=TRUE</formula>
    </cfRule>
    <cfRule type="expression" dxfId="106" priority="54">
      <formula>$L50=TRUE</formula>
    </cfRule>
  </conditionalFormatting>
  <conditionalFormatting sqref="D51">
    <cfRule type="expression" dxfId="105" priority="52">
      <formula>$K$51=TRUE</formula>
    </cfRule>
    <cfRule type="expression" dxfId="104" priority="51">
      <formula>$L$51=TRUE</formula>
    </cfRule>
  </conditionalFormatting>
  <conditionalFormatting sqref="D52">
    <cfRule type="expression" dxfId="103" priority="50">
      <formula>$K$52=TRUE</formula>
    </cfRule>
    <cfRule type="expression" dxfId="102" priority="49">
      <formula>$L$52=TRUE</formula>
    </cfRule>
  </conditionalFormatting>
  <conditionalFormatting sqref="D53">
    <cfRule type="expression" dxfId="101" priority="48">
      <formula>$K$53=TRUE</formula>
    </cfRule>
    <cfRule type="expression" dxfId="100" priority="47">
      <formula>$L$53=TRUE</formula>
    </cfRule>
  </conditionalFormatting>
  <conditionalFormatting sqref="D54">
    <cfRule type="expression" dxfId="99" priority="46">
      <formula>$K$54=TRUE</formula>
    </cfRule>
    <cfRule type="expression" dxfId="98" priority="45">
      <formula>$L$54=TRUE</formula>
    </cfRule>
  </conditionalFormatting>
  <conditionalFormatting sqref="D55">
    <cfRule type="expression" dxfId="97" priority="44">
      <formula>$K$55=TRUE</formula>
    </cfRule>
    <cfRule type="expression" dxfId="96" priority="43">
      <formula>$L$55=TRUE</formula>
    </cfRule>
  </conditionalFormatting>
  <conditionalFormatting sqref="D56">
    <cfRule type="expression" dxfId="95" priority="42">
      <formula>$K$56=TRUE</formula>
    </cfRule>
    <cfRule type="expression" dxfId="94" priority="41">
      <formula>$L$56=TRUE</formula>
    </cfRule>
  </conditionalFormatting>
  <conditionalFormatting sqref="D57">
    <cfRule type="expression" dxfId="93" priority="40">
      <formula>$K$57=TRUE</formula>
    </cfRule>
    <cfRule type="expression" dxfId="92" priority="39">
      <formula>$L$57=TRUE</formula>
    </cfRule>
  </conditionalFormatting>
  <conditionalFormatting sqref="D58 F58">
    <cfRule type="expression" dxfId="91" priority="38">
      <formula>$K$58=TRUE</formula>
    </cfRule>
    <cfRule type="expression" dxfId="90" priority="37">
      <formula>$L$58=TRUE</formula>
    </cfRule>
  </conditionalFormatting>
  <conditionalFormatting sqref="N50:U50">
    <cfRule type="expression" dxfId="89" priority="36">
      <formula>$V$50=TRUE</formula>
    </cfRule>
    <cfRule type="expression" dxfId="88" priority="35">
      <formula>$W$50=TRUE</formula>
    </cfRule>
  </conditionalFormatting>
  <conditionalFormatting sqref="N51:U51">
    <cfRule type="expression" dxfId="87" priority="33">
      <formula>$W$51=TRUE</formula>
    </cfRule>
    <cfRule type="expression" dxfId="86" priority="34">
      <formula>$V$51=TRUE</formula>
    </cfRule>
  </conditionalFormatting>
  <conditionalFormatting sqref="N52:U52">
    <cfRule type="expression" dxfId="85" priority="32">
      <formula>$V$52=TRUE</formula>
    </cfRule>
    <cfRule type="expression" dxfId="84" priority="31">
      <formula>$W$52=TRUE</formula>
    </cfRule>
  </conditionalFormatting>
  <conditionalFormatting sqref="N53:U53">
    <cfRule type="expression" dxfId="83" priority="30">
      <formula>$V$53=TRUE</formula>
    </cfRule>
    <cfRule type="expression" dxfId="82" priority="29">
      <formula>$W$53=TRUE</formula>
    </cfRule>
  </conditionalFormatting>
  <conditionalFormatting sqref="N54:U54">
    <cfRule type="expression" dxfId="81" priority="27">
      <formula>$W$54=TRUE</formula>
    </cfRule>
    <cfRule type="expression" dxfId="80" priority="28">
      <formula>$V$54=TRUE</formula>
    </cfRule>
  </conditionalFormatting>
  <conditionalFormatting sqref="N55:U55">
    <cfRule type="expression" dxfId="79" priority="26">
      <formula>$V$55=TRUE</formula>
    </cfRule>
    <cfRule type="expression" dxfId="78" priority="25">
      <formula>$W$55=TRUE</formula>
    </cfRule>
  </conditionalFormatting>
  <conditionalFormatting sqref="N56:U56">
    <cfRule type="expression" dxfId="77" priority="24">
      <formula>$V$56=TRUE</formula>
    </cfRule>
    <cfRule type="expression" dxfId="76" priority="23">
      <formula>$W$56=TRUE</formula>
    </cfRule>
  </conditionalFormatting>
  <conditionalFormatting sqref="N57:U57">
    <cfRule type="expression" dxfId="75" priority="21">
      <formula>$W$57=TRUE</formula>
    </cfRule>
    <cfRule type="expression" dxfId="74" priority="22">
      <formula>$V$57=TRUE</formula>
    </cfRule>
  </conditionalFormatting>
  <conditionalFormatting sqref="N58:U58">
    <cfRule type="expression" dxfId="73" priority="20">
      <formula>$V$58=TRUE</formula>
    </cfRule>
    <cfRule type="expression" dxfId="72" priority="19">
      <formula>$W$58=TRUE</formula>
    </cfRule>
  </conditionalFormatting>
  <conditionalFormatting sqref="N59:U59">
    <cfRule type="expression" dxfId="71" priority="18">
      <formula>$V$59=TRUE</formula>
    </cfRule>
    <cfRule type="expression" dxfId="70" priority="17">
      <formula>$W$59=TRUE</formula>
    </cfRule>
  </conditionalFormatting>
  <conditionalFormatting sqref="N60:U60">
    <cfRule type="expression" dxfId="69" priority="16">
      <formula>$V$60=TRUE</formula>
    </cfRule>
    <cfRule type="expression" dxfId="68" priority="15">
      <formula>$W$60=TRUE</formula>
    </cfRule>
  </conditionalFormatting>
  <conditionalFormatting sqref="N61:U63">
    <cfRule type="expression" dxfId="67" priority="14">
      <formula>$V$61=TRUE</formula>
    </cfRule>
    <cfRule type="expression" dxfId="66" priority="13">
      <formula>$W$61=TRUE</formula>
    </cfRule>
  </conditionalFormatting>
  <conditionalFormatting sqref="Y50:AF50">
    <cfRule type="expression" dxfId="65" priority="10">
      <formula>$AG$50=TRUE</formula>
    </cfRule>
    <cfRule type="expression" dxfId="64" priority="9">
      <formula>$AH$50=TRUE</formula>
    </cfRule>
  </conditionalFormatting>
  <conditionalFormatting sqref="Y51:AF51">
    <cfRule type="expression" dxfId="63" priority="8">
      <formula>$AG$51=TRUE</formula>
    </cfRule>
    <cfRule type="expression" dxfId="62" priority="7">
      <formula>$AH$51=TRUE</formula>
    </cfRule>
  </conditionalFormatting>
  <conditionalFormatting sqref="Y52:AF52">
    <cfRule type="expression" dxfId="61" priority="6">
      <formula>$AG$52=TRUE</formula>
    </cfRule>
    <cfRule type="expression" dxfId="60" priority="5">
      <formula>$AH$52=TRUE</formula>
    </cfRule>
  </conditionalFormatting>
  <conditionalFormatting sqref="Y53:AF53">
    <cfRule type="expression" dxfId="59" priority="4">
      <formula>$AG$53=TRUE</formula>
    </cfRule>
    <cfRule type="expression" dxfId="58" priority="3">
      <formula>$AH$53=TRUE</formula>
    </cfRule>
  </conditionalFormatting>
  <conditionalFormatting sqref="Y54:AF54">
    <cfRule type="expression" dxfId="57" priority="1">
      <formula>$AH$54=TRUE</formula>
    </cfRule>
    <cfRule type="expression" dxfId="56" priority="2">
      <formula>$AG$54=TRUE</formula>
    </cfRule>
  </conditionalFormatting>
  <conditionalFormatting sqref="Y55:AF57">
    <cfRule type="expression" dxfId="55" priority="12">
      <formula>$AH$55=TRUE</formula>
    </cfRule>
    <cfRule type="expression" dxfId="54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9140-6B72-459C-AEE7-E425BFEF034F}">
  <sheetPr>
    <tabColor rgb="FF0070C0"/>
    <pageSetUpPr fitToPage="1"/>
  </sheetPr>
  <dimension ref="A1:AN82"/>
  <sheetViews>
    <sheetView showGridLines="0" showRowColHeaders="0" zoomScale="58" zoomScaleNormal="58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6.44140625" style="168" bestFit="1" customWidth="1"/>
    <col min="2" max="2" width="41.33203125" style="172" customWidth="1"/>
    <col min="3" max="3" width="4" style="115" customWidth="1"/>
    <col min="4" max="4" width="9.33203125" style="115" customWidth="1"/>
    <col min="5" max="5" width="18" style="115" customWidth="1"/>
    <col min="6" max="6" width="8.44140625" style="115" customWidth="1"/>
    <col min="7" max="7" width="8.6640625" style="115" customWidth="1"/>
    <col min="8" max="8" width="12.77734375" style="115" customWidth="1"/>
    <col min="9" max="10" width="9.44140625" style="115" bestFit="1" customWidth="1"/>
    <col min="11" max="31" width="9.5546875" style="115" customWidth="1"/>
    <col min="32" max="32" width="9.33203125" style="115" bestFit="1" customWidth="1"/>
    <col min="33" max="34" width="9.33203125" style="115" customWidth="1"/>
    <col min="35" max="35" width="3.88671875" style="115" customWidth="1"/>
    <col min="36" max="36" width="8.88671875" style="115" customWidth="1"/>
    <col min="37" max="37" width="9.33203125" style="115"/>
    <col min="38" max="39" width="9.33203125" style="115" bestFit="1" customWidth="1"/>
    <col min="40" max="16384" width="9.33203125" style="115"/>
  </cols>
  <sheetData>
    <row r="1" spans="1:40" ht="100.2" customHeight="1" x14ac:dyDescent="0.45">
      <c r="D1" s="313" t="s">
        <v>202</v>
      </c>
      <c r="E1" s="313"/>
      <c r="F1" s="313"/>
      <c r="G1" s="313"/>
      <c r="H1" s="313"/>
      <c r="I1" s="313"/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3"/>
      <c r="AD1" s="313"/>
      <c r="AE1" s="313"/>
      <c r="AF1" s="313"/>
      <c r="AG1" s="313"/>
      <c r="AH1" s="313"/>
      <c r="AI1" s="313"/>
    </row>
    <row r="2" spans="1:40" ht="18.600000000000001" customHeight="1" x14ac:dyDescent="0.45">
      <c r="D2" s="314" t="s">
        <v>182</v>
      </c>
      <c r="E2" s="314"/>
      <c r="F2" s="314"/>
      <c r="G2" s="314"/>
      <c r="H2" s="315">
        <v>1</v>
      </c>
      <c r="I2" s="316"/>
      <c r="J2" s="319" t="str">
        <f>VLOOKUP($H$2,Middentoets!A18:B53,2)</f>
        <v>leerling 1</v>
      </c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19"/>
      <c r="X2" s="319"/>
      <c r="Y2" s="319"/>
      <c r="Z2" s="319"/>
      <c r="AA2" s="319"/>
      <c r="AB2" s="319"/>
      <c r="AC2" s="320"/>
      <c r="AD2" s="323" t="s">
        <v>113</v>
      </c>
      <c r="AE2" s="324"/>
      <c r="AF2" s="324"/>
      <c r="AG2" s="327">
        <f>Middentoets!$D$2</f>
        <v>6</v>
      </c>
      <c r="AH2" s="327" t="str">
        <f>Middentoets!$E$2</f>
        <v>*</v>
      </c>
      <c r="AI2" s="245"/>
    </row>
    <row r="3" spans="1:40" s="123" customFormat="1" ht="55.2" customHeight="1" x14ac:dyDescent="0.7">
      <c r="A3" s="168"/>
      <c r="B3" s="168"/>
      <c r="D3" s="314"/>
      <c r="E3" s="314"/>
      <c r="F3" s="314"/>
      <c r="G3" s="314"/>
      <c r="H3" s="317"/>
      <c r="I3" s="318"/>
      <c r="J3" s="321"/>
      <c r="K3" s="321"/>
      <c r="L3" s="321"/>
      <c r="M3" s="321"/>
      <c r="N3" s="321"/>
      <c r="O3" s="321"/>
      <c r="P3" s="321"/>
      <c r="Q3" s="321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2"/>
      <c r="AD3" s="325"/>
      <c r="AE3" s="326"/>
      <c r="AF3" s="326"/>
      <c r="AG3" s="328"/>
      <c r="AH3" s="328"/>
      <c r="AI3" s="246"/>
      <c r="AM3" s="136"/>
      <c r="AN3" s="136"/>
    </row>
    <row r="4" spans="1:40" ht="45" customHeight="1" x14ac:dyDescent="0.45">
      <c r="B4" s="173"/>
      <c r="C4" s="19"/>
      <c r="D4" s="19"/>
      <c r="E4" s="19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</row>
    <row r="5" spans="1:40" ht="19.5" customHeight="1" x14ac:dyDescent="0.45">
      <c r="B5" s="174"/>
      <c r="C5" s="4"/>
      <c r="D5" s="4"/>
      <c r="E5" s="3"/>
    </row>
    <row r="6" spans="1:40" x14ac:dyDescent="0.45">
      <c r="B6" s="174"/>
      <c r="C6" s="4"/>
      <c r="D6" s="4"/>
      <c r="E6" s="4"/>
    </row>
    <row r="7" spans="1:40" ht="18.600000000000001" x14ac:dyDescent="0.45">
      <c r="A7" s="170">
        <v>1</v>
      </c>
      <c r="B7" s="171" t="str">
        <f>Middentoets!B18</f>
        <v>leerling 1</v>
      </c>
      <c r="C7" s="4"/>
      <c r="D7" s="4"/>
      <c r="E7" s="4"/>
    </row>
    <row r="8" spans="1:40" ht="18.600000000000001" x14ac:dyDescent="0.45">
      <c r="A8" s="170">
        <v>2</v>
      </c>
      <c r="B8" s="171" t="str">
        <f>Middentoets!B19</f>
        <v>leerling 2</v>
      </c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40" ht="18.600000000000001" x14ac:dyDescent="0.45">
      <c r="A9" s="170">
        <v>3</v>
      </c>
      <c r="B9" s="171" t="str">
        <f>Middentoets!B20</f>
        <v>leerling 3</v>
      </c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40" ht="18.600000000000001" x14ac:dyDescent="0.45">
      <c r="A10" s="170">
        <v>4</v>
      </c>
      <c r="B10" s="171" t="str">
        <f>Middentoets!B21</f>
        <v>leerling 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40" ht="18.600000000000001" x14ac:dyDescent="0.45">
      <c r="A11" s="170">
        <v>5</v>
      </c>
      <c r="B11" s="171" t="str">
        <f>Middentoets!B22</f>
        <v>leerling 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40" ht="18.600000000000001" x14ac:dyDescent="0.45">
      <c r="A12" s="170">
        <v>6</v>
      </c>
      <c r="B12" s="171">
        <f>Middentoets!B23</f>
        <v>0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40" ht="18.600000000000001" x14ac:dyDescent="0.45">
      <c r="A13" s="170">
        <v>7</v>
      </c>
      <c r="B13" s="171">
        <f>Middentoets!B24</f>
        <v>0</v>
      </c>
      <c r="H13" s="119"/>
      <c r="I13" s="119"/>
      <c r="J13" s="119"/>
      <c r="K13" s="125" t="s">
        <v>114</v>
      </c>
      <c r="L13" s="125" t="s">
        <v>115</v>
      </c>
      <c r="M13" s="130" t="s">
        <v>116</v>
      </c>
      <c r="N13" s="130" t="s">
        <v>117</v>
      </c>
      <c r="O13" s="131" t="s">
        <v>118</v>
      </c>
      <c r="P13" s="131" t="s">
        <v>119</v>
      </c>
      <c r="Q13" s="126" t="s">
        <v>120</v>
      </c>
      <c r="R13" s="126" t="s">
        <v>121</v>
      </c>
      <c r="S13" s="132" t="s">
        <v>122</v>
      </c>
      <c r="T13" s="132" t="s">
        <v>123</v>
      </c>
      <c r="U13" s="127" t="s">
        <v>124</v>
      </c>
      <c r="V13" s="127" t="s">
        <v>125</v>
      </c>
      <c r="W13" s="133" t="s">
        <v>126</v>
      </c>
      <c r="X13" s="134" t="s">
        <v>127</v>
      </c>
      <c r="Y13" s="138" t="s">
        <v>128</v>
      </c>
      <c r="Z13" s="196" t="s">
        <v>129</v>
      </c>
      <c r="AA13" s="196" t="s">
        <v>148</v>
      </c>
      <c r="AB13" s="140" t="s">
        <v>130</v>
      </c>
      <c r="AC13" s="140"/>
      <c r="AD13" s="141" t="s">
        <v>131</v>
      </c>
      <c r="AF13" s="118"/>
      <c r="AG13" s="118"/>
      <c r="AH13" s="118"/>
      <c r="AI13" s="118"/>
    </row>
    <row r="14" spans="1:40" ht="18.600000000000001" x14ac:dyDescent="0.45">
      <c r="A14" s="170">
        <v>8</v>
      </c>
      <c r="B14" s="171">
        <f>Middentoets!B25</f>
        <v>0</v>
      </c>
      <c r="H14" s="122"/>
      <c r="I14" s="122"/>
      <c r="J14" s="122"/>
      <c r="K14" s="129" t="str">
        <f>VLOOKUP($H$2,Middentoets!$A$18:$M$53,8)</f>
        <v>E</v>
      </c>
      <c r="L14" s="129" t="str">
        <f>VLOOKUP($H$2,Eindtoets!$A$18:$M$53,8)</f>
        <v>D</v>
      </c>
      <c r="M14" s="129" t="str">
        <f>VLOOKUP($H$2,Middentoets!$A$18:$M$53,9)</f>
        <v>C</v>
      </c>
      <c r="N14" s="129" t="str">
        <f>VLOOKUP($H$2,Eindtoets!$A$18:$M$53,9)</f>
        <v>D</v>
      </c>
      <c r="O14" s="129" t="str">
        <f>VLOOKUP($H$2,Middentoets!$A$18:$M$53,10)</f>
        <v>C</v>
      </c>
      <c r="P14" s="129">
        <f>VLOOKUP($H$2,Eindtoets!$A$18:$M$53,10)</f>
        <v>0</v>
      </c>
      <c r="Q14" s="129">
        <f>VLOOKUP($H$2,Middentoets!$A$18:$M$53,11)</f>
        <v>0</v>
      </c>
      <c r="R14" s="129">
        <f>VLOOKUP($H$2,Eindtoets!$A$18:$M$53,11)</f>
        <v>0</v>
      </c>
      <c r="S14" s="129" t="str">
        <f>VLOOKUP($H$2,Middentoets!$A$18:$M$53,12)</f>
        <v>D</v>
      </c>
      <c r="T14" s="129" t="str">
        <f>VLOOKUP($H$2,Eindtoets!$A$18:$M$53,12)</f>
        <v>D</v>
      </c>
      <c r="U14" s="129" t="str">
        <f>VLOOKUP($H$2,Middentoets!$A$18:$M$53,13)</f>
        <v>C</v>
      </c>
      <c r="V14" s="129" t="str">
        <f>VLOOKUP($H$2,Eindtoets!$A$18:$M$53,13)</f>
        <v>C</v>
      </c>
      <c r="W14" s="129"/>
      <c r="X14" s="129" t="str">
        <f>VLOOKUP($H$2,Middentoets!$A$18:$M$53,4)</f>
        <v>D</v>
      </c>
      <c r="Y14" s="128">
        <f>Middentoets!$AY$2*5</f>
        <v>2.1749999999999998</v>
      </c>
      <c r="Z14" s="129">
        <f>VLOOKUP($H$2,Middentoets!$A$18:$M$53,3)</f>
        <v>0</v>
      </c>
      <c r="AA14" s="129"/>
      <c r="AB14" s="142"/>
      <c r="AC14" s="142"/>
      <c r="AD14" s="129"/>
      <c r="AF14" s="117"/>
      <c r="AG14" s="117"/>
      <c r="AH14" s="117"/>
      <c r="AI14" s="117"/>
    </row>
    <row r="15" spans="1:40" ht="18.600000000000001" x14ac:dyDescent="0.45">
      <c r="A15" s="170">
        <v>9</v>
      </c>
      <c r="B15" s="171">
        <f>Middentoets!B26</f>
        <v>0</v>
      </c>
      <c r="K15" s="128">
        <f>IF(K14="E",1,IF(K14="D",2,IF(K14="C",3,IF(K14="B",4,IF(K14="A",5,IF(K14=5,1,IF(K14=4,2,IF(K14=3,3,IF(K14=2,4,IF(K14=1,5,IF(K14=0,"")))))))))))</f>
        <v>1</v>
      </c>
      <c r="L15" s="128">
        <f t="shared" ref="L15:R15" si="0">IF(L14="E",1,IF(L14="D",2,IF(L14="C",3,IF(L14="B",4,IF(L14="A",5,IF(L14=5,1,IF(L14=4,2,IF(L14=3,3,IF(L14=2,4,IF(L14=1,5,IF(L14=0,"")))))))))))</f>
        <v>2</v>
      </c>
      <c r="M15" s="128">
        <f t="shared" si="0"/>
        <v>3</v>
      </c>
      <c r="N15" s="128">
        <f t="shared" si="0"/>
        <v>2</v>
      </c>
      <c r="O15" s="128">
        <f t="shared" si="0"/>
        <v>3</v>
      </c>
      <c r="P15" s="128" t="str">
        <f t="shared" si="0"/>
        <v/>
      </c>
      <c r="Q15" s="128" t="str">
        <f t="shared" si="0"/>
        <v/>
      </c>
      <c r="R15" s="128" t="str">
        <f t="shared" si="0"/>
        <v/>
      </c>
      <c r="S15" s="128">
        <f>IF(S14="E",1,IF(S14="D",2,IF(S14="C",3,IF(S14="B",4,IF(S14="A",5,IF(S14=5,1,IF(S14=4,2,IF(S14=3,3,IF(S14=2,4,IF(S14=1,5,IF(S14=0,"")))))))))))</f>
        <v>2</v>
      </c>
      <c r="T15" s="128">
        <f>IF(T14="E",1,IF(T14="D",2,IF(T14="C",3,IF(T14="B",4,IF(T14="A",5,IF(T14=5,1,IF(T14=4,2,IF(T14=3,3,IF(T14=2,4,IF(T14=1,5,IF(T14=0,"")))))))))))</f>
        <v>2</v>
      </c>
      <c r="U15" s="128">
        <f>IF(U14="E",1,IF(U14="D",2,IF(U14="C",3,IF(U14="B",4,IF(U14="A",5,IF(U14=5,1,IF(U14=4,2,IF(U14=3,3,IF(U14=2,4,IF(U14=1,5,IF(U14=0,"")))))))))))</f>
        <v>3</v>
      </c>
      <c r="V15" s="128">
        <f>IF(V14="E",1,IF(V14="D",2,IF(V14="C",3,IF(V14="B",4,IF(V14="A",5,IF(V14=5,1,IF(V14=4,2,IF(V14=3,3,IF(V14=2,4,IF(V14=1,5,IF(V14=0,"")))))))))))</f>
        <v>3</v>
      </c>
      <c r="W15" s="139">
        <f>AD15/AB15</f>
        <v>2.3333333333333335</v>
      </c>
      <c r="X15" s="139">
        <f>IF(X14="E",1,IF(X14="D",2,IF(X14="C",3,IF(X14="B",4,IF(X14="A",5,IF(X14=5,1,IF(X14=4,2,IF(X14=3,3,IF(X14=2,4,IF(X14=1,5,IF(X14=0,"")))))))))))</f>
        <v>2</v>
      </c>
      <c r="Y15" s="139">
        <f>Y14</f>
        <v>2.1749999999999998</v>
      </c>
      <c r="Z15" s="128" t="str">
        <f>IF(Z14="E",1,IF(Z14="D",2,IF(Z14="C",3,IF(Z14="B",4,IF(Z14="A",5,IF(Z14=0,"",IF(Z14=1,0.5,IF(Z14=2,1,IF(Z14=3,1.5,IF(Z14=4,2,IF(Z14=5,2.5,IF(Z14=6,3,IF(Z14=7,3.5,IF(Z14=8,4,IF(Z14=9,4.5,IF(Z14=10,6,IF(Z14=0,"")))))))))))))))))</f>
        <v/>
      </c>
      <c r="AA15" s="139">
        <f>W15-1</f>
        <v>1.3333333333333335</v>
      </c>
      <c r="AB15" s="143">
        <f>COUNTIF(K15:V15,"&gt;0")</f>
        <v>9</v>
      </c>
      <c r="AC15" s="143"/>
      <c r="AD15" s="143">
        <f>SUM(K15:V15)</f>
        <v>21</v>
      </c>
    </row>
    <row r="16" spans="1:40" ht="18.600000000000001" x14ac:dyDescent="0.45">
      <c r="A16" s="170">
        <v>10</v>
      </c>
      <c r="B16" s="171">
        <f>Middentoets!B27</f>
        <v>0</v>
      </c>
    </row>
    <row r="17" spans="1:31" ht="18.600000000000001" x14ac:dyDescent="0.45">
      <c r="A17" s="170">
        <v>11</v>
      </c>
      <c r="B17" s="171">
        <f>Middentoets!B28</f>
        <v>0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</row>
    <row r="18" spans="1:31" ht="18.600000000000001" x14ac:dyDescent="0.45">
      <c r="A18" s="170">
        <v>12</v>
      </c>
      <c r="B18" s="171">
        <f>Middentoets!B29</f>
        <v>0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</row>
    <row r="19" spans="1:31" ht="18.600000000000001" x14ac:dyDescent="0.45">
      <c r="A19" s="170">
        <v>13</v>
      </c>
      <c r="B19" s="171">
        <f>Middentoets!B30</f>
        <v>0</v>
      </c>
      <c r="H19" s="122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</row>
    <row r="20" spans="1:31" ht="18.600000000000001" x14ac:dyDescent="0.45">
      <c r="A20" s="170">
        <v>14</v>
      </c>
      <c r="B20" s="171">
        <f>Middentoets!B31</f>
        <v>0</v>
      </c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22"/>
      <c r="W20" s="122"/>
      <c r="X20" s="119"/>
      <c r="Y20" s="119"/>
      <c r="Z20" s="119"/>
      <c r="AA20" s="119"/>
      <c r="AB20" s="119"/>
      <c r="AC20" s="119"/>
      <c r="AD20" s="119"/>
      <c r="AE20" s="119"/>
    </row>
    <row r="21" spans="1:31" ht="18.600000000000001" x14ac:dyDescent="0.45">
      <c r="A21" s="170">
        <v>15</v>
      </c>
      <c r="B21" s="171">
        <f>Middentoets!B32</f>
        <v>0</v>
      </c>
      <c r="H21" s="121"/>
      <c r="I21" s="121"/>
      <c r="J21" s="120"/>
      <c r="K21" s="120"/>
      <c r="L21" s="120"/>
      <c r="M21" s="119"/>
      <c r="N21" s="119"/>
      <c r="O21" s="121"/>
      <c r="P21" s="121"/>
      <c r="Q21" s="119"/>
      <c r="R21" s="119"/>
      <c r="S21" s="119"/>
      <c r="T21" s="119"/>
      <c r="U21" s="119"/>
      <c r="V21" s="120"/>
      <c r="W21" s="120"/>
      <c r="X21" s="119"/>
      <c r="Y21" s="119"/>
      <c r="Z21" s="119"/>
      <c r="AA21" s="119"/>
      <c r="AB21" s="119"/>
      <c r="AC21" s="119"/>
      <c r="AD21" s="119"/>
      <c r="AE21" s="119"/>
    </row>
    <row r="22" spans="1:31" ht="18.600000000000001" x14ac:dyDescent="0.45">
      <c r="A22" s="170">
        <v>16</v>
      </c>
      <c r="B22" s="171">
        <f>Middentoets!B33</f>
        <v>0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</row>
    <row r="23" spans="1:31" ht="18.600000000000001" x14ac:dyDescent="0.45">
      <c r="A23" s="170">
        <v>17</v>
      </c>
      <c r="B23" s="171">
        <f>Middentoets!B34</f>
        <v>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</row>
    <row r="24" spans="1:31" ht="15" customHeight="1" x14ac:dyDescent="0.45">
      <c r="A24" s="170">
        <v>18</v>
      </c>
      <c r="B24" s="171">
        <f>Middentoets!B35</f>
        <v>0</v>
      </c>
    </row>
    <row r="25" spans="1:31" ht="18.600000000000001" x14ac:dyDescent="0.45">
      <c r="A25" s="170">
        <v>19</v>
      </c>
      <c r="B25" s="171">
        <f>Middentoets!B36</f>
        <v>0</v>
      </c>
    </row>
    <row r="26" spans="1:31" ht="18.600000000000001" x14ac:dyDescent="0.45">
      <c r="A26" s="170">
        <v>20</v>
      </c>
      <c r="B26" s="171">
        <f>Middentoets!B37</f>
        <v>0</v>
      </c>
    </row>
    <row r="27" spans="1:31" ht="18.600000000000001" x14ac:dyDescent="0.45">
      <c r="A27" s="170">
        <v>21</v>
      </c>
      <c r="B27" s="171">
        <f>Middentoets!B38</f>
        <v>0</v>
      </c>
    </row>
    <row r="28" spans="1:31" ht="18.600000000000001" x14ac:dyDescent="0.45">
      <c r="A28" s="170">
        <v>22</v>
      </c>
      <c r="B28" s="171">
        <f>Middentoets!B39</f>
        <v>0</v>
      </c>
    </row>
    <row r="29" spans="1:31" ht="15.75" customHeight="1" x14ac:dyDescent="0.45">
      <c r="A29" s="170">
        <v>23</v>
      </c>
      <c r="B29" s="171">
        <f>Middentoets!B40</f>
        <v>0</v>
      </c>
    </row>
    <row r="30" spans="1:31" ht="18.600000000000001" x14ac:dyDescent="0.45">
      <c r="A30" s="170">
        <v>24</v>
      </c>
      <c r="B30" s="171">
        <f>Middentoets!B41</f>
        <v>0</v>
      </c>
    </row>
    <row r="31" spans="1:31" ht="18.600000000000001" x14ac:dyDescent="0.45">
      <c r="A31" s="170">
        <v>25</v>
      </c>
      <c r="B31" s="171">
        <f>Middentoets!B42</f>
        <v>0</v>
      </c>
    </row>
    <row r="32" spans="1:31" ht="18.600000000000001" x14ac:dyDescent="0.45">
      <c r="A32" s="170">
        <v>26</v>
      </c>
      <c r="B32" s="171">
        <f>Middentoets!B43</f>
        <v>0</v>
      </c>
    </row>
    <row r="33" spans="1:35" ht="18.600000000000001" x14ac:dyDescent="0.45">
      <c r="A33" s="170">
        <v>27</v>
      </c>
      <c r="B33" s="171">
        <f>Middentoets!B44</f>
        <v>0</v>
      </c>
    </row>
    <row r="34" spans="1:35" ht="18.600000000000001" x14ac:dyDescent="0.45">
      <c r="A34" s="170">
        <v>28</v>
      </c>
      <c r="B34" s="171">
        <f>Middentoets!B45</f>
        <v>0</v>
      </c>
    </row>
    <row r="35" spans="1:35" ht="18.600000000000001" x14ac:dyDescent="0.45">
      <c r="A35" s="170">
        <v>29</v>
      </c>
      <c r="B35" s="171">
        <f>Middentoets!B46</f>
        <v>0</v>
      </c>
    </row>
    <row r="36" spans="1:35" ht="18.600000000000001" x14ac:dyDescent="0.45">
      <c r="A36" s="170">
        <v>30</v>
      </c>
      <c r="B36" s="171">
        <f>Middentoets!B47</f>
        <v>0</v>
      </c>
    </row>
    <row r="37" spans="1:35" ht="18.600000000000001" x14ac:dyDescent="0.45">
      <c r="A37" s="170">
        <v>31</v>
      </c>
      <c r="B37" s="171">
        <f>Middentoets!B48</f>
        <v>0</v>
      </c>
    </row>
    <row r="38" spans="1:35" ht="18.600000000000001" x14ac:dyDescent="0.45">
      <c r="A38" s="170">
        <v>32</v>
      </c>
      <c r="B38" s="171">
        <f>Middentoets!B49</f>
        <v>0</v>
      </c>
    </row>
    <row r="39" spans="1:35" ht="18.600000000000001" x14ac:dyDescent="0.45">
      <c r="A39" s="170">
        <v>33</v>
      </c>
      <c r="B39" s="171">
        <f>Middentoets!B50</f>
        <v>0</v>
      </c>
    </row>
    <row r="40" spans="1:35" ht="18.600000000000001" x14ac:dyDescent="0.45">
      <c r="A40" s="170">
        <v>34</v>
      </c>
      <c r="B40" s="171">
        <f>Middentoets!B51</f>
        <v>0</v>
      </c>
    </row>
    <row r="41" spans="1:35" ht="18.600000000000001" x14ac:dyDescent="0.45">
      <c r="A41" s="170">
        <v>35</v>
      </c>
      <c r="B41" s="171">
        <f>Middentoets!B52</f>
        <v>0</v>
      </c>
    </row>
    <row r="42" spans="1:35" ht="18.600000000000001" x14ac:dyDescent="0.45">
      <c r="A42" s="170">
        <v>36</v>
      </c>
      <c r="B42" s="171">
        <f>Middentoets!B53</f>
        <v>0</v>
      </c>
    </row>
    <row r="44" spans="1:35" ht="106.2" customHeight="1" x14ac:dyDescent="0.45"/>
    <row r="45" spans="1:35" ht="63.6" customHeight="1" x14ac:dyDescent="0.45">
      <c r="C45" s="329" t="s">
        <v>178</v>
      </c>
      <c r="D45" s="329"/>
      <c r="E45" s="329"/>
      <c r="F45" s="329"/>
      <c r="G45" s="329"/>
      <c r="H45" s="329"/>
      <c r="I45" s="329"/>
      <c r="J45" s="329"/>
      <c r="K45" s="329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</row>
    <row r="46" spans="1:35" ht="36.6" x14ac:dyDescent="0.45">
      <c r="D46" s="330" t="s">
        <v>180</v>
      </c>
      <c r="E46" s="330"/>
      <c r="F46" s="330"/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30"/>
    </row>
    <row r="47" spans="1:35" ht="113.4" customHeight="1" x14ac:dyDescent="0.6">
      <c r="E47" s="208"/>
      <c r="F47" s="135"/>
      <c r="G47" s="135"/>
      <c r="H47" s="135"/>
      <c r="I47" s="206"/>
      <c r="J47" s="206"/>
    </row>
    <row r="48" spans="1:35" ht="36" x14ac:dyDescent="0.8">
      <c r="D48" s="224" t="s">
        <v>149</v>
      </c>
      <c r="E48" s="225"/>
      <c r="F48" s="226"/>
      <c r="G48" s="226"/>
      <c r="H48" s="226"/>
      <c r="I48" s="227"/>
      <c r="J48" s="227"/>
      <c r="K48" s="223"/>
      <c r="L48" s="223"/>
      <c r="N48" s="224" t="s">
        <v>161</v>
      </c>
      <c r="O48" s="223"/>
      <c r="P48" s="223"/>
      <c r="Q48" s="223"/>
      <c r="R48" s="223"/>
      <c r="S48" s="223"/>
      <c r="T48" s="223"/>
      <c r="U48" s="223"/>
      <c r="V48" s="223"/>
      <c r="W48" s="223"/>
      <c r="Y48" s="224" t="s">
        <v>173</v>
      </c>
      <c r="Z48" s="223"/>
      <c r="AA48" s="223"/>
      <c r="AB48" s="223"/>
      <c r="AC48" s="223"/>
      <c r="AD48" s="223"/>
      <c r="AE48" s="223"/>
      <c r="AF48" s="223"/>
      <c r="AG48" s="223"/>
      <c r="AH48" s="223"/>
    </row>
    <row r="49" spans="4:34" ht="163.19999999999999" x14ac:dyDescent="0.85">
      <c r="D49" s="207"/>
      <c r="E49" s="208"/>
      <c r="F49" s="135"/>
      <c r="G49" s="135"/>
      <c r="H49" s="135"/>
      <c r="I49" s="206"/>
      <c r="J49" s="206"/>
      <c r="K49" s="230" t="s">
        <v>158</v>
      </c>
      <c r="L49" s="230" t="s">
        <v>159</v>
      </c>
      <c r="V49" s="230" t="s">
        <v>158</v>
      </c>
      <c r="W49" s="230" t="s">
        <v>159</v>
      </c>
      <c r="Y49" s="207"/>
      <c r="AG49" s="230" t="s">
        <v>158</v>
      </c>
      <c r="AH49" s="230" t="s">
        <v>159</v>
      </c>
    </row>
    <row r="50" spans="4:34" ht="36.6" x14ac:dyDescent="0.85">
      <c r="D50" s="311" t="s">
        <v>157</v>
      </c>
      <c r="E50" s="311"/>
      <c r="F50" s="311"/>
      <c r="G50" s="311"/>
      <c r="H50" s="311"/>
      <c r="I50" s="311"/>
      <c r="J50" s="311"/>
      <c r="K50" s="213" t="b">
        <v>0</v>
      </c>
      <c r="L50" s="213" t="b">
        <v>0</v>
      </c>
      <c r="N50" s="312" t="s">
        <v>162</v>
      </c>
      <c r="O50" s="312"/>
      <c r="P50" s="312"/>
      <c r="Q50" s="312"/>
      <c r="R50" s="312"/>
      <c r="S50" s="312"/>
      <c r="T50" s="312"/>
      <c r="U50" s="312"/>
      <c r="V50" s="213" t="b">
        <v>0</v>
      </c>
      <c r="W50" s="213" t="b">
        <v>0</v>
      </c>
      <c r="Y50" s="312" t="s">
        <v>174</v>
      </c>
      <c r="Z50" s="312"/>
      <c r="AA50" s="312"/>
      <c r="AB50" s="312"/>
      <c r="AC50" s="312"/>
      <c r="AD50" s="312"/>
      <c r="AE50" s="312"/>
      <c r="AF50" s="312"/>
      <c r="AG50" s="213" t="b">
        <v>0</v>
      </c>
      <c r="AH50" s="213" t="b">
        <v>0</v>
      </c>
    </row>
    <row r="51" spans="4:34" ht="36.6" x14ac:dyDescent="0.85">
      <c r="D51" s="311" t="s">
        <v>150</v>
      </c>
      <c r="E51" s="311"/>
      <c r="F51" s="311"/>
      <c r="G51" s="311"/>
      <c r="H51" s="311"/>
      <c r="I51" s="311"/>
      <c r="J51" s="311"/>
      <c r="K51" s="213" t="b">
        <v>1</v>
      </c>
      <c r="L51" s="213" t="b">
        <v>0</v>
      </c>
      <c r="N51" s="312" t="s">
        <v>163</v>
      </c>
      <c r="O51" s="312"/>
      <c r="P51" s="312"/>
      <c r="Q51" s="312"/>
      <c r="R51" s="312"/>
      <c r="S51" s="312"/>
      <c r="T51" s="312"/>
      <c r="U51" s="312"/>
      <c r="V51" s="213" t="b">
        <v>0</v>
      </c>
      <c r="W51" s="213" t="b">
        <v>0</v>
      </c>
      <c r="Y51" s="312" t="s">
        <v>175</v>
      </c>
      <c r="Z51" s="312"/>
      <c r="AA51" s="312"/>
      <c r="AB51" s="312"/>
      <c r="AC51" s="312"/>
      <c r="AD51" s="312"/>
      <c r="AE51" s="312"/>
      <c r="AF51" s="312"/>
      <c r="AG51" s="213" t="b">
        <v>0</v>
      </c>
      <c r="AH51" s="213" t="b">
        <v>0</v>
      </c>
    </row>
    <row r="52" spans="4:34" ht="36.6" x14ac:dyDescent="0.85">
      <c r="D52" s="311" t="s">
        <v>151</v>
      </c>
      <c r="E52" s="311"/>
      <c r="F52" s="311"/>
      <c r="G52" s="311"/>
      <c r="H52" s="311"/>
      <c r="I52" s="311"/>
      <c r="J52" s="311"/>
      <c r="K52" s="213" t="b">
        <v>0</v>
      </c>
      <c r="L52" s="213" t="b">
        <v>0</v>
      </c>
      <c r="N52" s="312" t="s">
        <v>164</v>
      </c>
      <c r="O52" s="312"/>
      <c r="P52" s="312"/>
      <c r="Q52" s="312"/>
      <c r="R52" s="312"/>
      <c r="S52" s="312"/>
      <c r="T52" s="312"/>
      <c r="U52" s="312"/>
      <c r="V52" s="213" t="b">
        <v>0</v>
      </c>
      <c r="W52" s="213" t="b">
        <v>0</v>
      </c>
      <c r="Y52" s="312" t="s">
        <v>176</v>
      </c>
      <c r="Z52" s="312"/>
      <c r="AA52" s="312"/>
      <c r="AB52" s="312"/>
      <c r="AC52" s="312"/>
      <c r="AD52" s="312"/>
      <c r="AE52" s="312"/>
      <c r="AF52" s="312"/>
      <c r="AG52" s="213" t="b">
        <v>0</v>
      </c>
      <c r="AH52" s="213" t="b">
        <v>0</v>
      </c>
    </row>
    <row r="53" spans="4:34" ht="36.6" x14ac:dyDescent="0.85">
      <c r="D53" s="311" t="s">
        <v>152</v>
      </c>
      <c r="E53" s="311"/>
      <c r="F53" s="311"/>
      <c r="G53" s="311"/>
      <c r="H53" s="311"/>
      <c r="I53" s="311"/>
      <c r="J53" s="311"/>
      <c r="K53" s="213" t="b">
        <v>0</v>
      </c>
      <c r="L53" s="213" t="b">
        <v>1</v>
      </c>
      <c r="N53" s="312" t="s">
        <v>165</v>
      </c>
      <c r="O53" s="312"/>
      <c r="P53" s="312"/>
      <c r="Q53" s="312"/>
      <c r="R53" s="312"/>
      <c r="S53" s="312"/>
      <c r="T53" s="312"/>
      <c r="U53" s="312"/>
      <c r="V53" s="213" t="b">
        <v>1</v>
      </c>
      <c r="W53" s="213" t="b">
        <v>0</v>
      </c>
      <c r="Y53" s="312" t="s">
        <v>177</v>
      </c>
      <c r="Z53" s="312"/>
      <c r="AA53" s="312"/>
      <c r="AB53" s="312"/>
      <c r="AC53" s="312"/>
      <c r="AD53" s="312"/>
      <c r="AE53" s="312"/>
      <c r="AF53" s="312"/>
      <c r="AG53" s="213" t="b">
        <v>1</v>
      </c>
      <c r="AH53" s="213" t="b">
        <v>0</v>
      </c>
    </row>
    <row r="54" spans="4:34" ht="36.6" x14ac:dyDescent="0.85">
      <c r="D54" s="311" t="s">
        <v>153</v>
      </c>
      <c r="E54" s="311"/>
      <c r="F54" s="311"/>
      <c r="G54" s="311"/>
      <c r="H54" s="311"/>
      <c r="I54" s="311"/>
      <c r="J54" s="311"/>
      <c r="K54" s="213" t="b">
        <v>0</v>
      </c>
      <c r="L54" s="213" t="b">
        <v>0</v>
      </c>
      <c r="N54" s="312" t="s">
        <v>166</v>
      </c>
      <c r="O54" s="312"/>
      <c r="P54" s="312"/>
      <c r="Q54" s="312"/>
      <c r="R54" s="312"/>
      <c r="S54" s="312"/>
      <c r="T54" s="312"/>
      <c r="U54" s="312"/>
      <c r="V54" s="213" t="b">
        <v>0</v>
      </c>
      <c r="W54" s="213" t="b">
        <v>0</v>
      </c>
      <c r="Y54" s="312" t="s">
        <v>181</v>
      </c>
      <c r="Z54" s="312"/>
      <c r="AA54" s="312"/>
      <c r="AB54" s="312"/>
      <c r="AC54" s="312"/>
      <c r="AD54" s="312"/>
      <c r="AE54" s="312"/>
      <c r="AF54" s="312"/>
      <c r="AG54" s="213" t="b">
        <v>0</v>
      </c>
      <c r="AH54" s="213" t="b">
        <v>0</v>
      </c>
    </row>
    <row r="55" spans="4:34" ht="36.6" x14ac:dyDescent="0.85">
      <c r="D55" s="311" t="s">
        <v>156</v>
      </c>
      <c r="E55" s="311"/>
      <c r="F55" s="311"/>
      <c r="G55" s="311"/>
      <c r="H55" s="311"/>
      <c r="I55" s="311"/>
      <c r="J55" s="311"/>
      <c r="K55" s="213" t="b">
        <v>0</v>
      </c>
      <c r="L55" s="213" t="b">
        <v>0</v>
      </c>
      <c r="N55" s="312" t="s">
        <v>167</v>
      </c>
      <c r="O55" s="312"/>
      <c r="P55" s="312"/>
      <c r="Q55" s="312"/>
      <c r="R55" s="312"/>
      <c r="S55" s="312"/>
      <c r="T55" s="312"/>
      <c r="U55" s="312"/>
      <c r="V55" s="213" t="b">
        <v>1</v>
      </c>
      <c r="W55" s="213" t="b">
        <v>0</v>
      </c>
      <c r="Y55" s="331" t="s">
        <v>160</v>
      </c>
      <c r="Z55" s="332"/>
      <c r="AA55" s="332"/>
      <c r="AB55" s="337"/>
      <c r="AC55" s="337"/>
      <c r="AD55" s="337"/>
      <c r="AE55" s="337"/>
      <c r="AF55" s="338"/>
      <c r="AG55" s="214"/>
      <c r="AH55" s="214" t="b">
        <v>0</v>
      </c>
    </row>
    <row r="56" spans="4:34" ht="36.6" x14ac:dyDescent="0.85">
      <c r="D56" s="311" t="s">
        <v>154</v>
      </c>
      <c r="E56" s="311"/>
      <c r="F56" s="311"/>
      <c r="G56" s="311"/>
      <c r="H56" s="311"/>
      <c r="I56" s="311"/>
      <c r="J56" s="311"/>
      <c r="K56" s="213" t="b">
        <v>0</v>
      </c>
      <c r="L56" s="213" t="b">
        <v>1</v>
      </c>
      <c r="N56" s="312" t="s">
        <v>168</v>
      </c>
      <c r="O56" s="312"/>
      <c r="P56" s="312"/>
      <c r="Q56" s="312"/>
      <c r="R56" s="312"/>
      <c r="S56" s="312"/>
      <c r="T56" s="312"/>
      <c r="U56" s="312"/>
      <c r="V56" s="213" t="b">
        <v>0</v>
      </c>
      <c r="W56" s="213" t="b">
        <v>0</v>
      </c>
      <c r="Y56" s="333"/>
      <c r="Z56" s="334"/>
      <c r="AA56" s="334"/>
      <c r="AB56" s="339"/>
      <c r="AC56" s="339"/>
      <c r="AD56" s="339"/>
      <c r="AE56" s="339"/>
      <c r="AF56" s="340"/>
      <c r="AG56" s="215"/>
      <c r="AH56" s="215"/>
    </row>
    <row r="57" spans="4:34" ht="36.6" x14ac:dyDescent="0.85">
      <c r="D57" s="311" t="s">
        <v>155</v>
      </c>
      <c r="E57" s="311"/>
      <c r="F57" s="311"/>
      <c r="G57" s="311"/>
      <c r="H57" s="311"/>
      <c r="I57" s="311"/>
      <c r="J57" s="311"/>
      <c r="K57" s="214" t="b">
        <v>0</v>
      </c>
      <c r="L57" s="214" t="b">
        <v>0</v>
      </c>
      <c r="M57" s="124"/>
      <c r="N57" s="343" t="s">
        <v>169</v>
      </c>
      <c r="O57" s="343"/>
      <c r="P57" s="343"/>
      <c r="Q57" s="343"/>
      <c r="R57" s="343"/>
      <c r="S57" s="343"/>
      <c r="T57" s="343"/>
      <c r="U57" s="343"/>
      <c r="V57" s="213" t="b">
        <v>0</v>
      </c>
      <c r="W57" s="213" t="b">
        <v>0</v>
      </c>
      <c r="X57" s="124"/>
      <c r="Y57" s="335"/>
      <c r="Z57" s="336"/>
      <c r="AA57" s="336"/>
      <c r="AB57" s="341"/>
      <c r="AC57" s="341"/>
      <c r="AD57" s="341"/>
      <c r="AE57" s="341"/>
      <c r="AF57" s="342"/>
      <c r="AG57" s="231"/>
      <c r="AH57" s="231"/>
    </row>
    <row r="58" spans="4:34" ht="36.6" customHeight="1" x14ac:dyDescent="0.85">
      <c r="D58" s="311" t="s">
        <v>160</v>
      </c>
      <c r="E58" s="344"/>
      <c r="F58" s="345"/>
      <c r="G58" s="346"/>
      <c r="H58" s="346"/>
      <c r="I58" s="346"/>
      <c r="J58" s="346"/>
      <c r="K58" s="217" t="b">
        <v>0</v>
      </c>
      <c r="L58" s="214" t="b">
        <v>0</v>
      </c>
      <c r="M58" s="117"/>
      <c r="N58" s="347" t="s">
        <v>170</v>
      </c>
      <c r="O58" s="347"/>
      <c r="P58" s="347"/>
      <c r="Q58" s="347"/>
      <c r="R58" s="347"/>
      <c r="S58" s="347"/>
      <c r="T58" s="347"/>
      <c r="U58" s="347"/>
      <c r="V58" s="213" t="b">
        <v>0</v>
      </c>
      <c r="W58" s="213" t="b">
        <v>1</v>
      </c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</row>
    <row r="59" spans="4:34" ht="36.6" x14ac:dyDescent="0.85">
      <c r="D59" s="311"/>
      <c r="E59" s="344"/>
      <c r="F59" s="345"/>
      <c r="G59" s="346"/>
      <c r="H59" s="346"/>
      <c r="I59" s="346"/>
      <c r="J59" s="346"/>
      <c r="K59" s="218"/>
      <c r="L59" s="220"/>
      <c r="N59" s="312" t="s">
        <v>171</v>
      </c>
      <c r="O59" s="312"/>
      <c r="P59" s="312"/>
      <c r="Q59" s="312"/>
      <c r="R59" s="312"/>
      <c r="S59" s="312"/>
      <c r="T59" s="312"/>
      <c r="U59" s="312"/>
      <c r="V59" s="213" t="b">
        <v>0</v>
      </c>
      <c r="W59" s="213" t="b">
        <v>0</v>
      </c>
    </row>
    <row r="60" spans="4:34" ht="36.6" customHeight="1" x14ac:dyDescent="0.85">
      <c r="D60" s="311"/>
      <c r="E60" s="344"/>
      <c r="F60" s="345"/>
      <c r="G60" s="346"/>
      <c r="H60" s="346"/>
      <c r="I60" s="346"/>
      <c r="J60" s="346"/>
      <c r="K60" s="219"/>
      <c r="L60" s="216"/>
      <c r="N60" s="312" t="s">
        <v>172</v>
      </c>
      <c r="O60" s="312"/>
      <c r="P60" s="312"/>
      <c r="Q60" s="312"/>
      <c r="R60" s="312"/>
      <c r="S60" s="312"/>
      <c r="T60" s="312"/>
      <c r="U60" s="312"/>
      <c r="V60" s="213" t="b">
        <v>0</v>
      </c>
      <c r="W60" s="213" t="b">
        <v>0</v>
      </c>
      <c r="X60" s="124"/>
    </row>
    <row r="61" spans="4:34" ht="36.6" customHeight="1" x14ac:dyDescent="0.85">
      <c r="D61" s="158"/>
      <c r="E61" s="158"/>
      <c r="F61" s="158"/>
      <c r="G61" s="158"/>
      <c r="H61" s="158"/>
      <c r="K61" s="211"/>
      <c r="N61" s="331" t="s">
        <v>160</v>
      </c>
      <c r="O61" s="332"/>
      <c r="P61" s="332"/>
      <c r="Q61" s="337"/>
      <c r="R61" s="337"/>
      <c r="S61" s="337"/>
      <c r="T61" s="337"/>
      <c r="U61" s="338"/>
      <c r="V61" s="214" t="b">
        <v>0</v>
      </c>
      <c r="W61" s="214" t="b">
        <v>0</v>
      </c>
      <c r="X61" s="117"/>
    </row>
    <row r="62" spans="4:34" ht="36.6" customHeight="1" x14ac:dyDescent="0.7">
      <c r="D62" s="158"/>
      <c r="E62" s="158"/>
      <c r="F62" s="158"/>
      <c r="G62" s="158"/>
      <c r="H62" s="158"/>
      <c r="K62" s="211"/>
      <c r="N62" s="333"/>
      <c r="O62" s="334"/>
      <c r="P62" s="334"/>
      <c r="Q62" s="339"/>
      <c r="R62" s="339"/>
      <c r="S62" s="339"/>
      <c r="T62" s="339"/>
      <c r="U62" s="340"/>
      <c r="V62" s="228"/>
      <c r="W62" s="228"/>
      <c r="X62" s="117"/>
    </row>
    <row r="63" spans="4:34" ht="36.6" customHeight="1" x14ac:dyDescent="0.7">
      <c r="D63" s="158"/>
      <c r="E63" s="158"/>
      <c r="F63" s="158"/>
      <c r="G63" s="158"/>
      <c r="H63" s="158"/>
      <c r="K63" s="211"/>
      <c r="N63" s="335"/>
      <c r="O63" s="336"/>
      <c r="P63" s="336"/>
      <c r="Q63" s="341"/>
      <c r="R63" s="341"/>
      <c r="S63" s="341"/>
      <c r="T63" s="341"/>
      <c r="U63" s="342"/>
      <c r="V63" s="229"/>
      <c r="W63" s="229"/>
      <c r="X63" s="117"/>
    </row>
    <row r="64" spans="4:34" ht="30" customHeight="1" x14ac:dyDescent="0.7">
      <c r="D64" s="158"/>
      <c r="E64" s="158"/>
      <c r="F64" s="158"/>
      <c r="G64" s="158"/>
      <c r="H64" s="212"/>
    </row>
    <row r="65" spans="4:34" ht="30" customHeight="1" x14ac:dyDescent="0.45">
      <c r="D65" s="222" t="s">
        <v>179</v>
      </c>
      <c r="E65" s="223"/>
      <c r="F65" s="223"/>
      <c r="G65" s="223"/>
      <c r="H65" s="223"/>
      <c r="I65" s="223"/>
      <c r="J65" s="223"/>
      <c r="K65" s="223"/>
      <c r="L65" s="223"/>
      <c r="N65" s="222" t="s">
        <v>179</v>
      </c>
      <c r="O65" s="223"/>
      <c r="P65" s="223"/>
      <c r="Q65" s="223"/>
      <c r="R65" s="223"/>
      <c r="S65" s="223"/>
      <c r="T65" s="223"/>
      <c r="U65" s="223"/>
      <c r="V65" s="223"/>
      <c r="W65" s="223"/>
      <c r="Y65" s="222" t="s">
        <v>179</v>
      </c>
      <c r="Z65" s="223"/>
      <c r="AA65" s="223"/>
      <c r="AB65" s="223"/>
      <c r="AC65" s="223"/>
      <c r="AD65" s="223"/>
      <c r="AE65" s="223"/>
      <c r="AF65" s="223"/>
      <c r="AG65" s="223"/>
      <c r="AH65" s="223"/>
    </row>
    <row r="66" spans="4:34" ht="30" customHeight="1" x14ac:dyDescent="0.45">
      <c r="D66" s="221"/>
      <c r="E66" s="221"/>
      <c r="F66" s="221"/>
      <c r="G66" s="221"/>
      <c r="H66" s="221"/>
      <c r="I66" s="221"/>
      <c r="J66" s="221"/>
      <c r="K66" s="221"/>
      <c r="L66" s="221"/>
      <c r="N66" s="221"/>
      <c r="O66" s="221"/>
      <c r="P66" s="221"/>
      <c r="Q66" s="221"/>
      <c r="R66" s="221"/>
      <c r="S66" s="221"/>
      <c r="T66" s="221"/>
      <c r="U66" s="221"/>
      <c r="V66" s="221"/>
      <c r="W66" s="221"/>
      <c r="Y66" s="221"/>
      <c r="Z66" s="221"/>
      <c r="AA66" s="221"/>
      <c r="AB66" s="221"/>
      <c r="AC66" s="221"/>
      <c r="AD66" s="221"/>
      <c r="AE66" s="221"/>
      <c r="AF66" s="221"/>
      <c r="AG66" s="221"/>
      <c r="AH66" s="221"/>
    </row>
    <row r="67" spans="4:34" ht="30" customHeight="1" x14ac:dyDescent="0.45">
      <c r="D67" s="221"/>
      <c r="E67" s="221"/>
      <c r="F67" s="221"/>
      <c r="G67" s="221"/>
      <c r="H67" s="221"/>
      <c r="I67" s="221"/>
      <c r="J67" s="221"/>
      <c r="K67" s="221"/>
      <c r="L67" s="221"/>
      <c r="N67" s="221"/>
      <c r="O67" s="221"/>
      <c r="P67" s="221"/>
      <c r="Q67" s="221"/>
      <c r="R67" s="221"/>
      <c r="S67" s="221"/>
      <c r="T67" s="221"/>
      <c r="U67" s="221"/>
      <c r="V67" s="221"/>
      <c r="W67" s="221"/>
      <c r="Y67" s="221"/>
      <c r="Z67" s="221"/>
      <c r="AA67" s="221"/>
      <c r="AB67" s="221"/>
      <c r="AC67" s="221"/>
      <c r="AD67" s="221"/>
      <c r="AE67" s="221"/>
      <c r="AF67" s="221"/>
      <c r="AG67" s="221"/>
      <c r="AH67" s="221"/>
    </row>
    <row r="68" spans="4:34" ht="30" customHeight="1" x14ac:dyDescent="0.45">
      <c r="D68" s="221"/>
      <c r="E68" s="221"/>
      <c r="F68" s="221"/>
      <c r="G68" s="221"/>
      <c r="H68" s="221"/>
      <c r="I68" s="221"/>
      <c r="J68" s="221"/>
      <c r="K68" s="221"/>
      <c r="L68" s="221"/>
      <c r="N68" s="221"/>
      <c r="O68" s="221"/>
      <c r="P68" s="221"/>
      <c r="Q68" s="221"/>
      <c r="R68" s="221"/>
      <c r="S68" s="221"/>
      <c r="T68" s="221"/>
      <c r="U68" s="221"/>
      <c r="V68" s="221"/>
      <c r="W68" s="221"/>
      <c r="Y68" s="221"/>
      <c r="Z68" s="221"/>
      <c r="AA68" s="221"/>
      <c r="AB68" s="221"/>
      <c r="AC68" s="221"/>
      <c r="AD68" s="221"/>
      <c r="AE68" s="221"/>
      <c r="AF68" s="221"/>
      <c r="AG68" s="221"/>
      <c r="AH68" s="221"/>
    </row>
    <row r="69" spans="4:34" ht="30" customHeight="1" x14ac:dyDescent="0.45">
      <c r="D69" s="221"/>
      <c r="E69" s="221"/>
      <c r="F69" s="221"/>
      <c r="G69" s="221"/>
      <c r="H69" s="221"/>
      <c r="I69" s="221"/>
      <c r="J69" s="221"/>
      <c r="K69" s="221"/>
      <c r="L69" s="221"/>
      <c r="N69" s="221"/>
      <c r="O69" s="221"/>
      <c r="P69" s="221"/>
      <c r="Q69" s="221"/>
      <c r="R69" s="221"/>
      <c r="S69" s="221"/>
      <c r="T69" s="221"/>
      <c r="U69" s="221"/>
      <c r="V69" s="221"/>
      <c r="W69" s="221"/>
      <c r="Y69" s="221"/>
      <c r="Z69" s="221"/>
      <c r="AA69" s="221"/>
      <c r="AB69" s="221"/>
      <c r="AC69" s="221"/>
      <c r="AD69" s="221"/>
      <c r="AE69" s="221"/>
      <c r="AF69" s="221"/>
      <c r="AG69" s="221"/>
      <c r="AH69" s="221"/>
    </row>
    <row r="70" spans="4:34" ht="30" customHeight="1" x14ac:dyDescent="0.45">
      <c r="D70" s="221"/>
      <c r="E70" s="221"/>
      <c r="F70" s="221"/>
      <c r="G70" s="221"/>
      <c r="H70" s="221"/>
      <c r="I70" s="221"/>
      <c r="J70" s="221"/>
      <c r="K70" s="221"/>
      <c r="L70" s="221"/>
      <c r="N70" s="221"/>
      <c r="O70" s="221"/>
      <c r="P70" s="221"/>
      <c r="Q70" s="221"/>
      <c r="R70" s="221"/>
      <c r="S70" s="221"/>
      <c r="T70" s="221"/>
      <c r="U70" s="221"/>
      <c r="V70" s="221"/>
      <c r="W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</row>
    <row r="71" spans="4:34" ht="30" customHeight="1" x14ac:dyDescent="0.45">
      <c r="D71" s="221"/>
      <c r="E71" s="221"/>
      <c r="F71" s="221"/>
      <c r="G71" s="221"/>
      <c r="H71" s="221"/>
      <c r="I71" s="221"/>
      <c r="J71" s="221"/>
      <c r="K71" s="221"/>
      <c r="L71" s="221"/>
      <c r="N71" s="221"/>
      <c r="O71" s="221"/>
      <c r="P71" s="221"/>
      <c r="Q71" s="221"/>
      <c r="R71" s="221"/>
      <c r="S71" s="221"/>
      <c r="T71" s="221"/>
      <c r="U71" s="221"/>
      <c r="V71" s="221"/>
      <c r="W71" s="221"/>
      <c r="Y71" s="221"/>
      <c r="Z71" s="221"/>
      <c r="AA71" s="221"/>
      <c r="AB71" s="221"/>
      <c r="AC71" s="221"/>
      <c r="AD71" s="221"/>
      <c r="AE71" s="221"/>
      <c r="AF71" s="221"/>
      <c r="AG71" s="221"/>
      <c r="AH71" s="221"/>
    </row>
    <row r="72" spans="4:34" ht="30" customHeight="1" x14ac:dyDescent="0.45">
      <c r="D72" s="221"/>
      <c r="E72" s="221"/>
      <c r="F72" s="221"/>
      <c r="G72" s="221"/>
      <c r="H72" s="221"/>
      <c r="I72" s="221"/>
      <c r="J72" s="221"/>
      <c r="K72" s="221"/>
      <c r="L72" s="221"/>
      <c r="N72" s="221"/>
      <c r="O72" s="221"/>
      <c r="P72" s="221"/>
      <c r="Q72" s="221"/>
      <c r="R72" s="221"/>
      <c r="S72" s="221"/>
      <c r="T72" s="221"/>
      <c r="U72" s="221"/>
      <c r="V72" s="221"/>
      <c r="W72" s="221"/>
      <c r="Y72" s="221"/>
      <c r="Z72" s="221"/>
      <c r="AA72" s="221"/>
      <c r="AB72" s="221"/>
      <c r="AC72" s="221"/>
      <c r="AD72" s="221"/>
      <c r="AE72" s="221"/>
      <c r="AF72" s="221"/>
      <c r="AG72" s="221"/>
      <c r="AH72" s="221"/>
    </row>
    <row r="73" spans="4:34" ht="30" customHeight="1" x14ac:dyDescent="0.45">
      <c r="D73" s="221"/>
      <c r="E73" s="221"/>
      <c r="F73" s="221"/>
      <c r="G73" s="221"/>
      <c r="H73" s="221"/>
      <c r="I73" s="221"/>
      <c r="J73" s="221"/>
      <c r="K73" s="221"/>
      <c r="L73" s="221"/>
      <c r="N73" s="221"/>
      <c r="O73" s="221"/>
      <c r="P73" s="221"/>
      <c r="Q73" s="221"/>
      <c r="R73" s="221"/>
      <c r="S73" s="221"/>
      <c r="T73" s="221"/>
      <c r="U73" s="221"/>
      <c r="V73" s="221"/>
      <c r="W73" s="221"/>
      <c r="Y73" s="221"/>
      <c r="Z73" s="221"/>
      <c r="AA73" s="221"/>
      <c r="AB73" s="221"/>
      <c r="AC73" s="221"/>
      <c r="AD73" s="221"/>
      <c r="AE73" s="221"/>
      <c r="AF73" s="221"/>
      <c r="AG73" s="221"/>
      <c r="AH73" s="221"/>
    </row>
    <row r="74" spans="4:34" ht="30" customHeight="1" x14ac:dyDescent="0.45">
      <c r="D74" s="221"/>
      <c r="E74" s="221"/>
      <c r="F74" s="221"/>
      <c r="G74" s="221"/>
      <c r="H74" s="221"/>
      <c r="I74" s="221"/>
      <c r="J74" s="221"/>
      <c r="K74" s="221"/>
      <c r="L74" s="221"/>
      <c r="N74" s="221"/>
      <c r="O74" s="221"/>
      <c r="P74" s="221"/>
      <c r="Q74" s="221"/>
      <c r="R74" s="221"/>
      <c r="S74" s="221"/>
      <c r="T74" s="221"/>
      <c r="U74" s="221"/>
      <c r="V74" s="221"/>
      <c r="W74" s="221"/>
      <c r="Y74" s="221"/>
      <c r="Z74" s="221"/>
      <c r="AA74" s="221"/>
      <c r="AB74" s="221"/>
      <c r="AC74" s="221"/>
      <c r="AD74" s="221"/>
      <c r="AE74" s="221"/>
      <c r="AF74" s="221"/>
      <c r="AG74" s="221"/>
      <c r="AH74" s="221"/>
    </row>
    <row r="75" spans="4:34" ht="30" customHeight="1" x14ac:dyDescent="0.45">
      <c r="D75" s="221"/>
      <c r="E75" s="221"/>
      <c r="F75" s="221"/>
      <c r="G75" s="221"/>
      <c r="H75" s="221"/>
      <c r="I75" s="221"/>
      <c r="J75" s="221"/>
      <c r="K75" s="221"/>
      <c r="L75" s="221"/>
      <c r="N75" s="221"/>
      <c r="O75" s="221"/>
      <c r="P75" s="221"/>
      <c r="Q75" s="221"/>
      <c r="R75" s="221"/>
      <c r="S75" s="221"/>
      <c r="T75" s="221"/>
      <c r="U75" s="221"/>
      <c r="V75" s="221"/>
      <c r="W75" s="221"/>
      <c r="Y75" s="221"/>
      <c r="Z75" s="221"/>
      <c r="AA75" s="221"/>
      <c r="AB75" s="221"/>
      <c r="AC75" s="221"/>
      <c r="AD75" s="221"/>
      <c r="AE75" s="221"/>
      <c r="AF75" s="221"/>
      <c r="AG75" s="221"/>
      <c r="AH75" s="221"/>
    </row>
    <row r="76" spans="4:34" ht="30" customHeight="1" x14ac:dyDescent="0.45">
      <c r="D76" s="221"/>
      <c r="E76" s="221"/>
      <c r="F76" s="221"/>
      <c r="G76" s="221"/>
      <c r="H76" s="221"/>
      <c r="I76" s="221"/>
      <c r="J76" s="221"/>
      <c r="K76" s="221"/>
      <c r="L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Y76" s="221"/>
      <c r="Z76" s="221"/>
      <c r="AA76" s="221"/>
      <c r="AB76" s="221"/>
      <c r="AC76" s="221"/>
      <c r="AD76" s="221"/>
      <c r="AE76" s="221"/>
      <c r="AF76" s="221"/>
      <c r="AG76" s="221"/>
      <c r="AH76" s="221"/>
    </row>
    <row r="77" spans="4:34" ht="30" customHeight="1" x14ac:dyDescent="0.45">
      <c r="D77" s="221"/>
      <c r="E77" s="221"/>
      <c r="F77" s="221"/>
      <c r="G77" s="221"/>
      <c r="H77" s="221"/>
      <c r="I77" s="221"/>
      <c r="J77" s="221"/>
      <c r="K77" s="221"/>
      <c r="L77" s="221"/>
      <c r="N77" s="221"/>
      <c r="O77" s="221"/>
      <c r="P77" s="221"/>
      <c r="Q77" s="221"/>
      <c r="R77" s="221"/>
      <c r="S77" s="221"/>
      <c r="T77" s="221"/>
      <c r="U77" s="221"/>
      <c r="V77" s="221"/>
      <c r="W77" s="221"/>
      <c r="Y77" s="221"/>
      <c r="Z77" s="221"/>
      <c r="AA77" s="221"/>
      <c r="AB77" s="221"/>
      <c r="AC77" s="221"/>
      <c r="AD77" s="221"/>
      <c r="AE77" s="221"/>
      <c r="AF77" s="221"/>
      <c r="AG77" s="221"/>
      <c r="AH77" s="221"/>
    </row>
    <row r="78" spans="4:34" ht="30" customHeight="1" x14ac:dyDescent="0.45">
      <c r="D78" s="221"/>
      <c r="E78" s="221"/>
      <c r="F78" s="221"/>
      <c r="G78" s="221"/>
      <c r="H78" s="221"/>
      <c r="I78" s="221"/>
      <c r="J78" s="221"/>
      <c r="K78" s="221"/>
      <c r="L78" s="221"/>
      <c r="N78" s="221"/>
      <c r="O78" s="221"/>
      <c r="P78" s="221"/>
      <c r="Q78" s="221"/>
      <c r="R78" s="221"/>
      <c r="S78" s="221"/>
      <c r="T78" s="221"/>
      <c r="U78" s="221"/>
      <c r="V78" s="221"/>
      <c r="W78" s="221"/>
      <c r="Y78" s="221"/>
      <c r="Z78" s="221"/>
      <c r="AA78" s="221"/>
      <c r="AB78" s="221"/>
      <c r="AC78" s="221"/>
      <c r="AD78" s="221"/>
      <c r="AE78" s="221"/>
      <c r="AF78" s="221"/>
      <c r="AG78" s="221"/>
      <c r="AH78" s="221"/>
    </row>
    <row r="79" spans="4:34" ht="30" customHeight="1" x14ac:dyDescent="0.45">
      <c r="D79" s="221"/>
      <c r="E79" s="221"/>
      <c r="F79" s="221"/>
      <c r="G79" s="221"/>
      <c r="H79" s="221"/>
      <c r="I79" s="221"/>
      <c r="J79" s="221"/>
      <c r="K79" s="221"/>
      <c r="L79" s="221"/>
      <c r="N79" s="221"/>
      <c r="O79" s="221"/>
      <c r="P79" s="221"/>
      <c r="Q79" s="221"/>
      <c r="R79" s="221"/>
      <c r="S79" s="221"/>
      <c r="T79" s="221"/>
      <c r="U79" s="221"/>
      <c r="V79" s="221"/>
      <c r="W79" s="221"/>
      <c r="Y79" s="221"/>
      <c r="Z79" s="221"/>
      <c r="AA79" s="221"/>
      <c r="AB79" s="221"/>
      <c r="AC79" s="221"/>
      <c r="AD79" s="221"/>
      <c r="AE79" s="221"/>
      <c r="AF79" s="221"/>
      <c r="AG79" s="221"/>
      <c r="AH79" s="221"/>
    </row>
    <row r="80" spans="4:34" ht="30" customHeight="1" x14ac:dyDescent="0.45">
      <c r="D80" s="221"/>
      <c r="E80" s="221"/>
      <c r="F80" s="221"/>
      <c r="G80" s="221"/>
      <c r="H80" s="221"/>
      <c r="I80" s="221"/>
      <c r="J80" s="221"/>
      <c r="K80" s="221"/>
      <c r="L80" s="221"/>
      <c r="N80" s="221"/>
      <c r="O80" s="221"/>
      <c r="P80" s="221"/>
      <c r="Q80" s="221"/>
      <c r="R80" s="221"/>
      <c r="S80" s="221"/>
      <c r="T80" s="221"/>
      <c r="U80" s="221"/>
      <c r="V80" s="221"/>
      <c r="W80" s="221"/>
      <c r="Y80" s="221"/>
      <c r="Z80" s="221"/>
      <c r="AA80" s="221"/>
      <c r="AB80" s="221"/>
      <c r="AC80" s="221"/>
      <c r="AD80" s="221"/>
      <c r="AE80" s="221"/>
      <c r="AF80" s="221"/>
      <c r="AG80" s="221"/>
      <c r="AH80" s="221"/>
    </row>
    <row r="81" ht="30" customHeight="1" x14ac:dyDescent="0.45"/>
    <row r="82" ht="30" customHeight="1" x14ac:dyDescent="0.45"/>
  </sheetData>
  <sheetProtection sheet="1" objects="1" scenarios="1"/>
  <mergeCells count="39">
    <mergeCell ref="C45:AI45"/>
    <mergeCell ref="D2:G3"/>
    <mergeCell ref="AD2:AF3"/>
    <mergeCell ref="AG2:AG3"/>
    <mergeCell ref="AH2:AH3"/>
    <mergeCell ref="J2:AC3"/>
    <mergeCell ref="H2:I3"/>
    <mergeCell ref="Y52:AF52"/>
    <mergeCell ref="D53:J53"/>
    <mergeCell ref="N53:U53"/>
    <mergeCell ref="Y53:AF53"/>
    <mergeCell ref="D46:AI46"/>
    <mergeCell ref="D50:J50"/>
    <mergeCell ref="N50:U50"/>
    <mergeCell ref="Y50:AF50"/>
    <mergeCell ref="D51:J51"/>
    <mergeCell ref="N51:U51"/>
    <mergeCell ref="Y51:AF51"/>
    <mergeCell ref="D56:J56"/>
    <mergeCell ref="N56:U56"/>
    <mergeCell ref="D57:J57"/>
    <mergeCell ref="D52:J52"/>
    <mergeCell ref="N52:U52"/>
    <mergeCell ref="D1:AI1"/>
    <mergeCell ref="N61:P63"/>
    <mergeCell ref="Q61:U63"/>
    <mergeCell ref="N57:U57"/>
    <mergeCell ref="D58:E60"/>
    <mergeCell ref="F58:J60"/>
    <mergeCell ref="N58:U58"/>
    <mergeCell ref="N59:U59"/>
    <mergeCell ref="N60:U60"/>
    <mergeCell ref="D54:J54"/>
    <mergeCell ref="N54:U54"/>
    <mergeCell ref="Y54:AF54"/>
    <mergeCell ref="D55:J55"/>
    <mergeCell ref="N55:U55"/>
    <mergeCell ref="Y55:AA57"/>
    <mergeCell ref="AB55:AF57"/>
  </mergeCells>
  <conditionalFormatting sqref="D50">
    <cfRule type="expression" dxfId="53" priority="53">
      <formula>$K50=TRUE</formula>
    </cfRule>
    <cfRule type="expression" dxfId="52" priority="54">
      <formula>$L50=TRUE</formula>
    </cfRule>
  </conditionalFormatting>
  <conditionalFormatting sqref="D51">
    <cfRule type="expression" dxfId="51" priority="52">
      <formula>$K$51=TRUE</formula>
    </cfRule>
    <cfRule type="expression" dxfId="50" priority="51">
      <formula>$L$51=TRUE</formula>
    </cfRule>
  </conditionalFormatting>
  <conditionalFormatting sqref="D52">
    <cfRule type="expression" dxfId="49" priority="50">
      <formula>$K$52=TRUE</formula>
    </cfRule>
    <cfRule type="expression" dxfId="48" priority="49">
      <formula>$L$52=TRUE</formula>
    </cfRule>
  </conditionalFormatting>
  <conditionalFormatting sqref="D53">
    <cfRule type="expression" dxfId="47" priority="48">
      <formula>$K$53=TRUE</formula>
    </cfRule>
    <cfRule type="expression" dxfId="46" priority="47">
      <formula>$L$53=TRUE</formula>
    </cfRule>
  </conditionalFormatting>
  <conditionalFormatting sqref="D54">
    <cfRule type="expression" dxfId="45" priority="46">
      <formula>$K$54=TRUE</formula>
    </cfRule>
    <cfRule type="expression" dxfId="44" priority="45">
      <formula>$L$54=TRUE</formula>
    </cfRule>
  </conditionalFormatting>
  <conditionalFormatting sqref="D55">
    <cfRule type="expression" dxfId="43" priority="44">
      <formula>$K$55=TRUE</formula>
    </cfRule>
    <cfRule type="expression" dxfId="42" priority="43">
      <formula>$L$55=TRUE</formula>
    </cfRule>
  </conditionalFormatting>
  <conditionalFormatting sqref="D56">
    <cfRule type="expression" dxfId="41" priority="42">
      <formula>$K$56=TRUE</formula>
    </cfRule>
    <cfRule type="expression" dxfId="40" priority="41">
      <formula>$L$56=TRUE</formula>
    </cfRule>
  </conditionalFormatting>
  <conditionalFormatting sqref="D57">
    <cfRule type="expression" dxfId="39" priority="40">
      <formula>$K$57=TRUE</formula>
    </cfRule>
    <cfRule type="expression" dxfId="38" priority="39">
      <formula>$L$57=TRUE</formula>
    </cfRule>
  </conditionalFormatting>
  <conditionalFormatting sqref="D58 F58">
    <cfRule type="expression" dxfId="37" priority="38">
      <formula>$K$58=TRUE</formula>
    </cfRule>
    <cfRule type="expression" dxfId="36" priority="37">
      <formula>$L$58=TRUE</formula>
    </cfRule>
  </conditionalFormatting>
  <conditionalFormatting sqref="N50:U50">
    <cfRule type="expression" dxfId="35" priority="36">
      <formula>$V$50=TRUE</formula>
    </cfRule>
    <cfRule type="expression" dxfId="34" priority="35">
      <formula>$W$50=TRUE</formula>
    </cfRule>
  </conditionalFormatting>
  <conditionalFormatting sqref="N51:U51">
    <cfRule type="expression" dxfId="33" priority="33">
      <formula>$W$51=TRUE</formula>
    </cfRule>
    <cfRule type="expression" dxfId="32" priority="34">
      <formula>$V$51=TRUE</formula>
    </cfRule>
  </conditionalFormatting>
  <conditionalFormatting sqref="N52:U52">
    <cfRule type="expression" dxfId="31" priority="32">
      <formula>$V$52=TRUE</formula>
    </cfRule>
    <cfRule type="expression" dxfId="30" priority="31">
      <formula>$W$52=TRUE</formula>
    </cfRule>
  </conditionalFormatting>
  <conditionalFormatting sqref="N53:U53">
    <cfRule type="expression" dxfId="29" priority="30">
      <formula>$V$53=TRUE</formula>
    </cfRule>
    <cfRule type="expression" dxfId="28" priority="29">
      <formula>$W$53=TRUE</formula>
    </cfRule>
  </conditionalFormatting>
  <conditionalFormatting sqref="N54:U54">
    <cfRule type="expression" dxfId="27" priority="27">
      <formula>$W$54=TRUE</formula>
    </cfRule>
    <cfRule type="expression" dxfId="26" priority="28">
      <formula>$V$54=TRUE</formula>
    </cfRule>
  </conditionalFormatting>
  <conditionalFormatting sqref="N55:U55">
    <cfRule type="expression" dxfId="25" priority="26">
      <formula>$V$55=TRUE</formula>
    </cfRule>
    <cfRule type="expression" dxfId="24" priority="25">
      <formula>$W$55=TRUE</formula>
    </cfRule>
  </conditionalFormatting>
  <conditionalFormatting sqref="N56:U56">
    <cfRule type="expression" dxfId="23" priority="24">
      <formula>$V$56=TRUE</formula>
    </cfRule>
    <cfRule type="expression" dxfId="22" priority="23">
      <formula>$W$56=TRUE</formula>
    </cfRule>
  </conditionalFormatting>
  <conditionalFormatting sqref="N57:U57">
    <cfRule type="expression" dxfId="21" priority="21">
      <formula>$W$57=TRUE</formula>
    </cfRule>
    <cfRule type="expression" dxfId="20" priority="22">
      <formula>$V$57=TRUE</formula>
    </cfRule>
  </conditionalFormatting>
  <conditionalFormatting sqref="N58:U58">
    <cfRule type="expression" dxfId="19" priority="20">
      <formula>$V$58=TRUE</formula>
    </cfRule>
    <cfRule type="expression" dxfId="18" priority="19">
      <formula>$W$58=TRUE</formula>
    </cfRule>
  </conditionalFormatting>
  <conditionalFormatting sqref="N59:U59">
    <cfRule type="expression" dxfId="17" priority="18">
      <formula>$V$59=TRUE</formula>
    </cfRule>
    <cfRule type="expression" dxfId="16" priority="17">
      <formula>$W$59=TRUE</formula>
    </cfRule>
  </conditionalFormatting>
  <conditionalFormatting sqref="N60:U60">
    <cfRule type="expression" dxfId="15" priority="16">
      <formula>$V$60=TRUE</formula>
    </cfRule>
    <cfRule type="expression" dxfId="14" priority="15">
      <formula>$W$60=TRUE</formula>
    </cfRule>
  </conditionalFormatting>
  <conditionalFormatting sqref="N61:U63">
    <cfRule type="expression" dxfId="13" priority="14">
      <formula>$V$61=TRUE</formula>
    </cfRule>
    <cfRule type="expression" dxfId="12" priority="13">
      <formula>$W$61=TRUE</formula>
    </cfRule>
  </conditionalFormatting>
  <conditionalFormatting sqref="Y50:AF50">
    <cfRule type="expression" dxfId="11" priority="10">
      <formula>$AG$50=TRUE</formula>
    </cfRule>
    <cfRule type="expression" dxfId="10" priority="9">
      <formula>$AH$50=TRUE</formula>
    </cfRule>
  </conditionalFormatting>
  <conditionalFormatting sqref="Y51:AF51">
    <cfRule type="expression" dxfId="9" priority="8">
      <formula>$AG$51=TRUE</formula>
    </cfRule>
    <cfRule type="expression" dxfId="8" priority="7">
      <formula>$AH$51=TRUE</formula>
    </cfRule>
  </conditionalFormatting>
  <conditionalFormatting sqref="Y52:AF52">
    <cfRule type="expression" dxfId="7" priority="6">
      <formula>$AG$52=TRUE</formula>
    </cfRule>
    <cfRule type="expression" dxfId="6" priority="5">
      <formula>$AH$52=TRUE</formula>
    </cfRule>
  </conditionalFormatting>
  <conditionalFormatting sqref="Y53:AF53">
    <cfRule type="expression" dxfId="5" priority="4">
      <formula>$AG$53=TRUE</formula>
    </cfRule>
    <cfRule type="expression" dxfId="4" priority="3">
      <formula>$AH$53=TRUE</formula>
    </cfRule>
  </conditionalFormatting>
  <conditionalFormatting sqref="Y54:AF54">
    <cfRule type="expression" dxfId="3" priority="1">
      <formula>$AH$54=TRUE</formula>
    </cfRule>
    <cfRule type="expression" dxfId="2" priority="2">
      <formula>$AG$54=TRUE</formula>
    </cfRule>
  </conditionalFormatting>
  <conditionalFormatting sqref="Y55:AF57">
    <cfRule type="expression" dxfId="1" priority="12">
      <formula>$AH$55=TRUE</formula>
    </cfRule>
    <cfRule type="expression" dxfId="0" priority="11">
      <formula>$AG$55=TRUE</formula>
    </cfRule>
  </conditionalFormatting>
  <pageMargins left="0.78740157480314965" right="3.937007874015748E-2" top="0.98425196850393704" bottom="0.39370078740157483" header="0.51181102362204722" footer="0.11811023622047245"/>
  <pageSetup paperSize="9" scale="29" orientation="portrait" r:id="rId1"/>
  <headerFooter alignWithMargins="0">
    <oddHeader>&amp;C&amp;14Ontwikkelings Perspectief (OPP)</oddHeader>
    <oddFooter>&amp;R© www.meesterharrie.nl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38A6A-3643-41D6-BE8D-04D13627A423}">
  <sheetPr codeName="Blad23">
    <tabColor rgb="FFFF0000"/>
  </sheetPr>
  <dimension ref="B2:N40"/>
  <sheetViews>
    <sheetView showGridLines="0" showRowColHeaders="0" zoomScale="70" zoomScaleNormal="70" zoomScaleSheetLayoutView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3.2" x14ac:dyDescent="0.25"/>
  <cols>
    <col min="1" max="1" width="5.6640625" style="113" customWidth="1"/>
    <col min="2" max="2" width="4.6640625" style="113" customWidth="1"/>
    <col min="3" max="3" width="60.6640625" style="113" customWidth="1"/>
    <col min="4" max="4" width="5.6640625" style="113" customWidth="1"/>
    <col min="5" max="5" width="4.6640625" style="113" customWidth="1"/>
    <col min="6" max="6" width="60.6640625" style="113" customWidth="1"/>
    <col min="7" max="7" width="5.6640625" style="113" customWidth="1"/>
    <col min="8" max="8" width="4.6640625" style="113" customWidth="1"/>
    <col min="9" max="9" width="60.6640625" style="113" customWidth="1"/>
    <col min="10" max="16384" width="9.33203125" style="113"/>
  </cols>
  <sheetData>
    <row r="2" spans="2:14" ht="17.7" customHeight="1" x14ac:dyDescent="0.3">
      <c r="C2" s="144" t="s">
        <v>133</v>
      </c>
    </row>
    <row r="3" spans="2:14" ht="17.7" customHeight="1" x14ac:dyDescent="0.3">
      <c r="C3" s="144"/>
    </row>
    <row r="4" spans="2:14" ht="17.7" customHeight="1" x14ac:dyDescent="0.3">
      <c r="C4" s="144"/>
    </row>
    <row r="5" spans="2:14" ht="17.7" customHeight="1" x14ac:dyDescent="0.3">
      <c r="B5" s="353" t="s">
        <v>134</v>
      </c>
      <c r="C5" s="353"/>
      <c r="D5" s="353"/>
      <c r="E5" s="353"/>
      <c r="F5" s="353"/>
      <c r="G5" s="353"/>
      <c r="H5" s="353"/>
      <c r="I5" s="353"/>
      <c r="J5"/>
      <c r="K5"/>
      <c r="L5"/>
      <c r="M5"/>
      <c r="N5"/>
    </row>
    <row r="6" spans="2:14" ht="13.8" thickBot="1" x14ac:dyDescent="0.3">
      <c r="J6"/>
      <c r="K6" s="19"/>
      <c r="L6" s="19"/>
      <c r="M6" s="19"/>
      <c r="N6" s="19"/>
    </row>
    <row r="7" spans="2:14" ht="16.8" thickBot="1" x14ac:dyDescent="0.45">
      <c r="B7" s="350" t="s">
        <v>135</v>
      </c>
      <c r="C7" s="351"/>
      <c r="D7" s="114"/>
      <c r="E7" s="350" t="s">
        <v>136</v>
      </c>
      <c r="F7" s="351"/>
      <c r="G7" s="114"/>
      <c r="H7" s="350" t="s">
        <v>137</v>
      </c>
      <c r="I7" s="351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352" t="s">
        <v>138</v>
      </c>
      <c r="C9" s="348"/>
      <c r="E9" s="352" t="s">
        <v>138</v>
      </c>
      <c r="F9" s="348"/>
      <c r="H9" s="352" t="s">
        <v>138</v>
      </c>
      <c r="I9" s="348"/>
      <c r="J9"/>
      <c r="K9" s="19"/>
      <c r="L9" s="19"/>
      <c r="M9" s="19"/>
      <c r="N9" s="19"/>
    </row>
    <row r="10" spans="2:14" ht="19.5" customHeight="1" thickBot="1" x14ac:dyDescent="0.3">
      <c r="B10" s="352"/>
      <c r="C10" s="348"/>
      <c r="E10" s="352"/>
      <c r="F10" s="348"/>
      <c r="H10" s="352"/>
      <c r="I10" s="348"/>
      <c r="J10"/>
      <c r="K10"/>
      <c r="L10" s="4"/>
      <c r="M10" s="4"/>
      <c r="N10" s="3"/>
    </row>
    <row r="11" spans="2:14" ht="19.5" customHeight="1" thickBot="1" x14ac:dyDescent="0.3">
      <c r="B11" s="352"/>
      <c r="C11" s="348"/>
      <c r="E11" s="352"/>
      <c r="F11" s="348"/>
      <c r="H11" s="352"/>
      <c r="I11" s="348"/>
      <c r="J11"/>
      <c r="K11"/>
      <c r="L11"/>
      <c r="M11"/>
      <c r="N11"/>
    </row>
    <row r="12" spans="2:14" ht="19.5" customHeight="1" thickBot="1" x14ac:dyDescent="0.3">
      <c r="B12" s="352" t="s">
        <v>139</v>
      </c>
      <c r="C12" s="348"/>
      <c r="E12" s="352" t="s">
        <v>139</v>
      </c>
      <c r="F12" s="348"/>
      <c r="H12" s="352" t="s">
        <v>139</v>
      </c>
      <c r="I12" s="348"/>
      <c r="J12"/>
      <c r="K12" s="19"/>
      <c r="L12" s="19"/>
      <c r="M12" s="19"/>
      <c r="N12" s="19"/>
    </row>
    <row r="13" spans="2:14" ht="19.5" customHeight="1" thickBot="1" x14ac:dyDescent="0.3">
      <c r="B13" s="352"/>
      <c r="C13" s="348"/>
      <c r="E13" s="352"/>
      <c r="F13" s="348"/>
      <c r="H13" s="352"/>
      <c r="I13" s="348"/>
      <c r="J13"/>
      <c r="K13"/>
      <c r="L13" s="4"/>
      <c r="M13" s="4"/>
      <c r="N13" s="3"/>
    </row>
    <row r="14" spans="2:14" ht="19.5" customHeight="1" thickBot="1" x14ac:dyDescent="0.3">
      <c r="B14" s="352"/>
      <c r="C14" s="348"/>
      <c r="E14" s="352"/>
      <c r="F14" s="348"/>
      <c r="H14" s="352"/>
      <c r="I14" s="348"/>
      <c r="J14"/>
      <c r="K14"/>
      <c r="L14"/>
      <c r="M14"/>
      <c r="N14"/>
    </row>
    <row r="15" spans="2:14" ht="19.5" customHeight="1" thickBot="1" x14ac:dyDescent="0.3">
      <c r="B15" s="352"/>
      <c r="C15" s="348"/>
      <c r="E15" s="352"/>
      <c r="F15" s="348"/>
      <c r="H15" s="352"/>
      <c r="I15" s="348"/>
      <c r="J15"/>
      <c r="K15" s="19"/>
      <c r="L15" s="19"/>
      <c r="M15" s="19"/>
      <c r="N15" s="19"/>
    </row>
    <row r="16" spans="2:14" ht="19.5" customHeight="1" thickBot="1" x14ac:dyDescent="0.3">
      <c r="B16" s="352"/>
      <c r="C16" s="348"/>
      <c r="E16" s="352"/>
      <c r="F16" s="348"/>
      <c r="H16" s="352"/>
      <c r="I16" s="348"/>
      <c r="J16"/>
      <c r="K16"/>
      <c r="L16" s="4"/>
      <c r="M16" s="4"/>
      <c r="N16" s="3"/>
    </row>
    <row r="17" spans="2:9" ht="19.5" customHeight="1" thickBot="1" x14ac:dyDescent="0.3">
      <c r="B17" s="352"/>
      <c r="C17" s="348"/>
      <c r="E17" s="352"/>
      <c r="F17" s="348"/>
      <c r="H17" s="352"/>
      <c r="I17" s="348"/>
    </row>
    <row r="18" spans="2:9" ht="19.5" customHeight="1" thickBot="1" x14ac:dyDescent="0.3">
      <c r="B18" s="352"/>
      <c r="C18" s="348"/>
      <c r="E18" s="352"/>
      <c r="F18" s="348"/>
      <c r="H18" s="352"/>
      <c r="I18" s="348"/>
    </row>
    <row r="19" spans="2:9" ht="19.5" customHeight="1" thickBot="1" x14ac:dyDescent="0.3">
      <c r="B19" s="352"/>
      <c r="C19" s="349"/>
      <c r="E19" s="352"/>
      <c r="F19" s="349"/>
      <c r="H19" s="352"/>
      <c r="I19" s="349"/>
    </row>
    <row r="20" spans="2:9" ht="19.5" customHeight="1" thickBot="1" x14ac:dyDescent="0.3">
      <c r="B20" s="352"/>
      <c r="C20" s="349"/>
      <c r="E20" s="352"/>
      <c r="F20" s="349"/>
      <c r="H20" s="352"/>
      <c r="I20" s="349"/>
    </row>
    <row r="21" spans="2:9" ht="19.5" customHeight="1" thickBot="1" x14ac:dyDescent="0.3">
      <c r="B21" s="352"/>
      <c r="C21" s="349"/>
      <c r="E21" s="352"/>
      <c r="F21" s="349"/>
      <c r="H21" s="352"/>
      <c r="I21" s="349"/>
    </row>
    <row r="22" spans="2:9" ht="19.5" customHeight="1" thickBot="1" x14ac:dyDescent="0.3">
      <c r="B22" s="352"/>
      <c r="C22" s="349"/>
      <c r="E22" s="352"/>
      <c r="F22" s="349"/>
      <c r="H22" s="352"/>
      <c r="I22" s="349"/>
    </row>
    <row r="24" spans="2:9" ht="13.8" thickBot="1" x14ac:dyDescent="0.3"/>
    <row r="25" spans="2:9" ht="16.8" thickBot="1" x14ac:dyDescent="0.45">
      <c r="B25" s="350" t="s">
        <v>140</v>
      </c>
      <c r="C25" s="351"/>
      <c r="D25" s="114"/>
      <c r="E25" s="350" t="s">
        <v>141</v>
      </c>
      <c r="F25" s="351"/>
      <c r="G25" s="114"/>
      <c r="H25" s="350" t="s">
        <v>142</v>
      </c>
      <c r="I25" s="351"/>
    </row>
    <row r="26" spans="2:9" ht="13.8" thickBot="1" x14ac:dyDescent="0.3"/>
    <row r="27" spans="2:9" ht="19.5" customHeight="1" thickBot="1" x14ac:dyDescent="0.3">
      <c r="B27" s="352" t="s">
        <v>138</v>
      </c>
      <c r="C27" s="348"/>
      <c r="E27" s="352" t="s">
        <v>138</v>
      </c>
      <c r="F27" s="348"/>
      <c r="H27" s="352" t="s">
        <v>138</v>
      </c>
      <c r="I27" s="348"/>
    </row>
    <row r="28" spans="2:9" ht="19.5" customHeight="1" thickBot="1" x14ac:dyDescent="0.3">
      <c r="B28" s="352"/>
      <c r="C28" s="348"/>
      <c r="E28" s="352"/>
      <c r="F28" s="348"/>
      <c r="H28" s="352"/>
      <c r="I28" s="348"/>
    </row>
    <row r="29" spans="2:9" ht="19.5" customHeight="1" thickBot="1" x14ac:dyDescent="0.3">
      <c r="B29" s="352"/>
      <c r="C29" s="348"/>
      <c r="E29" s="352"/>
      <c r="F29" s="348"/>
      <c r="H29" s="352"/>
      <c r="I29" s="348"/>
    </row>
    <row r="30" spans="2:9" ht="19.5" customHeight="1" thickBot="1" x14ac:dyDescent="0.3">
      <c r="B30" s="352" t="s">
        <v>139</v>
      </c>
      <c r="C30" s="348"/>
      <c r="E30" s="352" t="s">
        <v>139</v>
      </c>
      <c r="F30" s="348"/>
      <c r="H30" s="352" t="s">
        <v>139</v>
      </c>
      <c r="I30" s="348"/>
    </row>
    <row r="31" spans="2:9" ht="19.5" customHeight="1" thickBot="1" x14ac:dyDescent="0.3">
      <c r="B31" s="352"/>
      <c r="C31" s="348"/>
      <c r="E31" s="352"/>
      <c r="F31" s="348"/>
      <c r="H31" s="352"/>
      <c r="I31" s="348"/>
    </row>
    <row r="32" spans="2:9" ht="19.5" customHeight="1" thickBot="1" x14ac:dyDescent="0.3">
      <c r="B32" s="352"/>
      <c r="C32" s="348"/>
      <c r="E32" s="352"/>
      <c r="F32" s="348"/>
      <c r="H32" s="352"/>
      <c r="I32" s="348"/>
    </row>
    <row r="33" spans="2:9" ht="19.5" customHeight="1" thickBot="1" x14ac:dyDescent="0.3">
      <c r="B33" s="352"/>
      <c r="C33" s="348"/>
      <c r="E33" s="352"/>
      <c r="F33" s="348"/>
      <c r="H33" s="352"/>
      <c r="I33" s="348"/>
    </row>
    <row r="34" spans="2:9" ht="19.5" customHeight="1" thickBot="1" x14ac:dyDescent="0.3">
      <c r="B34" s="352"/>
      <c r="C34" s="348"/>
      <c r="E34" s="352"/>
      <c r="F34" s="348"/>
      <c r="H34" s="352"/>
      <c r="I34" s="348"/>
    </row>
    <row r="35" spans="2:9" ht="19.5" customHeight="1" thickBot="1" x14ac:dyDescent="0.3">
      <c r="B35" s="352"/>
      <c r="C35" s="348"/>
      <c r="E35" s="352"/>
      <c r="F35" s="348"/>
      <c r="H35" s="352"/>
      <c r="I35" s="348"/>
    </row>
    <row r="36" spans="2:9" ht="19.5" customHeight="1" thickBot="1" x14ac:dyDescent="0.3">
      <c r="B36" s="352"/>
      <c r="C36" s="348"/>
      <c r="E36" s="352"/>
      <c r="F36" s="348"/>
      <c r="H36" s="352"/>
      <c r="I36" s="348"/>
    </row>
    <row r="37" spans="2:9" ht="19.5" customHeight="1" thickBot="1" x14ac:dyDescent="0.3">
      <c r="B37" s="352"/>
      <c r="C37" s="349"/>
      <c r="E37" s="352"/>
      <c r="F37" s="349"/>
      <c r="H37" s="352"/>
      <c r="I37" s="349"/>
    </row>
    <row r="38" spans="2:9" ht="19.5" customHeight="1" thickBot="1" x14ac:dyDescent="0.3">
      <c r="B38" s="352"/>
      <c r="C38" s="349"/>
      <c r="E38" s="352"/>
      <c r="F38" s="349"/>
      <c r="H38" s="352"/>
      <c r="I38" s="349"/>
    </row>
    <row r="39" spans="2:9" ht="19.5" customHeight="1" thickBot="1" x14ac:dyDescent="0.3">
      <c r="B39" s="352"/>
      <c r="C39" s="349"/>
      <c r="E39" s="352"/>
      <c r="F39" s="349"/>
      <c r="H39" s="352"/>
      <c r="I39" s="349"/>
    </row>
    <row r="40" spans="2:9" ht="19.5" customHeight="1" thickBot="1" x14ac:dyDescent="0.3">
      <c r="B40" s="352"/>
      <c r="C40" s="349"/>
      <c r="E40" s="352"/>
      <c r="F40" s="349"/>
      <c r="H40" s="352"/>
      <c r="I40" s="349"/>
    </row>
  </sheetData>
  <mergeCells count="31">
    <mergeCell ref="I12:I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  <mergeCell ref="B12:B22"/>
    <mergeCell ref="C12:C22"/>
    <mergeCell ref="E12:E22"/>
    <mergeCell ref="F12:F22"/>
    <mergeCell ref="H12:H22"/>
    <mergeCell ref="I30:I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B30:B40"/>
    <mergeCell ref="C30:C40"/>
    <mergeCell ref="E30:E40"/>
    <mergeCell ref="F30:F40"/>
    <mergeCell ref="H30:H40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610B-3706-4D14-B5E5-147F6BC8407E}">
  <sheetPr codeName="Blad4">
    <tabColor rgb="FFFFFF00"/>
  </sheetPr>
  <dimension ref="A1:BA75"/>
  <sheetViews>
    <sheetView showGridLines="0" showRowColHeaders="0" topLeftCell="A21" zoomScale="85" zoomScaleNormal="85" workbookViewId="0">
      <selection activeCell="K50" sqref="K5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3" width="10.6640625" style="70" customWidth="1"/>
    <col min="4" max="4" width="10.6640625" style="4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53" ht="20.399999999999999" thickBot="1" x14ac:dyDescent="0.55000000000000004">
      <c r="A2" s="49"/>
      <c r="B2" s="51" t="s">
        <v>16</v>
      </c>
      <c r="C2" s="194"/>
      <c r="D2" s="243">
        <v>6</v>
      </c>
      <c r="E2" s="244" t="s">
        <v>204</v>
      </c>
      <c r="F2" s="232"/>
      <c r="G2" s="233"/>
      <c r="H2" s="233"/>
      <c r="I2" s="66"/>
      <c r="J2" s="67" t="b">
        <f>IF($D$2=3,"ja",IF($D$2="3A","ja",IF($D$2="3B","ja",IF($D$2="3C","ja"))))</f>
        <v>0</v>
      </c>
      <c r="K2" s="67" t="b">
        <f>IF($D$2=5,"ja",IF($D$2="5A","ja",IF($D$2="5B","ja",IF($D$2="5C","ja"))))</f>
        <v>0</v>
      </c>
      <c r="L2" s="67" t="b">
        <f>IF($D$2=4,"ja",IF($D$2="4A","ja",IF($D$2="4B","ja",IF($D$2="4C","ja"))))</f>
        <v>0</v>
      </c>
      <c r="M2" s="67" t="str">
        <f>IF($D$2=6,"ja",IF($D$2="6A","ja",IF($D$2="6B","ja",IF($D$2="6C","ja"))))</f>
        <v>ja</v>
      </c>
      <c r="N2" s="66"/>
      <c r="O2" s="66"/>
      <c r="P2" s="66"/>
      <c r="Q2" s="66"/>
      <c r="R2" s="66"/>
      <c r="S2" s="66" t="b">
        <f>IF($D$2=8,"ja",IF($D$2="8A","ja",IF($D$2="8B","ja",IF($D$2="8C","ja"))))</f>
        <v>0</v>
      </c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232"/>
      <c r="AQ2" s="288" t="s">
        <v>132</v>
      </c>
      <c r="AR2" s="289"/>
      <c r="AS2" s="289"/>
      <c r="AT2" s="289"/>
      <c r="AU2" s="289"/>
      <c r="AV2" s="290"/>
      <c r="AW2" s="236"/>
      <c r="AX2" s="268">
        <v>0.435</v>
      </c>
      <c r="AY2" s="286">
        <v>0.435</v>
      </c>
    </row>
    <row r="3" spans="1:53" ht="20.399999999999999" thickBot="1" x14ac:dyDescent="0.55000000000000004">
      <c r="A3" s="49"/>
      <c r="B3" s="51" t="s">
        <v>17</v>
      </c>
      <c r="C3" s="194"/>
      <c r="D3" s="269">
        <v>46132</v>
      </c>
      <c r="E3" s="270"/>
      <c r="F3" s="232"/>
      <c r="G3" s="234"/>
      <c r="H3" s="234"/>
      <c r="I3" s="66"/>
      <c r="J3" s="67" t="b">
        <f>IF($D$2=7,"ja",IF($D$2="7A","ja",IF($D$2="7B","ja",IF($D$2="7C","ja"))))</f>
        <v>0</v>
      </c>
      <c r="K3" s="67"/>
      <c r="L3" s="67" t="b">
        <f>IF($D$2=8,"ja",IF($D$2="8A","ja",IF($D$2="8B","ja",IF($D$2="8C","ja"))))</f>
        <v>0</v>
      </c>
      <c r="M3" s="67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232"/>
      <c r="AP3" s="235"/>
      <c r="AQ3" s="291"/>
      <c r="AR3" s="292"/>
      <c r="AS3" s="292"/>
      <c r="AT3" s="292"/>
      <c r="AU3" s="292"/>
      <c r="AV3" s="293"/>
      <c r="AW3" s="236"/>
      <c r="AX3" s="268"/>
      <c r="AY3" s="287"/>
    </row>
    <row r="4" spans="1:53" ht="19.8" x14ac:dyDescent="0.45">
      <c r="B4" s="1"/>
      <c r="C4" s="195"/>
      <c r="D4" s="48"/>
      <c r="E4" s="48"/>
      <c r="F4" s="232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232"/>
      <c r="AP4" s="232"/>
    </row>
    <row r="5" spans="1:53" s="70" customFormat="1" ht="20.100000000000001" customHeight="1" x14ac:dyDescent="0.25">
      <c r="B5" s="275" t="s">
        <v>18</v>
      </c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7"/>
    </row>
    <row r="6" spans="1:53" x14ac:dyDescent="0.25">
      <c r="B6" s="19"/>
      <c r="C6" s="73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</row>
    <row r="7" spans="1:53" x14ac:dyDescent="0.25">
      <c r="B7" s="278" t="s">
        <v>19</v>
      </c>
      <c r="C7" s="279"/>
      <c r="D7" s="279"/>
      <c r="E7" s="46" t="s">
        <v>20</v>
      </c>
      <c r="I7" s="3"/>
      <c r="J7" s="3"/>
      <c r="K7" s="3"/>
    </row>
    <row r="8" spans="1:53" x14ac:dyDescent="0.25">
      <c r="B8" s="278" t="s">
        <v>21</v>
      </c>
      <c r="C8" s="279"/>
      <c r="D8" s="279"/>
      <c r="E8" s="47" t="str">
        <f>IF(E7="ja","nee",IF(E7="nee","ja",IF(E7="","")))</f>
        <v>nee</v>
      </c>
    </row>
    <row r="9" spans="1:53" x14ac:dyDescent="0.25">
      <c r="B9" s="14"/>
      <c r="C9" s="74"/>
      <c r="D9" s="15"/>
    </row>
    <row r="10" spans="1:53" s="70" customFormat="1" ht="20.100000000000001" customHeight="1" x14ac:dyDescent="0.25">
      <c r="B10" s="77" t="s">
        <v>22</v>
      </c>
      <c r="C10" s="80" t="s">
        <v>23</v>
      </c>
      <c r="D10" s="80" t="s">
        <v>23</v>
      </c>
      <c r="E10" s="80" t="s">
        <v>23</v>
      </c>
      <c r="F10" s="80" t="s">
        <v>23</v>
      </c>
      <c r="G10" s="81" t="s">
        <v>23</v>
      </c>
      <c r="H10" s="271" t="s">
        <v>24</v>
      </c>
      <c r="I10" s="272"/>
      <c r="J10" s="271" t="s">
        <v>25</v>
      </c>
      <c r="K10" s="272"/>
      <c r="L10" s="271" t="s">
        <v>26</v>
      </c>
      <c r="M10" s="272"/>
      <c r="AK10" s="80" t="s">
        <v>23</v>
      </c>
      <c r="AL10" s="80" t="s">
        <v>23</v>
      </c>
      <c r="AM10" s="80"/>
      <c r="AN10" s="80"/>
      <c r="AO10" s="80" t="s">
        <v>23</v>
      </c>
      <c r="AP10" s="80" t="s">
        <v>23</v>
      </c>
      <c r="AQ10" s="80" t="s">
        <v>23</v>
      </c>
      <c r="AR10" s="79"/>
      <c r="AS10" s="281" t="s">
        <v>27</v>
      </c>
      <c r="AT10" s="282"/>
      <c r="AU10" s="272"/>
      <c r="AV10" s="80" t="s">
        <v>23</v>
      </c>
      <c r="AW10" s="80"/>
      <c r="AX10" s="80"/>
      <c r="AY10" s="80" t="s">
        <v>23</v>
      </c>
    </row>
    <row r="11" spans="1:53" x14ac:dyDescent="0.25">
      <c r="B11" s="202" t="s">
        <v>28</v>
      </c>
      <c r="C11" s="283" t="s">
        <v>29</v>
      </c>
      <c r="D11" s="21" t="s">
        <v>30</v>
      </c>
      <c r="E11" s="24" t="s">
        <v>31</v>
      </c>
      <c r="F11" s="24" t="s">
        <v>32</v>
      </c>
      <c r="G11" s="27" t="s">
        <v>33</v>
      </c>
      <c r="H11" s="28" t="s">
        <v>34</v>
      </c>
      <c r="I11" s="27" t="s">
        <v>35</v>
      </c>
      <c r="J11" s="29" t="s">
        <v>36</v>
      </c>
      <c r="K11" s="29" t="s">
        <v>37</v>
      </c>
      <c r="L11" s="27" t="s">
        <v>38</v>
      </c>
      <c r="M11" s="27" t="s">
        <v>39</v>
      </c>
      <c r="N11" s="76" t="s">
        <v>40</v>
      </c>
      <c r="O11" s="76" t="s">
        <v>41</v>
      </c>
      <c r="P11" s="76" t="s">
        <v>42</v>
      </c>
      <c r="Q11" s="76" t="s">
        <v>41</v>
      </c>
      <c r="R11" s="76" t="s">
        <v>43</v>
      </c>
      <c r="S11" s="4" t="s">
        <v>44</v>
      </c>
      <c r="T11" s="4" t="s">
        <v>45</v>
      </c>
      <c r="U11" s="4" t="s">
        <v>46</v>
      </c>
      <c r="V11" s="3" t="s">
        <v>47</v>
      </c>
      <c r="W11" s="4" t="s">
        <v>48</v>
      </c>
      <c r="X11" s="4" t="s">
        <v>49</v>
      </c>
      <c r="Y11" s="4" t="s">
        <v>50</v>
      </c>
      <c r="AJ11" s="40" t="s">
        <v>43</v>
      </c>
      <c r="AK11" s="62" t="s">
        <v>51</v>
      </c>
      <c r="AL11" s="62" t="s">
        <v>33</v>
      </c>
      <c r="AM11" s="6" t="s">
        <v>52</v>
      </c>
      <c r="AN11" s="6" t="s">
        <v>53</v>
      </c>
      <c r="AO11" s="43" t="s">
        <v>32</v>
      </c>
      <c r="AP11" s="36" t="s">
        <v>31</v>
      </c>
      <c r="AQ11" s="21" t="s">
        <v>54</v>
      </c>
      <c r="AR11" s="20" t="s">
        <v>52</v>
      </c>
      <c r="AS11" s="27" t="s">
        <v>35</v>
      </c>
      <c r="AT11" s="29" t="s">
        <v>36</v>
      </c>
      <c r="AU11" s="27" t="s">
        <v>39</v>
      </c>
      <c r="AV11" s="27" t="s">
        <v>55</v>
      </c>
      <c r="AW11" s="6" t="s">
        <v>52</v>
      </c>
      <c r="AX11" s="6" t="s">
        <v>53</v>
      </c>
      <c r="AY11" s="27" t="s">
        <v>56</v>
      </c>
      <c r="AZ11" s="6" t="s">
        <v>52</v>
      </c>
      <c r="BA11" s="6" t="s">
        <v>53</v>
      </c>
    </row>
    <row r="12" spans="1:53" x14ac:dyDescent="0.25">
      <c r="B12" s="38"/>
      <c r="C12" s="284"/>
      <c r="D12" s="22" t="s">
        <v>57</v>
      </c>
      <c r="E12" s="25" t="s">
        <v>58</v>
      </c>
      <c r="F12" s="25"/>
      <c r="G12" s="30" t="s">
        <v>59</v>
      </c>
      <c r="H12" s="31" t="s">
        <v>60</v>
      </c>
      <c r="I12" s="30" t="s">
        <v>61</v>
      </c>
      <c r="J12" s="32"/>
      <c r="K12" s="32" t="s">
        <v>36</v>
      </c>
      <c r="L12" s="30" t="s">
        <v>62</v>
      </c>
      <c r="M12" s="30" t="s">
        <v>63</v>
      </c>
      <c r="N12" s="76"/>
      <c r="O12" s="76" t="s">
        <v>64</v>
      </c>
      <c r="P12" s="76" t="s">
        <v>65</v>
      </c>
      <c r="Q12" s="76" t="s">
        <v>66</v>
      </c>
      <c r="R12" s="76" t="s">
        <v>67</v>
      </c>
      <c r="S12" s="4" t="s">
        <v>60</v>
      </c>
      <c r="T12" s="4" t="s">
        <v>61</v>
      </c>
      <c r="U12" s="4" t="s">
        <v>46</v>
      </c>
      <c r="V12" s="4" t="s">
        <v>46</v>
      </c>
      <c r="W12" s="4" t="s">
        <v>62</v>
      </c>
      <c r="X12" s="4" t="s">
        <v>63</v>
      </c>
      <c r="Z12" s="4" t="s">
        <v>68</v>
      </c>
      <c r="AA12" s="4" t="s">
        <v>69</v>
      </c>
      <c r="AB12" s="4" t="s">
        <v>70</v>
      </c>
      <c r="AC12" s="4" t="s">
        <v>71</v>
      </c>
      <c r="AD12" s="4" t="s">
        <v>72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1" t="s">
        <v>73</v>
      </c>
      <c r="AK12" s="63" t="s">
        <v>74</v>
      </c>
      <c r="AL12" s="63" t="s">
        <v>75</v>
      </c>
      <c r="AM12" s="8"/>
      <c r="AN12" s="8"/>
      <c r="AO12" s="44"/>
      <c r="AP12" s="37" t="s">
        <v>58</v>
      </c>
      <c r="AQ12" s="22" t="s">
        <v>76</v>
      </c>
      <c r="AR12" s="18"/>
      <c r="AS12" s="30" t="s">
        <v>61</v>
      </c>
      <c r="AT12" s="32"/>
      <c r="AU12" s="30" t="s">
        <v>63</v>
      </c>
      <c r="AV12" s="30" t="s">
        <v>59</v>
      </c>
      <c r="AW12" s="8"/>
      <c r="AX12" s="8"/>
      <c r="AY12" s="30" t="s">
        <v>77</v>
      </c>
      <c r="AZ12" s="8"/>
      <c r="BA12" s="8"/>
    </row>
    <row r="13" spans="1:53" s="12" customFormat="1" x14ac:dyDescent="0.25">
      <c r="B13" s="39"/>
      <c r="C13" s="285"/>
      <c r="D13" s="23"/>
      <c r="E13" s="26"/>
      <c r="F13" s="26"/>
      <c r="G13" s="34"/>
      <c r="H13" s="33" t="s">
        <v>78</v>
      </c>
      <c r="I13" s="34" t="s">
        <v>78</v>
      </c>
      <c r="J13" s="35" t="s">
        <v>78</v>
      </c>
      <c r="K13" s="35" t="s">
        <v>78</v>
      </c>
      <c r="L13" s="34" t="s">
        <v>79</v>
      </c>
      <c r="M13" s="34" t="s">
        <v>79</v>
      </c>
      <c r="N13" s="76"/>
      <c r="O13" s="76"/>
      <c r="P13" s="76"/>
      <c r="Q13" s="76"/>
      <c r="R13" s="7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2"/>
      <c r="AK13" s="52" t="s">
        <v>80</v>
      </c>
      <c r="AL13" s="52" t="s">
        <v>81</v>
      </c>
      <c r="AM13" s="7"/>
      <c r="AN13" s="7"/>
      <c r="AO13" s="45" t="s">
        <v>82</v>
      </c>
      <c r="AP13" s="17" t="s">
        <v>83</v>
      </c>
      <c r="AQ13" s="23" t="s">
        <v>84</v>
      </c>
      <c r="AR13" s="18"/>
      <c r="AS13" s="34" t="s">
        <v>78</v>
      </c>
      <c r="AT13" s="35" t="s">
        <v>78</v>
      </c>
      <c r="AU13" s="34" t="s">
        <v>79</v>
      </c>
      <c r="AV13" s="34" t="s">
        <v>85</v>
      </c>
      <c r="AW13" s="7"/>
      <c r="AX13" s="7"/>
      <c r="AY13" s="34" t="s">
        <v>86</v>
      </c>
      <c r="AZ13" s="7"/>
      <c r="BA13" s="7"/>
    </row>
    <row r="14" spans="1:53" s="12" customFormat="1" hidden="1" x14ac:dyDescent="0.25">
      <c r="B14" s="57" t="s">
        <v>87</v>
      </c>
      <c r="C14" s="59"/>
      <c r="D14" s="58" t="s">
        <v>68</v>
      </c>
      <c r="E14" s="59" t="s">
        <v>88</v>
      </c>
      <c r="F14" s="59" t="s">
        <v>71</v>
      </c>
      <c r="G14" s="58" t="s">
        <v>68</v>
      </c>
      <c r="H14" s="58" t="s">
        <v>89</v>
      </c>
      <c r="I14" s="58" t="s">
        <v>69</v>
      </c>
      <c r="J14" s="59" t="s">
        <v>88</v>
      </c>
      <c r="K14" s="59"/>
      <c r="L14" s="58" t="s">
        <v>90</v>
      </c>
      <c r="M14" s="58" t="s">
        <v>91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1"/>
      <c r="AK14" s="61" t="s">
        <v>72</v>
      </c>
      <c r="AL14" s="61" t="s">
        <v>72</v>
      </c>
      <c r="AM14" s="3"/>
      <c r="AN14" s="3"/>
      <c r="AO14" s="54" t="s">
        <v>71</v>
      </c>
      <c r="AP14" s="52" t="s">
        <v>88</v>
      </c>
      <c r="AQ14" s="7" t="s">
        <v>88</v>
      </c>
      <c r="AR14" s="3"/>
      <c r="AS14" s="3"/>
      <c r="AT14" s="3"/>
      <c r="AU14" s="3"/>
      <c r="AV14" s="3" t="s">
        <v>92</v>
      </c>
      <c r="AW14" s="3"/>
      <c r="AX14" s="3"/>
      <c r="AY14" s="53" t="s">
        <v>92</v>
      </c>
      <c r="AZ14" s="3"/>
      <c r="BA14" s="3"/>
    </row>
    <row r="15" spans="1:53" s="12" customFormat="1" hidden="1" x14ac:dyDescent="0.25">
      <c r="B15" s="57" t="s">
        <v>71</v>
      </c>
      <c r="C15" s="59"/>
      <c r="D15" s="58"/>
      <c r="E15" s="59"/>
      <c r="F15" s="59"/>
      <c r="G15" s="58"/>
      <c r="H15" s="58"/>
      <c r="I15" s="58"/>
      <c r="J15" s="59"/>
      <c r="K15" s="59"/>
      <c r="L15" s="58"/>
      <c r="M15" s="5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1"/>
      <c r="AK15" s="61"/>
      <c r="AL15" s="61"/>
      <c r="AM15" s="3"/>
      <c r="AN15" s="3"/>
      <c r="AO15" s="54"/>
      <c r="AP15" s="52"/>
      <c r="AQ15" s="7"/>
      <c r="AR15" s="3"/>
      <c r="AS15" s="3"/>
      <c r="AT15" s="3"/>
      <c r="AU15" s="3"/>
      <c r="AV15" s="3"/>
      <c r="AW15" s="3"/>
      <c r="AX15" s="3"/>
      <c r="AY15" s="53"/>
      <c r="AZ15" s="3"/>
      <c r="BA15" s="3"/>
    </row>
    <row r="16" spans="1:53" s="12" customFormat="1" hidden="1" x14ac:dyDescent="0.25">
      <c r="B16" s="57" t="s">
        <v>93</v>
      </c>
      <c r="C16" s="59"/>
      <c r="D16" s="58"/>
      <c r="E16" s="59"/>
      <c r="F16" s="59"/>
      <c r="G16" s="58"/>
      <c r="H16" s="58"/>
      <c r="I16" s="58"/>
      <c r="J16" s="59"/>
      <c r="K16" s="59"/>
      <c r="L16" s="58"/>
      <c r="M16" s="5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1"/>
      <c r="AK16" s="61"/>
      <c r="AL16" s="61"/>
      <c r="AM16" s="3"/>
      <c r="AN16" s="3"/>
      <c r="AO16" s="54"/>
      <c r="AP16" s="52"/>
      <c r="AQ16" s="7"/>
      <c r="AR16" s="3"/>
      <c r="AS16" s="3"/>
      <c r="AT16" s="3"/>
      <c r="AU16" s="3"/>
      <c r="AV16" s="3"/>
      <c r="AW16" s="3"/>
      <c r="AX16" s="3"/>
      <c r="AY16" s="53"/>
      <c r="AZ16" s="3"/>
      <c r="BA16" s="3"/>
    </row>
    <row r="17" spans="1:53" s="12" customFormat="1" hidden="1" x14ac:dyDescent="0.25">
      <c r="B17" s="57" t="s">
        <v>94</v>
      </c>
      <c r="C17" s="59"/>
      <c r="D17" s="58"/>
      <c r="E17" s="59"/>
      <c r="F17" s="59"/>
      <c r="G17" s="58"/>
      <c r="H17" s="58"/>
      <c r="I17" s="58"/>
      <c r="J17" s="59"/>
      <c r="K17" s="59"/>
      <c r="L17" s="58"/>
      <c r="M17" s="5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1"/>
      <c r="AK17" s="61"/>
      <c r="AL17" s="61"/>
      <c r="AM17" s="3"/>
      <c r="AN17" s="3"/>
      <c r="AO17" s="54"/>
      <c r="AP17" s="52"/>
      <c r="AQ17" s="7"/>
      <c r="AR17" s="3"/>
      <c r="AS17" s="3"/>
      <c r="AT17" s="3"/>
      <c r="AU17" s="3"/>
      <c r="AV17" s="3"/>
      <c r="AW17" s="3"/>
      <c r="AX17" s="3"/>
      <c r="AY17" s="53"/>
      <c r="AZ17" s="3"/>
      <c r="BA17" s="3"/>
    </row>
    <row r="18" spans="1:53" ht="15" customHeight="1" x14ac:dyDescent="0.25">
      <c r="A18">
        <v>1</v>
      </c>
      <c r="B18" s="149" t="s">
        <v>205</v>
      </c>
      <c r="C18" s="162">
        <f>KINDGESPREK!$AK$35</f>
        <v>0</v>
      </c>
      <c r="D18" s="109" t="s">
        <v>71</v>
      </c>
      <c r="E18" s="82"/>
      <c r="F18" s="82"/>
      <c r="G18" s="83"/>
      <c r="H18" s="112" t="s">
        <v>72</v>
      </c>
      <c r="I18" s="111" t="s">
        <v>70</v>
      </c>
      <c r="J18" s="111" t="s">
        <v>70</v>
      </c>
      <c r="K18" s="91"/>
      <c r="L18" s="111" t="s">
        <v>71</v>
      </c>
      <c r="M18" s="110" t="s">
        <v>70</v>
      </c>
      <c r="N18" s="203">
        <f>COUNTA(I18,J18,M18)</f>
        <v>3</v>
      </c>
      <c r="O18" s="204">
        <f>IF(M18="E",1,IF(M18="D",2,IF(M18="C",3,IF(M18="B",4,IF(M18="A",5,IF(M18=5,1,IF(M18=4,2,IF(M18=3,3,IF(M18=2,4,IF(M18=1,5,IF(M18="","")))))))))))</f>
        <v>3</v>
      </c>
      <c r="P18" s="204">
        <f t="shared" ref="P18:P53" si="0">IF(I18="E",1,IF(I18="D",2,IF(I18="C",3,IF(I18="B",4,IF(I18="A",5,IF(I18=5,1,IF(I18=4,2,IF(I18=3,3,IF(I18=2,4,IF(I18=1,5,IF(I18="","")))))))))))</f>
        <v>3</v>
      </c>
      <c r="Q18" s="204">
        <f t="shared" ref="Q18:Q53" si="1">IF(J18="E",1,IF(J18="D",2,IF(J18="C",3,IF(J18="B",4,IF(J18="A",5,IF(J18=5,1,IF(J18=4,2,IF(J18=3,3,IF(J18=2,4,IF(J18=1,5,IF(J18="","")))))))))))</f>
        <v>3</v>
      </c>
      <c r="R18" s="204">
        <f>IF(N18&lt;3,2,IF($D$2&lt;6,0,IF($D$2&gt;=6,SUM(O18:Q18))))</f>
        <v>9</v>
      </c>
      <c r="S18" s="70" t="str">
        <f t="shared" ref="S18:S53" si="2">IF(D18="","",IF(H18="","",IF(H18=$D18,1,IF(H18&lt;$D18,1,IF(H18&gt;$D18,"",IF(H18="A+",1))))))</f>
        <v/>
      </c>
      <c r="T18" s="70">
        <f t="shared" ref="T18:T53" si="3">IF(D18="","",IF(I18="","",IF(I18=$D18,1,IF(I18&lt;$D18,1,IF(I18&gt;$D18,"",IF(I18="A+",1))))))</f>
        <v>1</v>
      </c>
      <c r="U18" s="70">
        <f t="shared" ref="U18:U53" si="4">IF(D18="","",IF(J18="","",IF(J18=$D18,1,IF(J18&lt;$D18,1,IF(J18&gt;$D18,"",IF(J18="A+",1))))))</f>
        <v>1</v>
      </c>
      <c r="V18" s="70" t="str">
        <f>IF(D18="","",IF(K18="","",IF(K18=$D18,1,IF(K18&lt;$D18,1,IF(K18&gt;$D18,"",IF(K18="A+",1))))))</f>
        <v/>
      </c>
      <c r="W18" s="70">
        <f t="shared" ref="W18:W53" si="5">IF(D18="","",IF(L18="","",IF(L18=$D18,1,IF(L18&lt;$D18,1,IF(L18&gt;$D18,"",IF(L18="A+",1))))))</f>
        <v>1</v>
      </c>
      <c r="X18" s="70">
        <f t="shared" ref="X18:X53" si="6">IF(D18="","",IF(M18="","",IF(M18=$D18,1,IF(M18&lt;$D18,1,IF(M18&gt;$D18,"",IF(M18="A+",1))))))</f>
        <v>1</v>
      </c>
      <c r="Y18" s="70">
        <f t="shared" ref="Y18:Y53" si="7">SUM(S18:X18)</f>
        <v>4</v>
      </c>
      <c r="Z18" s="84" t="b">
        <f t="shared" ref="Z18:Z53" si="8">IF($D18="A",$AK18)</f>
        <v>0</v>
      </c>
      <c r="AA18" s="84" t="b">
        <f t="shared" ref="AA18:AA53" si="9">IF($D18="B",$AK18)</f>
        <v>0</v>
      </c>
      <c r="AB18" s="84" t="b">
        <f t="shared" ref="AB18:AB53" si="10">IF($D18="C",$AK18)</f>
        <v>0</v>
      </c>
      <c r="AC18" s="84">
        <f t="shared" ref="AC18:AC53" si="11">IF($D18="D",$AK18)</f>
        <v>0.8</v>
      </c>
      <c r="AD18" s="84" t="b">
        <f t="shared" ref="AD18:AD53" si="12">IF($D18="E",$AK18)</f>
        <v>0</v>
      </c>
      <c r="AE18" s="84" t="b">
        <f>IF($D18=1,$AK18)</f>
        <v>0</v>
      </c>
      <c r="AF18" s="84" t="b">
        <f>IF($D18=2,$AK18)</f>
        <v>0</v>
      </c>
      <c r="AG18" s="84" t="b">
        <f>IF($D18=3,$AK18)</f>
        <v>0</v>
      </c>
      <c r="AH18" s="84" t="b">
        <f>IF($D18=4,$AK18)</f>
        <v>0</v>
      </c>
      <c r="AI18" s="84" t="b">
        <f>IF($D18=5,$AK18)</f>
        <v>0</v>
      </c>
      <c r="AJ18" s="85">
        <f t="shared" ref="AJ18:AJ53" si="13">IF(D18="","",IF(D18&gt;0,COUNTA(H18:M18)))</f>
        <v>5</v>
      </c>
      <c r="AK18" s="86">
        <f t="shared" ref="AK18:AK53" si="14">IF(AJ18=0,"",IF(AJ18="","",IF(AJ18&gt;0,Y18/AJ18)))</f>
        <v>0.8</v>
      </c>
      <c r="AL18" s="145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>Kader</v>
      </c>
      <c r="AM18" s="87">
        <f>IF(AL18="","",IF(AL18="PRO",1,IF(AL18="PRO/BBL",2,IF(AL18="BBL",3,IF(AL18="BBL/Kader",4,IF(AL18="Kader",5,IF(AL18="Kader/TL",6,IF(AL18="TL",7,IF(AL18="TL/Havo",8,IF(AL18="Havo",9,IF(AL18="Havo/VWO",10,IF(AL18="VWO",11))))))))))))</f>
        <v>5</v>
      </c>
      <c r="AN18" s="88">
        <f>IF(AM18="",0,IF(AM18&lt;AR18,0,IF(AM18&gt;=AR18,1)))</f>
        <v>0</v>
      </c>
      <c r="AO18" s="78" t="str">
        <f>IF(F18="","",IF(F18="x",1))</f>
        <v/>
      </c>
      <c r="AP18" s="79" t="str">
        <f>IF(E18="","",IF(E18="X",1))</f>
        <v/>
      </c>
      <c r="AQ18" s="75"/>
      <c r="AR18" s="87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147" t="str">
        <f>IF($D$2&lt;6,"",IF($N18&lt;3,"",IF(P18=1,"&lt;1F",IF(P18&gt;3,"2F",IF(P18&gt;1,"1F")))))</f>
        <v>1F</v>
      </c>
      <c r="AT18" s="147" t="str">
        <f>IF($D$2&lt;6,"",IF($N18&lt;3,"",IF(Q18=1,"&lt;1F",IF(Q18&gt;3,"2F",IF(Q18&gt;1,"1F")))))</f>
        <v>1F</v>
      </c>
      <c r="AU18" s="147" t="str">
        <f>IF($D$2&lt;6,"",IF($N18&lt;3,"",IF(O18&lt;=2,"&lt;1F",IF(O18&gt;3,"1S",IF(O18&gt;2,"1F")))))</f>
        <v>1F</v>
      </c>
      <c r="AV18" s="146"/>
      <c r="AW18" s="147"/>
      <c r="AX18" s="147"/>
      <c r="AY18" s="146"/>
      <c r="AZ18" s="55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56">
        <f t="shared" ref="BA18:BA53" si="15">IF(AZ18="",0,IF(AZ18&lt;AW18,0,IF(AZ18&gt;=AW18,1)))</f>
        <v>0</v>
      </c>
    </row>
    <row r="19" spans="1:53" ht="15" customHeight="1" x14ac:dyDescent="0.25">
      <c r="A19">
        <v>2</v>
      </c>
      <c r="B19" s="149" t="s">
        <v>206</v>
      </c>
      <c r="C19" s="162">
        <f>'KINDGESPREK (2)'!$AK$35</f>
        <v>0</v>
      </c>
      <c r="D19" s="109" t="s">
        <v>70</v>
      </c>
      <c r="E19" s="92"/>
      <c r="F19" s="92"/>
      <c r="G19" s="83"/>
      <c r="H19" s="112" t="s">
        <v>72</v>
      </c>
      <c r="I19" s="111" t="s">
        <v>70</v>
      </c>
      <c r="J19" s="111" t="s">
        <v>70</v>
      </c>
      <c r="K19" s="91"/>
      <c r="L19" s="111" t="s">
        <v>69</v>
      </c>
      <c r="M19" s="110" t="s">
        <v>69</v>
      </c>
      <c r="N19" s="203">
        <f t="shared" ref="N19:N53" si="16">COUNTA(I19,J19,M19)</f>
        <v>3</v>
      </c>
      <c r="O19" s="204">
        <f t="shared" ref="O19:O53" si="17">IF(M19="E",1,IF(M19="D",2,IF(M19="C",3,IF(M19="B",4,IF(M19="A",5,IF(M19=5,1,IF(M19=4,2,IF(M19=3,3,IF(M19=2,4,IF(M19=1,5,IF(M19="","")))))))))))</f>
        <v>4</v>
      </c>
      <c r="P19" s="204">
        <f t="shared" si="0"/>
        <v>3</v>
      </c>
      <c r="Q19" s="204">
        <f t="shared" si="1"/>
        <v>3</v>
      </c>
      <c r="R19" s="204">
        <f t="shared" ref="R19:R53" si="18">IF($D$2&lt;6,0,IF($D$2&gt;=6,SUM(O19:Q19)))</f>
        <v>10</v>
      </c>
      <c r="S19" s="70" t="str">
        <f t="shared" si="2"/>
        <v/>
      </c>
      <c r="T19" s="70">
        <f t="shared" si="3"/>
        <v>1</v>
      </c>
      <c r="U19" s="70">
        <f t="shared" si="4"/>
        <v>1</v>
      </c>
      <c r="V19" s="70" t="str">
        <f t="shared" ref="V19:V53" si="19">IF(D19="","",IF(K19="","",IF(K19=$D19,1,IF(K19&lt;$D19,1,IF(K19&gt;$D19,"",IF(K19="A+",1))))))</f>
        <v/>
      </c>
      <c r="W19" s="70">
        <f t="shared" si="5"/>
        <v>1</v>
      </c>
      <c r="X19" s="70">
        <f t="shared" si="6"/>
        <v>1</v>
      </c>
      <c r="Y19" s="70">
        <f t="shared" si="7"/>
        <v>4</v>
      </c>
      <c r="Z19" s="84" t="b">
        <f t="shared" si="8"/>
        <v>0</v>
      </c>
      <c r="AA19" s="84" t="b">
        <f t="shared" si="9"/>
        <v>0</v>
      </c>
      <c r="AB19" s="84">
        <f t="shared" si="10"/>
        <v>0.8</v>
      </c>
      <c r="AC19" s="84" t="b">
        <f t="shared" si="11"/>
        <v>0</v>
      </c>
      <c r="AD19" s="84" t="b">
        <f t="shared" si="12"/>
        <v>0</v>
      </c>
      <c r="AE19" s="84" t="b">
        <f t="shared" ref="AE19:AE53" si="20">IF($D19="1",$AK19)</f>
        <v>0</v>
      </c>
      <c r="AF19" s="84" t="b">
        <f t="shared" ref="AF19:AF53" si="21">IF($D19=2,$AK19)</f>
        <v>0</v>
      </c>
      <c r="AG19" s="84" t="b">
        <f t="shared" ref="AG19:AG53" si="22">IF($D19=3,$AK19)</f>
        <v>0</v>
      </c>
      <c r="AH19" s="84" t="b">
        <f t="shared" ref="AH19:AH53" si="23">IF($D19=4,$AK19)</f>
        <v>0</v>
      </c>
      <c r="AI19" s="84" t="b">
        <f t="shared" ref="AI19:AI53" si="24">IF($D19=5,$AK19)</f>
        <v>0</v>
      </c>
      <c r="AJ19" s="89">
        <f t="shared" si="13"/>
        <v>5</v>
      </c>
      <c r="AK19" s="90">
        <f t="shared" si="14"/>
        <v>0.8</v>
      </c>
      <c r="AL19" s="145" t="str">
        <f t="shared" ref="AL19:AL53" si="25">IF($D$2&lt;6,"",IF(N19&lt;3,"",IF(R19=15,"Vwo",IF(R19&gt;13,"Havo/Vwo",IF(R19=13,"Havo",IF(R19&gt;11,"TL/Havo",IF(R19=11,"TL",IF(R19&gt;9,"Kader/TL",IF(R19=9,"Kader",IF(R19&gt;6,"BBL/Kader",IF(R19=6,"BBL",IF(R19&gt;3,"PRO/BBL",IF(R19=3,"PRO")))))))))))))</f>
        <v>Kader/TL</v>
      </c>
      <c r="AM19" s="87">
        <f t="shared" ref="AM19:AM53" si="26">IF(AL19="","",IF(AL19="PRO",1,IF(AL19="PRO/BBL",2,IF(AL19="BBL",3,IF(AL19="BBL/Kader",4,IF(AL19="Kader",5,IF(AL19="Kader/TL",6,IF(AL19="TL",7,IF(AL19="TL/Havo",8,IF(AL19="Havo",9,IF(AL19="Havo/VWO",10,IF(AL19="VWO",11))))))))))))</f>
        <v>6</v>
      </c>
      <c r="AN19" s="88">
        <f t="shared" ref="AN19:AN53" si="27">IF(AM19="",0,IF(AM19&lt;AR19,0,IF(AM19&gt;=AR19,1)))</f>
        <v>0</v>
      </c>
      <c r="AO19" s="78" t="str">
        <f t="shared" ref="AO19:AO53" si="28">IF(F19="","",IF(F19="x",1))</f>
        <v/>
      </c>
      <c r="AP19" s="79" t="str">
        <f t="shared" ref="AP19:AP53" si="29">IF(E19="","",IF(E19="X",1))</f>
        <v/>
      </c>
      <c r="AQ19" s="75"/>
      <c r="AR19" s="87" t="str">
        <f t="shared" ref="AR19:AR53" si="30">IF(G19="","",IF(G19="PRO",1,IF(G19="LWOO",2,IF(G19="BBL",3,IF(G19="BBL/Kader",4,IF(G19="Kader",5,IF(G19="Kader/TL",6,IF(G19="TL",7,IF(G19="TL/Havo",8,IF(G19="Havo",9,IF(G19="Havo/VWO",10,IF(G19="VWO",11))))))))))))</f>
        <v/>
      </c>
      <c r="AS19" s="147" t="str">
        <f t="shared" ref="AS19:AS53" si="31">IF($D$2&lt;6,"",IF(N19&lt;3,"",IF(P19=1,"&lt;1F",IF(P19&gt;3,"2F",IF(P19&gt;1,"1F")))))</f>
        <v>1F</v>
      </c>
      <c r="AT19" s="147" t="str">
        <f t="shared" ref="AT19:AT53" si="32">IF($D$2&lt;6,"",IF($N19&lt;3,"",IF(Q19=1,"&lt;1F",IF(Q19&gt;3,"2F",IF(Q19&gt;1,"1F")))))</f>
        <v>1F</v>
      </c>
      <c r="AU19" s="147" t="str">
        <f t="shared" ref="AU19:AU53" si="33">IF($D$2&lt;6,"",IF($N19&lt;3,"",IF(O19&lt;=2,"&lt;1F",IF(O19&gt;3,"1S",IF(O19&gt;2,"1F")))))</f>
        <v>1S</v>
      </c>
      <c r="AV19" s="146"/>
      <c r="AW19" s="147"/>
      <c r="AX19" s="147"/>
      <c r="AY19" s="146"/>
      <c r="AZ19" s="55" t="str">
        <f t="shared" ref="AZ19:AZ53" si="34">IF(AY19="","",IF(AY19="PRO",1,IF(AY19="LWOO",2,IF(AY19="BBL",3,IF(AY19="BBL/Kader",4,IF(AY19="Kader",5,IF(AY19="Kader/TL",6,IF(AY19="TL",7,IF(AY19="TL/Havo",8,IF(AY19="Havo",9,IF(AY19="Havo/VWO",10,IF(AY19="VWO",11))))))))))))</f>
        <v/>
      </c>
      <c r="BA19" s="56">
        <f t="shared" si="15"/>
        <v>0</v>
      </c>
    </row>
    <row r="20" spans="1:53" ht="15" customHeight="1" x14ac:dyDescent="0.25">
      <c r="A20">
        <v>3</v>
      </c>
      <c r="B20" s="149" t="s">
        <v>207</v>
      </c>
      <c r="C20" s="162">
        <f>'KINDGESPREK (3)'!$AK$35</f>
        <v>0</v>
      </c>
      <c r="D20" s="109" t="s">
        <v>69</v>
      </c>
      <c r="E20" s="92"/>
      <c r="F20" s="75"/>
      <c r="G20" s="83"/>
      <c r="H20" s="112" t="s">
        <v>70</v>
      </c>
      <c r="I20" s="111" t="s">
        <v>69</v>
      </c>
      <c r="J20" s="111" t="s">
        <v>69</v>
      </c>
      <c r="K20" s="91"/>
      <c r="L20" s="111" t="s">
        <v>70</v>
      </c>
      <c r="M20" s="110" t="s">
        <v>69</v>
      </c>
      <c r="N20" s="203">
        <f t="shared" si="16"/>
        <v>3</v>
      </c>
      <c r="O20" s="204">
        <f t="shared" si="17"/>
        <v>4</v>
      </c>
      <c r="P20" s="204">
        <f t="shared" si="0"/>
        <v>4</v>
      </c>
      <c r="Q20" s="204">
        <f t="shared" si="1"/>
        <v>4</v>
      </c>
      <c r="R20" s="204">
        <f t="shared" si="18"/>
        <v>12</v>
      </c>
      <c r="S20" s="70" t="str">
        <f t="shared" si="2"/>
        <v/>
      </c>
      <c r="T20" s="70">
        <f t="shared" si="3"/>
        <v>1</v>
      </c>
      <c r="U20" s="70">
        <f t="shared" si="4"/>
        <v>1</v>
      </c>
      <c r="V20" s="70" t="str">
        <f t="shared" si="19"/>
        <v/>
      </c>
      <c r="W20" s="70" t="str">
        <f t="shared" si="5"/>
        <v/>
      </c>
      <c r="X20" s="70">
        <f t="shared" si="6"/>
        <v>1</v>
      </c>
      <c r="Y20" s="70">
        <f t="shared" si="7"/>
        <v>3</v>
      </c>
      <c r="Z20" s="84" t="b">
        <f t="shared" si="8"/>
        <v>0</v>
      </c>
      <c r="AA20" s="84">
        <f t="shared" si="9"/>
        <v>0.6</v>
      </c>
      <c r="AB20" s="84" t="b">
        <f t="shared" si="10"/>
        <v>0</v>
      </c>
      <c r="AC20" s="84" t="b">
        <f t="shared" si="11"/>
        <v>0</v>
      </c>
      <c r="AD20" s="84" t="b">
        <f t="shared" si="12"/>
        <v>0</v>
      </c>
      <c r="AE20" s="84" t="b">
        <f t="shared" si="20"/>
        <v>0</v>
      </c>
      <c r="AF20" s="84" t="b">
        <f t="shared" si="21"/>
        <v>0</v>
      </c>
      <c r="AG20" s="84" t="b">
        <f t="shared" si="22"/>
        <v>0</v>
      </c>
      <c r="AH20" s="84" t="b">
        <f t="shared" si="23"/>
        <v>0</v>
      </c>
      <c r="AI20" s="84" t="b">
        <f t="shared" si="24"/>
        <v>0</v>
      </c>
      <c r="AJ20" s="89">
        <f t="shared" si="13"/>
        <v>5</v>
      </c>
      <c r="AK20" s="90">
        <f t="shared" si="14"/>
        <v>0.6</v>
      </c>
      <c r="AL20" s="145" t="str">
        <f t="shared" si="25"/>
        <v>TL/Havo</v>
      </c>
      <c r="AM20" s="87">
        <f t="shared" si="26"/>
        <v>8</v>
      </c>
      <c r="AN20" s="88">
        <f t="shared" si="27"/>
        <v>0</v>
      </c>
      <c r="AO20" s="78" t="str">
        <f t="shared" si="28"/>
        <v/>
      </c>
      <c r="AP20" s="79" t="str">
        <f t="shared" si="29"/>
        <v/>
      </c>
      <c r="AQ20" s="75"/>
      <c r="AR20" s="87" t="str">
        <f t="shared" si="30"/>
        <v/>
      </c>
      <c r="AS20" s="147" t="str">
        <f t="shared" si="31"/>
        <v>2F</v>
      </c>
      <c r="AT20" s="147" t="str">
        <f t="shared" si="32"/>
        <v>2F</v>
      </c>
      <c r="AU20" s="147" t="str">
        <f t="shared" si="33"/>
        <v>1S</v>
      </c>
      <c r="AV20" s="146"/>
      <c r="AW20" s="147"/>
      <c r="AX20" s="147"/>
      <c r="AY20" s="146"/>
      <c r="AZ20" s="55" t="str">
        <f t="shared" si="34"/>
        <v/>
      </c>
      <c r="BA20" s="56">
        <f t="shared" si="15"/>
        <v>0</v>
      </c>
    </row>
    <row r="21" spans="1:53" ht="15" customHeight="1" x14ac:dyDescent="0.25">
      <c r="A21">
        <v>4</v>
      </c>
      <c r="B21" s="149" t="s">
        <v>208</v>
      </c>
      <c r="C21" s="162">
        <f>'KINDGESPREK (4)'!$AK$35</f>
        <v>0</v>
      </c>
      <c r="D21" s="109" t="s">
        <v>69</v>
      </c>
      <c r="E21" s="75"/>
      <c r="F21" s="75"/>
      <c r="G21" s="83"/>
      <c r="H21" s="112" t="s">
        <v>68</v>
      </c>
      <c r="I21" s="111" t="s">
        <v>70</v>
      </c>
      <c r="J21" s="111" t="s">
        <v>68</v>
      </c>
      <c r="K21" s="91"/>
      <c r="L21" s="111" t="s">
        <v>70</v>
      </c>
      <c r="M21" s="110" t="s">
        <v>69</v>
      </c>
      <c r="N21" s="203">
        <f t="shared" si="16"/>
        <v>3</v>
      </c>
      <c r="O21" s="204">
        <f t="shared" si="17"/>
        <v>4</v>
      </c>
      <c r="P21" s="204">
        <f t="shared" si="0"/>
        <v>3</v>
      </c>
      <c r="Q21" s="204">
        <f t="shared" si="1"/>
        <v>5</v>
      </c>
      <c r="R21" s="204">
        <f t="shared" si="18"/>
        <v>12</v>
      </c>
      <c r="S21" s="70">
        <f t="shared" si="2"/>
        <v>1</v>
      </c>
      <c r="T21" s="70" t="str">
        <f t="shared" si="3"/>
        <v/>
      </c>
      <c r="U21" s="70">
        <f t="shared" si="4"/>
        <v>1</v>
      </c>
      <c r="V21" s="70" t="str">
        <f t="shared" si="19"/>
        <v/>
      </c>
      <c r="W21" s="70" t="str">
        <f t="shared" si="5"/>
        <v/>
      </c>
      <c r="X21" s="70">
        <f t="shared" si="6"/>
        <v>1</v>
      </c>
      <c r="Y21" s="70">
        <f t="shared" si="7"/>
        <v>3</v>
      </c>
      <c r="Z21" s="84" t="b">
        <f t="shared" si="8"/>
        <v>0</v>
      </c>
      <c r="AA21" s="84">
        <f t="shared" si="9"/>
        <v>0.6</v>
      </c>
      <c r="AB21" s="84" t="b">
        <f t="shared" si="10"/>
        <v>0</v>
      </c>
      <c r="AC21" s="84" t="b">
        <f t="shared" si="11"/>
        <v>0</v>
      </c>
      <c r="AD21" s="84" t="b">
        <f t="shared" si="12"/>
        <v>0</v>
      </c>
      <c r="AE21" s="84" t="b">
        <f t="shared" si="20"/>
        <v>0</v>
      </c>
      <c r="AF21" s="84" t="b">
        <f t="shared" si="21"/>
        <v>0</v>
      </c>
      <c r="AG21" s="84" t="b">
        <f t="shared" si="22"/>
        <v>0</v>
      </c>
      <c r="AH21" s="84" t="b">
        <f t="shared" si="23"/>
        <v>0</v>
      </c>
      <c r="AI21" s="84" t="b">
        <f t="shared" si="24"/>
        <v>0</v>
      </c>
      <c r="AJ21" s="89">
        <f t="shared" si="13"/>
        <v>5</v>
      </c>
      <c r="AK21" s="90">
        <f t="shared" si="14"/>
        <v>0.6</v>
      </c>
      <c r="AL21" s="145" t="str">
        <f t="shared" si="25"/>
        <v>TL/Havo</v>
      </c>
      <c r="AM21" s="87">
        <f t="shared" si="26"/>
        <v>8</v>
      </c>
      <c r="AN21" s="88">
        <f t="shared" si="27"/>
        <v>0</v>
      </c>
      <c r="AO21" s="78" t="str">
        <f t="shared" si="28"/>
        <v/>
      </c>
      <c r="AP21" s="79" t="str">
        <f t="shared" si="29"/>
        <v/>
      </c>
      <c r="AQ21" s="75"/>
      <c r="AR21" s="87" t="str">
        <f t="shared" si="30"/>
        <v/>
      </c>
      <c r="AS21" s="147" t="str">
        <f t="shared" si="31"/>
        <v>1F</v>
      </c>
      <c r="AT21" s="147" t="str">
        <f t="shared" si="32"/>
        <v>2F</v>
      </c>
      <c r="AU21" s="147" t="str">
        <f t="shared" si="33"/>
        <v>1S</v>
      </c>
      <c r="AV21" s="146"/>
      <c r="AW21" s="147"/>
      <c r="AX21" s="147"/>
      <c r="AY21" s="146"/>
      <c r="AZ21" s="55" t="str">
        <f t="shared" si="34"/>
        <v/>
      </c>
      <c r="BA21" s="56">
        <f t="shared" si="15"/>
        <v>0</v>
      </c>
    </row>
    <row r="22" spans="1:53" ht="15" customHeight="1" x14ac:dyDescent="0.25">
      <c r="A22">
        <v>5</v>
      </c>
      <c r="B22" s="149" t="s">
        <v>209</v>
      </c>
      <c r="C22" s="162">
        <f>'KINDGESPREK (5)'!$AK$35</f>
        <v>0</v>
      </c>
      <c r="D22" s="109" t="s">
        <v>69</v>
      </c>
      <c r="E22" s="75"/>
      <c r="F22" s="75"/>
      <c r="G22" s="83"/>
      <c r="H22" s="112" t="s">
        <v>69</v>
      </c>
      <c r="I22" s="111" t="s">
        <v>68</v>
      </c>
      <c r="J22" s="111" t="s">
        <v>68</v>
      </c>
      <c r="K22" s="91"/>
      <c r="L22" s="111" t="s">
        <v>71</v>
      </c>
      <c r="M22" s="110" t="s">
        <v>69</v>
      </c>
      <c r="N22" s="203">
        <f t="shared" si="16"/>
        <v>3</v>
      </c>
      <c r="O22" s="204">
        <f t="shared" si="17"/>
        <v>4</v>
      </c>
      <c r="P22" s="204">
        <f t="shared" si="0"/>
        <v>5</v>
      </c>
      <c r="Q22" s="204">
        <f t="shared" si="1"/>
        <v>5</v>
      </c>
      <c r="R22" s="204">
        <f t="shared" si="18"/>
        <v>14</v>
      </c>
      <c r="S22" s="70">
        <f t="shared" si="2"/>
        <v>1</v>
      </c>
      <c r="T22" s="70">
        <f t="shared" si="3"/>
        <v>1</v>
      </c>
      <c r="U22" s="70">
        <f t="shared" si="4"/>
        <v>1</v>
      </c>
      <c r="V22" s="70" t="str">
        <f t="shared" si="19"/>
        <v/>
      </c>
      <c r="W22" s="70" t="str">
        <f t="shared" si="5"/>
        <v/>
      </c>
      <c r="X22" s="70">
        <f t="shared" si="6"/>
        <v>1</v>
      </c>
      <c r="Y22" s="70">
        <f t="shared" si="7"/>
        <v>4</v>
      </c>
      <c r="Z22" s="84" t="b">
        <f t="shared" si="8"/>
        <v>0</v>
      </c>
      <c r="AA22" s="84">
        <f t="shared" si="9"/>
        <v>0.8</v>
      </c>
      <c r="AB22" s="84" t="b">
        <f t="shared" si="10"/>
        <v>0</v>
      </c>
      <c r="AC22" s="84" t="b">
        <f t="shared" si="11"/>
        <v>0</v>
      </c>
      <c r="AD22" s="84" t="b">
        <f t="shared" si="12"/>
        <v>0</v>
      </c>
      <c r="AE22" s="84" t="b">
        <f t="shared" si="20"/>
        <v>0</v>
      </c>
      <c r="AF22" s="84" t="b">
        <f t="shared" si="21"/>
        <v>0</v>
      </c>
      <c r="AG22" s="84" t="b">
        <f t="shared" si="22"/>
        <v>0</v>
      </c>
      <c r="AH22" s="84" t="b">
        <f t="shared" si="23"/>
        <v>0</v>
      </c>
      <c r="AI22" s="84" t="b">
        <f t="shared" si="24"/>
        <v>0</v>
      </c>
      <c r="AJ22" s="89">
        <f t="shared" si="13"/>
        <v>5</v>
      </c>
      <c r="AK22" s="90">
        <f t="shared" si="14"/>
        <v>0.8</v>
      </c>
      <c r="AL22" s="145" t="str">
        <f t="shared" si="25"/>
        <v>Havo/Vwo</v>
      </c>
      <c r="AM22" s="87">
        <f t="shared" si="26"/>
        <v>10</v>
      </c>
      <c r="AN22" s="88">
        <f t="shared" si="27"/>
        <v>0</v>
      </c>
      <c r="AO22" s="78" t="str">
        <f t="shared" si="28"/>
        <v/>
      </c>
      <c r="AP22" s="79" t="str">
        <f t="shared" si="29"/>
        <v/>
      </c>
      <c r="AQ22" s="75"/>
      <c r="AR22" s="87" t="str">
        <f t="shared" si="30"/>
        <v/>
      </c>
      <c r="AS22" s="147" t="str">
        <f t="shared" si="31"/>
        <v>2F</v>
      </c>
      <c r="AT22" s="147" t="str">
        <f t="shared" si="32"/>
        <v>2F</v>
      </c>
      <c r="AU22" s="147" t="str">
        <f t="shared" si="33"/>
        <v>1S</v>
      </c>
      <c r="AV22" s="146"/>
      <c r="AW22" s="147"/>
      <c r="AX22" s="147"/>
      <c r="AY22" s="146"/>
      <c r="AZ22" s="55" t="str">
        <f t="shared" si="34"/>
        <v/>
      </c>
      <c r="BA22" s="56">
        <f t="shared" si="15"/>
        <v>0</v>
      </c>
    </row>
    <row r="23" spans="1:53" ht="15" customHeight="1" x14ac:dyDescent="0.25">
      <c r="A23">
        <v>6</v>
      </c>
      <c r="B23" s="355"/>
      <c r="C23" s="356"/>
      <c r="D23" s="356"/>
      <c r="E23" s="357"/>
      <c r="F23" s="357"/>
      <c r="G23" s="358"/>
      <c r="H23" s="359"/>
      <c r="I23" s="360"/>
      <c r="J23" s="360"/>
      <c r="K23" s="361"/>
      <c r="L23" s="360"/>
      <c r="M23" s="362"/>
      <c r="N23" s="203">
        <f t="shared" si="16"/>
        <v>0</v>
      </c>
      <c r="O23" s="204" t="str">
        <f t="shared" si="17"/>
        <v/>
      </c>
      <c r="P23" s="204" t="str">
        <f t="shared" si="0"/>
        <v/>
      </c>
      <c r="Q23" s="204" t="str">
        <f t="shared" si="1"/>
        <v/>
      </c>
      <c r="R23" s="204">
        <f t="shared" si="18"/>
        <v>0</v>
      </c>
      <c r="S23" s="70" t="str">
        <f t="shared" si="2"/>
        <v/>
      </c>
      <c r="T23" s="70" t="str">
        <f t="shared" si="3"/>
        <v/>
      </c>
      <c r="U23" s="70" t="str">
        <f t="shared" si="4"/>
        <v/>
      </c>
      <c r="V23" s="70" t="str">
        <f t="shared" si="19"/>
        <v/>
      </c>
      <c r="W23" s="70" t="str">
        <f t="shared" si="5"/>
        <v/>
      </c>
      <c r="X23" s="70" t="str">
        <f t="shared" si="6"/>
        <v/>
      </c>
      <c r="Y23" s="70">
        <f t="shared" si="7"/>
        <v>0</v>
      </c>
      <c r="Z23" s="84" t="b">
        <f t="shared" si="8"/>
        <v>0</v>
      </c>
      <c r="AA23" s="84" t="b">
        <f t="shared" si="9"/>
        <v>0</v>
      </c>
      <c r="AB23" s="84" t="b">
        <f t="shared" si="10"/>
        <v>0</v>
      </c>
      <c r="AC23" s="84" t="b">
        <f t="shared" si="11"/>
        <v>0</v>
      </c>
      <c r="AD23" s="84" t="b">
        <f t="shared" si="12"/>
        <v>0</v>
      </c>
      <c r="AE23" s="84" t="b">
        <f t="shared" si="20"/>
        <v>0</v>
      </c>
      <c r="AF23" s="84" t="b">
        <f t="shared" si="21"/>
        <v>0</v>
      </c>
      <c r="AG23" s="84" t="b">
        <f t="shared" si="22"/>
        <v>0</v>
      </c>
      <c r="AH23" s="84" t="b">
        <f t="shared" si="23"/>
        <v>0</v>
      </c>
      <c r="AI23" s="84" t="b">
        <f t="shared" si="24"/>
        <v>0</v>
      </c>
      <c r="AJ23" s="89" t="str">
        <f t="shared" si="13"/>
        <v/>
      </c>
      <c r="AK23" s="90" t="str">
        <f t="shared" si="14"/>
        <v/>
      </c>
      <c r="AL23" s="145" t="str">
        <f t="shared" si="25"/>
        <v/>
      </c>
      <c r="AM23" s="87" t="str">
        <f t="shared" si="26"/>
        <v/>
      </c>
      <c r="AN23" s="88">
        <f t="shared" si="27"/>
        <v>0</v>
      </c>
      <c r="AO23" s="78" t="str">
        <f t="shared" si="28"/>
        <v/>
      </c>
      <c r="AP23" s="79" t="str">
        <f t="shared" si="29"/>
        <v/>
      </c>
      <c r="AQ23" s="75"/>
      <c r="AR23" s="87" t="str">
        <f t="shared" si="30"/>
        <v/>
      </c>
      <c r="AS23" s="147" t="str">
        <f t="shared" si="31"/>
        <v/>
      </c>
      <c r="AT23" s="147" t="str">
        <f t="shared" si="32"/>
        <v/>
      </c>
      <c r="AU23" s="147" t="str">
        <f t="shared" si="33"/>
        <v/>
      </c>
      <c r="AV23" s="146"/>
      <c r="AW23" s="147"/>
      <c r="AX23" s="147"/>
      <c r="AY23" s="146"/>
      <c r="AZ23" s="55" t="str">
        <f t="shared" si="34"/>
        <v/>
      </c>
      <c r="BA23" s="56">
        <f t="shared" si="15"/>
        <v>0</v>
      </c>
    </row>
    <row r="24" spans="1:53" ht="15" customHeight="1" x14ac:dyDescent="0.25">
      <c r="A24">
        <v>7</v>
      </c>
      <c r="B24" s="355"/>
      <c r="C24" s="356"/>
      <c r="D24" s="356"/>
      <c r="E24" s="363"/>
      <c r="F24" s="363"/>
      <c r="G24" s="358"/>
      <c r="H24" s="359"/>
      <c r="I24" s="360"/>
      <c r="J24" s="360"/>
      <c r="K24" s="361"/>
      <c r="L24" s="360"/>
      <c r="M24" s="362"/>
      <c r="N24" s="203">
        <f t="shared" si="16"/>
        <v>0</v>
      </c>
      <c r="O24" s="204" t="str">
        <f t="shared" si="17"/>
        <v/>
      </c>
      <c r="P24" s="204" t="str">
        <f t="shared" si="0"/>
        <v/>
      </c>
      <c r="Q24" s="204" t="str">
        <f t="shared" si="1"/>
        <v/>
      </c>
      <c r="R24" s="204">
        <f t="shared" si="18"/>
        <v>0</v>
      </c>
      <c r="S24" s="70" t="str">
        <f t="shared" si="2"/>
        <v/>
      </c>
      <c r="T24" s="70" t="str">
        <f t="shared" si="3"/>
        <v/>
      </c>
      <c r="U24" s="70" t="str">
        <f t="shared" si="4"/>
        <v/>
      </c>
      <c r="V24" s="70" t="str">
        <f t="shared" si="19"/>
        <v/>
      </c>
      <c r="W24" s="70" t="str">
        <f t="shared" si="5"/>
        <v/>
      </c>
      <c r="X24" s="70" t="str">
        <f t="shared" si="6"/>
        <v/>
      </c>
      <c r="Y24" s="70">
        <f t="shared" si="7"/>
        <v>0</v>
      </c>
      <c r="Z24" s="84" t="b">
        <f t="shared" si="8"/>
        <v>0</v>
      </c>
      <c r="AA24" s="84" t="b">
        <f t="shared" si="9"/>
        <v>0</v>
      </c>
      <c r="AB24" s="84" t="b">
        <f t="shared" si="10"/>
        <v>0</v>
      </c>
      <c r="AC24" s="84" t="b">
        <f t="shared" si="11"/>
        <v>0</v>
      </c>
      <c r="AD24" s="84" t="b">
        <f t="shared" si="12"/>
        <v>0</v>
      </c>
      <c r="AE24" s="84" t="b">
        <f t="shared" si="20"/>
        <v>0</v>
      </c>
      <c r="AF24" s="84" t="b">
        <f t="shared" si="21"/>
        <v>0</v>
      </c>
      <c r="AG24" s="84" t="b">
        <f t="shared" si="22"/>
        <v>0</v>
      </c>
      <c r="AH24" s="84" t="b">
        <f t="shared" si="23"/>
        <v>0</v>
      </c>
      <c r="AI24" s="84" t="b">
        <f t="shared" si="24"/>
        <v>0</v>
      </c>
      <c r="AJ24" s="89" t="str">
        <f t="shared" si="13"/>
        <v/>
      </c>
      <c r="AK24" s="90" t="str">
        <f t="shared" si="14"/>
        <v/>
      </c>
      <c r="AL24" s="145" t="str">
        <f t="shared" si="25"/>
        <v/>
      </c>
      <c r="AM24" s="87" t="str">
        <f t="shared" si="26"/>
        <v/>
      </c>
      <c r="AN24" s="88">
        <f t="shared" si="27"/>
        <v>0</v>
      </c>
      <c r="AO24" s="78" t="str">
        <f t="shared" si="28"/>
        <v/>
      </c>
      <c r="AP24" s="79" t="str">
        <f t="shared" si="29"/>
        <v/>
      </c>
      <c r="AQ24" s="75"/>
      <c r="AR24" s="87" t="str">
        <f t="shared" si="30"/>
        <v/>
      </c>
      <c r="AS24" s="147" t="str">
        <f t="shared" si="31"/>
        <v/>
      </c>
      <c r="AT24" s="147" t="str">
        <f t="shared" si="32"/>
        <v/>
      </c>
      <c r="AU24" s="147" t="str">
        <f t="shared" si="33"/>
        <v/>
      </c>
      <c r="AV24" s="146"/>
      <c r="AW24" s="147"/>
      <c r="AX24" s="147"/>
      <c r="AY24" s="146"/>
      <c r="AZ24" s="55" t="str">
        <f t="shared" si="34"/>
        <v/>
      </c>
      <c r="BA24" s="56">
        <f t="shared" si="15"/>
        <v>0</v>
      </c>
    </row>
    <row r="25" spans="1:53" ht="15" customHeight="1" x14ac:dyDescent="0.25">
      <c r="A25">
        <v>8</v>
      </c>
      <c r="B25" s="355"/>
      <c r="C25" s="356"/>
      <c r="D25" s="356"/>
      <c r="E25" s="357"/>
      <c r="F25" s="357"/>
      <c r="G25" s="358"/>
      <c r="H25" s="359"/>
      <c r="I25" s="360"/>
      <c r="J25" s="360"/>
      <c r="K25" s="361"/>
      <c r="L25" s="361"/>
      <c r="M25" s="362"/>
      <c r="N25" s="203">
        <f t="shared" si="16"/>
        <v>0</v>
      </c>
      <c r="O25" s="204" t="str">
        <f t="shared" si="17"/>
        <v/>
      </c>
      <c r="P25" s="204" t="str">
        <f t="shared" si="0"/>
        <v/>
      </c>
      <c r="Q25" s="204" t="str">
        <f t="shared" si="1"/>
        <v/>
      </c>
      <c r="R25" s="204">
        <f t="shared" si="18"/>
        <v>0</v>
      </c>
      <c r="S25" s="70" t="str">
        <f t="shared" si="2"/>
        <v/>
      </c>
      <c r="T25" s="70" t="str">
        <f t="shared" si="3"/>
        <v/>
      </c>
      <c r="U25" s="70" t="str">
        <f t="shared" si="4"/>
        <v/>
      </c>
      <c r="V25" s="70" t="str">
        <f t="shared" si="19"/>
        <v/>
      </c>
      <c r="W25" s="70" t="str">
        <f t="shared" si="5"/>
        <v/>
      </c>
      <c r="X25" s="70" t="str">
        <f t="shared" si="6"/>
        <v/>
      </c>
      <c r="Y25" s="70">
        <f t="shared" si="7"/>
        <v>0</v>
      </c>
      <c r="Z25" s="84" t="b">
        <f t="shared" si="8"/>
        <v>0</v>
      </c>
      <c r="AA25" s="84" t="b">
        <f t="shared" si="9"/>
        <v>0</v>
      </c>
      <c r="AB25" s="84" t="b">
        <f t="shared" si="10"/>
        <v>0</v>
      </c>
      <c r="AC25" s="84" t="b">
        <f t="shared" si="11"/>
        <v>0</v>
      </c>
      <c r="AD25" s="84" t="b">
        <f t="shared" si="12"/>
        <v>0</v>
      </c>
      <c r="AE25" s="84" t="b">
        <f t="shared" si="20"/>
        <v>0</v>
      </c>
      <c r="AF25" s="84" t="b">
        <f t="shared" si="21"/>
        <v>0</v>
      </c>
      <c r="AG25" s="84" t="b">
        <f t="shared" si="22"/>
        <v>0</v>
      </c>
      <c r="AH25" s="84" t="b">
        <f t="shared" si="23"/>
        <v>0</v>
      </c>
      <c r="AI25" s="84" t="b">
        <f t="shared" si="24"/>
        <v>0</v>
      </c>
      <c r="AJ25" s="89" t="str">
        <f t="shared" si="13"/>
        <v/>
      </c>
      <c r="AK25" s="90" t="str">
        <f t="shared" si="14"/>
        <v/>
      </c>
      <c r="AL25" s="145" t="str">
        <f t="shared" si="25"/>
        <v/>
      </c>
      <c r="AM25" s="87" t="str">
        <f t="shared" si="26"/>
        <v/>
      </c>
      <c r="AN25" s="88">
        <f t="shared" si="27"/>
        <v>0</v>
      </c>
      <c r="AO25" s="78" t="str">
        <f t="shared" si="28"/>
        <v/>
      </c>
      <c r="AP25" s="79" t="str">
        <f t="shared" si="29"/>
        <v/>
      </c>
      <c r="AQ25" s="75"/>
      <c r="AR25" s="87" t="str">
        <f t="shared" si="30"/>
        <v/>
      </c>
      <c r="AS25" s="147" t="str">
        <f t="shared" si="31"/>
        <v/>
      </c>
      <c r="AT25" s="147" t="str">
        <f t="shared" si="32"/>
        <v/>
      </c>
      <c r="AU25" s="147" t="str">
        <f t="shared" si="33"/>
        <v/>
      </c>
      <c r="AV25" s="146"/>
      <c r="AW25" s="147" t="str">
        <f t="shared" ref="AW25:AW53" si="35">IF(AV25="","",IF(AV25="PRO",1,IF(AV25="LWOO",2,IF(AV25="BBL",3,IF(AV25="BBL/Kader",4,IF(AV25="Kader",5,IF(AV25="Kader/TL",6,IF(AV25="TL",7,IF(AV25="TL/Havo",8,IF(AV25="Havo",9,IF(AV25="Havo/VWO",10,IF(AV25="VWO",11))))))))))))</f>
        <v/>
      </c>
      <c r="AX25" s="147">
        <f t="shared" ref="AX25:AX53" si="36">IF(AW25="",0,IF(AW25&lt;AR25,0,IF(AW25&gt;=AR25,1)))</f>
        <v>0</v>
      </c>
      <c r="AY25" s="146"/>
      <c r="AZ25" s="55" t="str">
        <f t="shared" si="34"/>
        <v/>
      </c>
      <c r="BA25" s="56">
        <f t="shared" si="15"/>
        <v>0</v>
      </c>
    </row>
    <row r="26" spans="1:53" ht="15" customHeight="1" x14ac:dyDescent="0.25">
      <c r="A26">
        <v>9</v>
      </c>
      <c r="B26" s="355"/>
      <c r="C26" s="356"/>
      <c r="D26" s="356"/>
      <c r="E26" s="357"/>
      <c r="F26" s="357"/>
      <c r="G26" s="358"/>
      <c r="H26" s="364"/>
      <c r="I26" s="361"/>
      <c r="J26" s="361"/>
      <c r="K26" s="361"/>
      <c r="L26" s="361"/>
      <c r="M26" s="365"/>
      <c r="N26" s="203">
        <f t="shared" si="16"/>
        <v>0</v>
      </c>
      <c r="O26" s="204" t="str">
        <f t="shared" si="17"/>
        <v/>
      </c>
      <c r="P26" s="204" t="str">
        <f t="shared" si="0"/>
        <v/>
      </c>
      <c r="Q26" s="204" t="str">
        <f t="shared" si="1"/>
        <v/>
      </c>
      <c r="R26" s="204">
        <f t="shared" si="18"/>
        <v>0</v>
      </c>
      <c r="S26" s="70" t="str">
        <f t="shared" si="2"/>
        <v/>
      </c>
      <c r="T26" s="70" t="str">
        <f t="shared" si="3"/>
        <v/>
      </c>
      <c r="U26" s="70" t="str">
        <f t="shared" si="4"/>
        <v/>
      </c>
      <c r="V26" s="70" t="str">
        <f t="shared" si="19"/>
        <v/>
      </c>
      <c r="W26" s="70" t="str">
        <f t="shared" si="5"/>
        <v/>
      </c>
      <c r="X26" s="70" t="str">
        <f t="shared" si="6"/>
        <v/>
      </c>
      <c r="Y26" s="70">
        <f t="shared" si="7"/>
        <v>0</v>
      </c>
      <c r="Z26" s="84" t="b">
        <f t="shared" si="8"/>
        <v>0</v>
      </c>
      <c r="AA26" s="84" t="b">
        <f t="shared" si="9"/>
        <v>0</v>
      </c>
      <c r="AB26" s="84" t="b">
        <f t="shared" si="10"/>
        <v>0</v>
      </c>
      <c r="AC26" s="84" t="b">
        <f t="shared" si="11"/>
        <v>0</v>
      </c>
      <c r="AD26" s="84" t="b">
        <f t="shared" si="12"/>
        <v>0</v>
      </c>
      <c r="AE26" s="84" t="b">
        <f t="shared" si="20"/>
        <v>0</v>
      </c>
      <c r="AF26" s="84" t="b">
        <f t="shared" si="21"/>
        <v>0</v>
      </c>
      <c r="AG26" s="84" t="b">
        <f t="shared" si="22"/>
        <v>0</v>
      </c>
      <c r="AH26" s="84" t="b">
        <f t="shared" si="23"/>
        <v>0</v>
      </c>
      <c r="AI26" s="84" t="b">
        <f t="shared" si="24"/>
        <v>0</v>
      </c>
      <c r="AJ26" s="89" t="str">
        <f t="shared" si="13"/>
        <v/>
      </c>
      <c r="AK26" s="90" t="str">
        <f t="shared" si="14"/>
        <v/>
      </c>
      <c r="AL26" s="145" t="str">
        <f t="shared" si="25"/>
        <v/>
      </c>
      <c r="AM26" s="87" t="str">
        <f t="shared" si="26"/>
        <v/>
      </c>
      <c r="AN26" s="88">
        <f t="shared" si="27"/>
        <v>0</v>
      </c>
      <c r="AO26" s="78" t="str">
        <f t="shared" si="28"/>
        <v/>
      </c>
      <c r="AP26" s="79" t="str">
        <f t="shared" si="29"/>
        <v/>
      </c>
      <c r="AQ26" s="75"/>
      <c r="AR26" s="87" t="str">
        <f t="shared" si="30"/>
        <v/>
      </c>
      <c r="AS26" s="147" t="str">
        <f t="shared" si="31"/>
        <v/>
      </c>
      <c r="AT26" s="147" t="str">
        <f t="shared" si="32"/>
        <v/>
      </c>
      <c r="AU26" s="147" t="str">
        <f t="shared" si="33"/>
        <v/>
      </c>
      <c r="AV26" s="146"/>
      <c r="AW26" s="147" t="str">
        <f t="shared" si="35"/>
        <v/>
      </c>
      <c r="AX26" s="147">
        <f t="shared" si="36"/>
        <v>0</v>
      </c>
      <c r="AY26" s="146"/>
      <c r="AZ26" s="55" t="str">
        <f t="shared" si="34"/>
        <v/>
      </c>
      <c r="BA26" s="56">
        <f t="shared" si="15"/>
        <v>0</v>
      </c>
    </row>
    <row r="27" spans="1:53" ht="15" customHeight="1" x14ac:dyDescent="0.25">
      <c r="A27">
        <v>10</v>
      </c>
      <c r="B27" s="355"/>
      <c r="C27" s="356"/>
      <c r="D27" s="356"/>
      <c r="E27" s="357"/>
      <c r="F27" s="357"/>
      <c r="G27" s="358"/>
      <c r="H27" s="364"/>
      <c r="I27" s="361"/>
      <c r="J27" s="361"/>
      <c r="K27" s="361"/>
      <c r="L27" s="361"/>
      <c r="M27" s="365"/>
      <c r="N27" s="203">
        <f t="shared" si="16"/>
        <v>0</v>
      </c>
      <c r="O27" s="204" t="str">
        <f t="shared" si="17"/>
        <v/>
      </c>
      <c r="P27" s="204" t="str">
        <f t="shared" si="0"/>
        <v/>
      </c>
      <c r="Q27" s="204" t="str">
        <f t="shared" si="1"/>
        <v/>
      </c>
      <c r="R27" s="204">
        <f t="shared" si="18"/>
        <v>0</v>
      </c>
      <c r="S27" s="70" t="str">
        <f t="shared" si="2"/>
        <v/>
      </c>
      <c r="T27" s="70" t="str">
        <f t="shared" si="3"/>
        <v/>
      </c>
      <c r="U27" s="70" t="str">
        <f t="shared" si="4"/>
        <v/>
      </c>
      <c r="V27" s="70" t="str">
        <f t="shared" si="19"/>
        <v/>
      </c>
      <c r="W27" s="70" t="str">
        <f t="shared" si="5"/>
        <v/>
      </c>
      <c r="X27" s="70" t="str">
        <f t="shared" si="6"/>
        <v/>
      </c>
      <c r="Y27" s="70">
        <f t="shared" si="7"/>
        <v>0</v>
      </c>
      <c r="Z27" s="84" t="b">
        <f t="shared" si="8"/>
        <v>0</v>
      </c>
      <c r="AA27" s="84" t="b">
        <f t="shared" si="9"/>
        <v>0</v>
      </c>
      <c r="AB27" s="84" t="b">
        <f t="shared" si="10"/>
        <v>0</v>
      </c>
      <c r="AC27" s="84" t="b">
        <f t="shared" si="11"/>
        <v>0</v>
      </c>
      <c r="AD27" s="84" t="b">
        <f t="shared" si="12"/>
        <v>0</v>
      </c>
      <c r="AE27" s="84" t="b">
        <f t="shared" si="20"/>
        <v>0</v>
      </c>
      <c r="AF27" s="84" t="b">
        <f t="shared" si="21"/>
        <v>0</v>
      </c>
      <c r="AG27" s="84" t="b">
        <f t="shared" si="22"/>
        <v>0</v>
      </c>
      <c r="AH27" s="84" t="b">
        <f t="shared" si="23"/>
        <v>0</v>
      </c>
      <c r="AI27" s="84" t="b">
        <f t="shared" si="24"/>
        <v>0</v>
      </c>
      <c r="AJ27" s="89" t="str">
        <f t="shared" si="13"/>
        <v/>
      </c>
      <c r="AK27" s="90" t="str">
        <f t="shared" si="14"/>
        <v/>
      </c>
      <c r="AL27" s="145" t="str">
        <f t="shared" si="25"/>
        <v/>
      </c>
      <c r="AM27" s="87" t="str">
        <f t="shared" si="26"/>
        <v/>
      </c>
      <c r="AN27" s="88">
        <f t="shared" si="27"/>
        <v>0</v>
      </c>
      <c r="AO27" s="78" t="str">
        <f t="shared" si="28"/>
        <v/>
      </c>
      <c r="AP27" s="79" t="str">
        <f t="shared" si="29"/>
        <v/>
      </c>
      <c r="AQ27" s="75"/>
      <c r="AR27" s="87" t="str">
        <f t="shared" si="30"/>
        <v/>
      </c>
      <c r="AS27" s="147" t="str">
        <f t="shared" si="31"/>
        <v/>
      </c>
      <c r="AT27" s="147" t="str">
        <f t="shared" si="32"/>
        <v/>
      </c>
      <c r="AU27" s="147" t="str">
        <f t="shared" si="33"/>
        <v/>
      </c>
      <c r="AV27" s="146"/>
      <c r="AW27" s="147" t="str">
        <f t="shared" si="35"/>
        <v/>
      </c>
      <c r="AX27" s="147">
        <f t="shared" si="36"/>
        <v>0</v>
      </c>
      <c r="AY27" s="146"/>
      <c r="AZ27" s="55" t="str">
        <f t="shared" si="34"/>
        <v/>
      </c>
      <c r="BA27" s="56">
        <f t="shared" si="15"/>
        <v>0</v>
      </c>
    </row>
    <row r="28" spans="1:53" ht="15" customHeight="1" x14ac:dyDescent="0.25">
      <c r="A28">
        <v>11</v>
      </c>
      <c r="B28" s="355"/>
      <c r="C28" s="356"/>
      <c r="D28" s="356"/>
      <c r="E28" s="357"/>
      <c r="F28" s="357"/>
      <c r="G28" s="358"/>
      <c r="H28" s="364"/>
      <c r="I28" s="361"/>
      <c r="J28" s="361"/>
      <c r="K28" s="361"/>
      <c r="L28" s="361"/>
      <c r="M28" s="365"/>
      <c r="N28" s="203">
        <f t="shared" si="16"/>
        <v>0</v>
      </c>
      <c r="O28" s="204" t="str">
        <f t="shared" si="17"/>
        <v/>
      </c>
      <c r="P28" s="204" t="str">
        <f t="shared" si="0"/>
        <v/>
      </c>
      <c r="Q28" s="204" t="str">
        <f t="shared" si="1"/>
        <v/>
      </c>
      <c r="R28" s="204">
        <f t="shared" si="18"/>
        <v>0</v>
      </c>
      <c r="S28" s="70" t="str">
        <f t="shared" si="2"/>
        <v/>
      </c>
      <c r="T28" s="70" t="str">
        <f t="shared" si="3"/>
        <v/>
      </c>
      <c r="U28" s="70" t="str">
        <f t="shared" si="4"/>
        <v/>
      </c>
      <c r="V28" s="70" t="str">
        <f t="shared" si="19"/>
        <v/>
      </c>
      <c r="W28" s="70" t="str">
        <f t="shared" si="5"/>
        <v/>
      </c>
      <c r="X28" s="70" t="str">
        <f t="shared" si="6"/>
        <v/>
      </c>
      <c r="Y28" s="70">
        <f t="shared" si="7"/>
        <v>0</v>
      </c>
      <c r="Z28" s="84" t="b">
        <f t="shared" si="8"/>
        <v>0</v>
      </c>
      <c r="AA28" s="84" t="b">
        <f t="shared" si="9"/>
        <v>0</v>
      </c>
      <c r="AB28" s="84" t="b">
        <f t="shared" si="10"/>
        <v>0</v>
      </c>
      <c r="AC28" s="84" t="b">
        <f t="shared" si="11"/>
        <v>0</v>
      </c>
      <c r="AD28" s="84" t="b">
        <f t="shared" si="12"/>
        <v>0</v>
      </c>
      <c r="AE28" s="84" t="b">
        <f t="shared" si="20"/>
        <v>0</v>
      </c>
      <c r="AF28" s="84" t="b">
        <f t="shared" si="21"/>
        <v>0</v>
      </c>
      <c r="AG28" s="84" t="b">
        <f t="shared" si="22"/>
        <v>0</v>
      </c>
      <c r="AH28" s="84" t="b">
        <f t="shared" si="23"/>
        <v>0</v>
      </c>
      <c r="AI28" s="84" t="b">
        <f t="shared" si="24"/>
        <v>0</v>
      </c>
      <c r="AJ28" s="89" t="str">
        <f t="shared" si="13"/>
        <v/>
      </c>
      <c r="AK28" s="90" t="str">
        <f t="shared" si="14"/>
        <v/>
      </c>
      <c r="AL28" s="145" t="str">
        <f t="shared" si="25"/>
        <v/>
      </c>
      <c r="AM28" s="87" t="str">
        <f t="shared" si="26"/>
        <v/>
      </c>
      <c r="AN28" s="88">
        <f t="shared" si="27"/>
        <v>0</v>
      </c>
      <c r="AO28" s="78" t="str">
        <f t="shared" si="28"/>
        <v/>
      </c>
      <c r="AP28" s="79" t="str">
        <f t="shared" si="29"/>
        <v/>
      </c>
      <c r="AQ28" s="75"/>
      <c r="AR28" s="87" t="str">
        <f t="shared" si="30"/>
        <v/>
      </c>
      <c r="AS28" s="147" t="str">
        <f t="shared" si="31"/>
        <v/>
      </c>
      <c r="AT28" s="147" t="str">
        <f t="shared" si="32"/>
        <v/>
      </c>
      <c r="AU28" s="147" t="str">
        <f t="shared" si="33"/>
        <v/>
      </c>
      <c r="AV28" s="146"/>
      <c r="AW28" s="147" t="str">
        <f t="shared" si="35"/>
        <v/>
      </c>
      <c r="AX28" s="147">
        <f t="shared" si="36"/>
        <v>0</v>
      </c>
      <c r="AY28" s="146"/>
      <c r="AZ28" s="55" t="str">
        <f t="shared" si="34"/>
        <v/>
      </c>
      <c r="BA28" s="56">
        <f t="shared" si="15"/>
        <v>0</v>
      </c>
    </row>
    <row r="29" spans="1:53" ht="15" customHeight="1" x14ac:dyDescent="0.25">
      <c r="A29">
        <v>12</v>
      </c>
      <c r="B29" s="355"/>
      <c r="C29" s="356"/>
      <c r="D29" s="356"/>
      <c r="E29" s="357"/>
      <c r="F29" s="357"/>
      <c r="G29" s="358"/>
      <c r="H29" s="364"/>
      <c r="I29" s="361"/>
      <c r="J29" s="361"/>
      <c r="K29" s="361"/>
      <c r="L29" s="361"/>
      <c r="M29" s="365"/>
      <c r="N29" s="203">
        <f t="shared" si="16"/>
        <v>0</v>
      </c>
      <c r="O29" s="204" t="str">
        <f t="shared" si="17"/>
        <v/>
      </c>
      <c r="P29" s="204" t="str">
        <f t="shared" si="0"/>
        <v/>
      </c>
      <c r="Q29" s="204" t="str">
        <f t="shared" si="1"/>
        <v/>
      </c>
      <c r="R29" s="204">
        <f t="shared" si="18"/>
        <v>0</v>
      </c>
      <c r="S29" s="70" t="str">
        <f t="shared" si="2"/>
        <v/>
      </c>
      <c r="T29" s="70" t="str">
        <f t="shared" si="3"/>
        <v/>
      </c>
      <c r="U29" s="70" t="str">
        <f t="shared" si="4"/>
        <v/>
      </c>
      <c r="V29" s="70" t="str">
        <f t="shared" si="19"/>
        <v/>
      </c>
      <c r="W29" s="70" t="str">
        <f t="shared" si="5"/>
        <v/>
      </c>
      <c r="X29" s="70" t="str">
        <f t="shared" si="6"/>
        <v/>
      </c>
      <c r="Y29" s="70">
        <f t="shared" si="7"/>
        <v>0</v>
      </c>
      <c r="Z29" s="84" t="b">
        <f t="shared" si="8"/>
        <v>0</v>
      </c>
      <c r="AA29" s="84" t="b">
        <f t="shared" si="9"/>
        <v>0</v>
      </c>
      <c r="AB29" s="84" t="b">
        <f t="shared" si="10"/>
        <v>0</v>
      </c>
      <c r="AC29" s="84" t="b">
        <f t="shared" si="11"/>
        <v>0</v>
      </c>
      <c r="AD29" s="84" t="b">
        <f t="shared" si="12"/>
        <v>0</v>
      </c>
      <c r="AE29" s="84" t="b">
        <f t="shared" si="20"/>
        <v>0</v>
      </c>
      <c r="AF29" s="84" t="b">
        <f t="shared" si="21"/>
        <v>0</v>
      </c>
      <c r="AG29" s="84" t="b">
        <f t="shared" si="22"/>
        <v>0</v>
      </c>
      <c r="AH29" s="84" t="b">
        <f t="shared" si="23"/>
        <v>0</v>
      </c>
      <c r="AI29" s="84" t="b">
        <f t="shared" si="24"/>
        <v>0</v>
      </c>
      <c r="AJ29" s="89" t="str">
        <f t="shared" si="13"/>
        <v/>
      </c>
      <c r="AK29" s="90" t="str">
        <f t="shared" si="14"/>
        <v/>
      </c>
      <c r="AL29" s="145" t="str">
        <f t="shared" si="25"/>
        <v/>
      </c>
      <c r="AM29" s="87" t="str">
        <f t="shared" si="26"/>
        <v/>
      </c>
      <c r="AN29" s="88">
        <f t="shared" si="27"/>
        <v>0</v>
      </c>
      <c r="AO29" s="78" t="str">
        <f t="shared" si="28"/>
        <v/>
      </c>
      <c r="AP29" s="79" t="str">
        <f t="shared" si="29"/>
        <v/>
      </c>
      <c r="AQ29" s="75"/>
      <c r="AR29" s="87" t="str">
        <f t="shared" si="30"/>
        <v/>
      </c>
      <c r="AS29" s="147" t="str">
        <f t="shared" si="31"/>
        <v/>
      </c>
      <c r="AT29" s="147" t="str">
        <f t="shared" si="32"/>
        <v/>
      </c>
      <c r="AU29" s="147" t="str">
        <f t="shared" si="33"/>
        <v/>
      </c>
      <c r="AV29" s="146"/>
      <c r="AW29" s="147" t="str">
        <f t="shared" si="35"/>
        <v/>
      </c>
      <c r="AX29" s="147">
        <f t="shared" si="36"/>
        <v>0</v>
      </c>
      <c r="AY29" s="146"/>
      <c r="AZ29" s="55" t="str">
        <f t="shared" si="34"/>
        <v/>
      </c>
      <c r="BA29" s="56">
        <f t="shared" si="15"/>
        <v>0</v>
      </c>
    </row>
    <row r="30" spans="1:53" ht="15" customHeight="1" x14ac:dyDescent="0.25">
      <c r="A30">
        <v>13</v>
      </c>
      <c r="B30" s="355"/>
      <c r="C30" s="356"/>
      <c r="D30" s="356"/>
      <c r="E30" s="357"/>
      <c r="F30" s="357"/>
      <c r="G30" s="358"/>
      <c r="H30" s="364"/>
      <c r="I30" s="361"/>
      <c r="J30" s="361"/>
      <c r="K30" s="361"/>
      <c r="L30" s="361"/>
      <c r="M30" s="365"/>
      <c r="N30" s="203">
        <f t="shared" si="16"/>
        <v>0</v>
      </c>
      <c r="O30" s="204" t="str">
        <f t="shared" si="17"/>
        <v/>
      </c>
      <c r="P30" s="204" t="str">
        <f t="shared" si="0"/>
        <v/>
      </c>
      <c r="Q30" s="204" t="str">
        <f t="shared" si="1"/>
        <v/>
      </c>
      <c r="R30" s="204">
        <f t="shared" si="18"/>
        <v>0</v>
      </c>
      <c r="S30" s="70" t="str">
        <f t="shared" si="2"/>
        <v/>
      </c>
      <c r="T30" s="70" t="str">
        <f t="shared" si="3"/>
        <v/>
      </c>
      <c r="U30" s="70" t="str">
        <f t="shared" si="4"/>
        <v/>
      </c>
      <c r="V30" s="70" t="str">
        <f t="shared" si="19"/>
        <v/>
      </c>
      <c r="W30" s="70" t="str">
        <f t="shared" si="5"/>
        <v/>
      </c>
      <c r="X30" s="70" t="str">
        <f t="shared" si="6"/>
        <v/>
      </c>
      <c r="Y30" s="70">
        <f t="shared" si="7"/>
        <v>0</v>
      </c>
      <c r="Z30" s="84" t="b">
        <f t="shared" si="8"/>
        <v>0</v>
      </c>
      <c r="AA30" s="84" t="b">
        <f t="shared" si="9"/>
        <v>0</v>
      </c>
      <c r="AB30" s="84" t="b">
        <f t="shared" si="10"/>
        <v>0</v>
      </c>
      <c r="AC30" s="84" t="b">
        <f t="shared" si="11"/>
        <v>0</v>
      </c>
      <c r="AD30" s="84" t="b">
        <f t="shared" si="12"/>
        <v>0</v>
      </c>
      <c r="AE30" s="84" t="b">
        <f t="shared" si="20"/>
        <v>0</v>
      </c>
      <c r="AF30" s="84" t="b">
        <f t="shared" si="21"/>
        <v>0</v>
      </c>
      <c r="AG30" s="84" t="b">
        <f t="shared" si="22"/>
        <v>0</v>
      </c>
      <c r="AH30" s="84" t="b">
        <f t="shared" si="23"/>
        <v>0</v>
      </c>
      <c r="AI30" s="84" t="b">
        <f t="shared" si="24"/>
        <v>0</v>
      </c>
      <c r="AJ30" s="89" t="str">
        <f t="shared" si="13"/>
        <v/>
      </c>
      <c r="AK30" s="90" t="str">
        <f t="shared" si="14"/>
        <v/>
      </c>
      <c r="AL30" s="145" t="str">
        <f t="shared" si="25"/>
        <v/>
      </c>
      <c r="AM30" s="87" t="str">
        <f t="shared" si="26"/>
        <v/>
      </c>
      <c r="AN30" s="88">
        <f t="shared" si="27"/>
        <v>0</v>
      </c>
      <c r="AO30" s="78" t="str">
        <f t="shared" si="28"/>
        <v/>
      </c>
      <c r="AP30" s="79" t="str">
        <f t="shared" si="29"/>
        <v/>
      </c>
      <c r="AQ30" s="75"/>
      <c r="AR30" s="87" t="str">
        <f t="shared" si="30"/>
        <v/>
      </c>
      <c r="AS30" s="147" t="str">
        <f t="shared" si="31"/>
        <v/>
      </c>
      <c r="AT30" s="147" t="str">
        <f t="shared" si="32"/>
        <v/>
      </c>
      <c r="AU30" s="147" t="str">
        <f t="shared" si="33"/>
        <v/>
      </c>
      <c r="AV30" s="146"/>
      <c r="AW30" s="147" t="str">
        <f t="shared" si="35"/>
        <v/>
      </c>
      <c r="AX30" s="147">
        <f t="shared" si="36"/>
        <v>0</v>
      </c>
      <c r="AY30" s="146"/>
      <c r="AZ30" s="55" t="str">
        <f t="shared" si="34"/>
        <v/>
      </c>
      <c r="BA30" s="56">
        <f t="shared" si="15"/>
        <v>0</v>
      </c>
    </row>
    <row r="31" spans="1:53" ht="15" customHeight="1" x14ac:dyDescent="0.25">
      <c r="A31">
        <v>14</v>
      </c>
      <c r="B31" s="355"/>
      <c r="C31" s="356"/>
      <c r="D31" s="356"/>
      <c r="E31" s="357"/>
      <c r="F31" s="357"/>
      <c r="G31" s="358"/>
      <c r="H31" s="364"/>
      <c r="I31" s="361"/>
      <c r="J31" s="361"/>
      <c r="K31" s="361"/>
      <c r="L31" s="361"/>
      <c r="M31" s="365"/>
      <c r="N31" s="203">
        <f t="shared" si="16"/>
        <v>0</v>
      </c>
      <c r="O31" s="204" t="str">
        <f t="shared" si="17"/>
        <v/>
      </c>
      <c r="P31" s="204" t="str">
        <f t="shared" si="0"/>
        <v/>
      </c>
      <c r="Q31" s="204" t="str">
        <f t="shared" si="1"/>
        <v/>
      </c>
      <c r="R31" s="204">
        <f t="shared" si="18"/>
        <v>0</v>
      </c>
      <c r="S31" s="70" t="str">
        <f t="shared" si="2"/>
        <v/>
      </c>
      <c r="T31" s="70" t="str">
        <f t="shared" si="3"/>
        <v/>
      </c>
      <c r="U31" s="70" t="str">
        <f t="shared" si="4"/>
        <v/>
      </c>
      <c r="V31" s="70" t="str">
        <f t="shared" si="19"/>
        <v/>
      </c>
      <c r="W31" s="70" t="str">
        <f t="shared" si="5"/>
        <v/>
      </c>
      <c r="X31" s="70" t="str">
        <f t="shared" si="6"/>
        <v/>
      </c>
      <c r="Y31" s="70">
        <f t="shared" si="7"/>
        <v>0</v>
      </c>
      <c r="Z31" s="84" t="b">
        <f t="shared" si="8"/>
        <v>0</v>
      </c>
      <c r="AA31" s="84" t="b">
        <f t="shared" si="9"/>
        <v>0</v>
      </c>
      <c r="AB31" s="84" t="b">
        <f t="shared" si="10"/>
        <v>0</v>
      </c>
      <c r="AC31" s="84" t="b">
        <f t="shared" si="11"/>
        <v>0</v>
      </c>
      <c r="AD31" s="84" t="b">
        <f t="shared" si="12"/>
        <v>0</v>
      </c>
      <c r="AE31" s="84" t="b">
        <f t="shared" si="20"/>
        <v>0</v>
      </c>
      <c r="AF31" s="84" t="b">
        <f t="shared" si="21"/>
        <v>0</v>
      </c>
      <c r="AG31" s="84" t="b">
        <f t="shared" si="22"/>
        <v>0</v>
      </c>
      <c r="AH31" s="84" t="b">
        <f t="shared" si="23"/>
        <v>0</v>
      </c>
      <c r="AI31" s="84" t="b">
        <f t="shared" si="24"/>
        <v>0</v>
      </c>
      <c r="AJ31" s="89" t="str">
        <f t="shared" si="13"/>
        <v/>
      </c>
      <c r="AK31" s="90" t="str">
        <f t="shared" si="14"/>
        <v/>
      </c>
      <c r="AL31" s="145" t="str">
        <f t="shared" si="25"/>
        <v/>
      </c>
      <c r="AM31" s="87" t="str">
        <f t="shared" si="26"/>
        <v/>
      </c>
      <c r="AN31" s="88">
        <f t="shared" si="27"/>
        <v>0</v>
      </c>
      <c r="AO31" s="78" t="str">
        <f t="shared" si="28"/>
        <v/>
      </c>
      <c r="AP31" s="79" t="str">
        <f t="shared" si="29"/>
        <v/>
      </c>
      <c r="AQ31" s="75"/>
      <c r="AR31" s="87" t="str">
        <f t="shared" si="30"/>
        <v/>
      </c>
      <c r="AS31" s="147" t="str">
        <f t="shared" si="31"/>
        <v/>
      </c>
      <c r="AT31" s="147" t="str">
        <f t="shared" si="32"/>
        <v/>
      </c>
      <c r="AU31" s="147" t="str">
        <f t="shared" si="33"/>
        <v/>
      </c>
      <c r="AV31" s="146"/>
      <c r="AW31" s="147" t="str">
        <f t="shared" si="35"/>
        <v/>
      </c>
      <c r="AX31" s="147">
        <f t="shared" si="36"/>
        <v>0</v>
      </c>
      <c r="AY31" s="146"/>
      <c r="AZ31" s="55" t="str">
        <f t="shared" si="34"/>
        <v/>
      </c>
      <c r="BA31" s="56">
        <f t="shared" si="15"/>
        <v>0</v>
      </c>
    </row>
    <row r="32" spans="1:53" ht="15" customHeight="1" x14ac:dyDescent="0.25">
      <c r="A32">
        <v>15</v>
      </c>
      <c r="B32" s="355"/>
      <c r="C32" s="356"/>
      <c r="D32" s="356"/>
      <c r="E32" s="357"/>
      <c r="F32" s="357"/>
      <c r="G32" s="358"/>
      <c r="H32" s="364"/>
      <c r="I32" s="361"/>
      <c r="J32" s="361"/>
      <c r="K32" s="361"/>
      <c r="L32" s="361"/>
      <c r="M32" s="365"/>
      <c r="N32" s="203">
        <f t="shared" si="16"/>
        <v>0</v>
      </c>
      <c r="O32" s="204" t="str">
        <f t="shared" si="17"/>
        <v/>
      </c>
      <c r="P32" s="204" t="str">
        <f t="shared" si="0"/>
        <v/>
      </c>
      <c r="Q32" s="204" t="str">
        <f t="shared" si="1"/>
        <v/>
      </c>
      <c r="R32" s="204">
        <f t="shared" si="18"/>
        <v>0</v>
      </c>
      <c r="S32" s="70" t="str">
        <f t="shared" si="2"/>
        <v/>
      </c>
      <c r="T32" s="70" t="str">
        <f t="shared" si="3"/>
        <v/>
      </c>
      <c r="U32" s="70" t="str">
        <f t="shared" si="4"/>
        <v/>
      </c>
      <c r="V32" s="70" t="str">
        <f t="shared" si="19"/>
        <v/>
      </c>
      <c r="W32" s="70" t="str">
        <f t="shared" si="5"/>
        <v/>
      </c>
      <c r="X32" s="70" t="str">
        <f t="shared" si="6"/>
        <v/>
      </c>
      <c r="Y32" s="70">
        <f t="shared" si="7"/>
        <v>0</v>
      </c>
      <c r="Z32" s="84" t="b">
        <f t="shared" si="8"/>
        <v>0</v>
      </c>
      <c r="AA32" s="84" t="b">
        <f t="shared" si="9"/>
        <v>0</v>
      </c>
      <c r="AB32" s="84" t="b">
        <f t="shared" si="10"/>
        <v>0</v>
      </c>
      <c r="AC32" s="84" t="b">
        <f t="shared" si="11"/>
        <v>0</v>
      </c>
      <c r="AD32" s="84" t="b">
        <f t="shared" si="12"/>
        <v>0</v>
      </c>
      <c r="AE32" s="84" t="b">
        <f t="shared" si="20"/>
        <v>0</v>
      </c>
      <c r="AF32" s="84" t="b">
        <f t="shared" si="21"/>
        <v>0</v>
      </c>
      <c r="AG32" s="84" t="b">
        <f t="shared" si="22"/>
        <v>0</v>
      </c>
      <c r="AH32" s="84" t="b">
        <f t="shared" si="23"/>
        <v>0</v>
      </c>
      <c r="AI32" s="84" t="b">
        <f t="shared" si="24"/>
        <v>0</v>
      </c>
      <c r="AJ32" s="89" t="str">
        <f t="shared" si="13"/>
        <v/>
      </c>
      <c r="AK32" s="90" t="str">
        <f t="shared" si="14"/>
        <v/>
      </c>
      <c r="AL32" s="145" t="str">
        <f t="shared" si="25"/>
        <v/>
      </c>
      <c r="AM32" s="87" t="str">
        <f t="shared" si="26"/>
        <v/>
      </c>
      <c r="AN32" s="88">
        <f t="shared" si="27"/>
        <v>0</v>
      </c>
      <c r="AO32" s="78" t="str">
        <f t="shared" si="28"/>
        <v/>
      </c>
      <c r="AP32" s="79" t="str">
        <f t="shared" si="29"/>
        <v/>
      </c>
      <c r="AQ32" s="75"/>
      <c r="AR32" s="87" t="str">
        <f t="shared" si="30"/>
        <v/>
      </c>
      <c r="AS32" s="147" t="str">
        <f t="shared" si="31"/>
        <v/>
      </c>
      <c r="AT32" s="147" t="str">
        <f t="shared" si="32"/>
        <v/>
      </c>
      <c r="AU32" s="147" t="str">
        <f t="shared" si="33"/>
        <v/>
      </c>
      <c r="AV32" s="146"/>
      <c r="AW32" s="147" t="str">
        <f t="shared" si="35"/>
        <v/>
      </c>
      <c r="AX32" s="147">
        <f t="shared" si="36"/>
        <v>0</v>
      </c>
      <c r="AY32" s="146"/>
      <c r="AZ32" s="55" t="str">
        <f t="shared" si="34"/>
        <v/>
      </c>
      <c r="BA32" s="56">
        <f t="shared" si="15"/>
        <v>0</v>
      </c>
    </row>
    <row r="33" spans="1:53" ht="15" customHeight="1" x14ac:dyDescent="0.25">
      <c r="A33">
        <v>16</v>
      </c>
      <c r="B33" s="355"/>
      <c r="C33" s="356"/>
      <c r="D33" s="356"/>
      <c r="E33" s="357"/>
      <c r="F33" s="357"/>
      <c r="G33" s="358"/>
      <c r="H33" s="364"/>
      <c r="I33" s="361"/>
      <c r="J33" s="361"/>
      <c r="K33" s="361"/>
      <c r="L33" s="361"/>
      <c r="M33" s="365"/>
      <c r="N33" s="203">
        <f t="shared" si="16"/>
        <v>0</v>
      </c>
      <c r="O33" s="204" t="str">
        <f t="shared" si="17"/>
        <v/>
      </c>
      <c r="P33" s="204" t="str">
        <f t="shared" si="0"/>
        <v/>
      </c>
      <c r="Q33" s="204" t="str">
        <f t="shared" si="1"/>
        <v/>
      </c>
      <c r="R33" s="204">
        <f t="shared" si="18"/>
        <v>0</v>
      </c>
      <c r="S33" s="70" t="str">
        <f t="shared" si="2"/>
        <v/>
      </c>
      <c r="T33" s="70" t="str">
        <f t="shared" si="3"/>
        <v/>
      </c>
      <c r="U33" s="70" t="str">
        <f t="shared" si="4"/>
        <v/>
      </c>
      <c r="V33" s="70" t="str">
        <f t="shared" si="19"/>
        <v/>
      </c>
      <c r="W33" s="70" t="str">
        <f t="shared" si="5"/>
        <v/>
      </c>
      <c r="X33" s="70" t="str">
        <f t="shared" si="6"/>
        <v/>
      </c>
      <c r="Y33" s="70">
        <f t="shared" si="7"/>
        <v>0</v>
      </c>
      <c r="Z33" s="84" t="b">
        <f t="shared" si="8"/>
        <v>0</v>
      </c>
      <c r="AA33" s="84" t="b">
        <f t="shared" si="9"/>
        <v>0</v>
      </c>
      <c r="AB33" s="84" t="b">
        <f t="shared" si="10"/>
        <v>0</v>
      </c>
      <c r="AC33" s="84" t="b">
        <f t="shared" si="11"/>
        <v>0</v>
      </c>
      <c r="AD33" s="84" t="b">
        <f t="shared" si="12"/>
        <v>0</v>
      </c>
      <c r="AE33" s="84" t="b">
        <f t="shared" si="20"/>
        <v>0</v>
      </c>
      <c r="AF33" s="84" t="b">
        <f t="shared" si="21"/>
        <v>0</v>
      </c>
      <c r="AG33" s="84" t="b">
        <f t="shared" si="22"/>
        <v>0</v>
      </c>
      <c r="AH33" s="84" t="b">
        <f t="shared" si="23"/>
        <v>0</v>
      </c>
      <c r="AI33" s="84" t="b">
        <f t="shared" si="24"/>
        <v>0</v>
      </c>
      <c r="AJ33" s="89" t="str">
        <f t="shared" si="13"/>
        <v/>
      </c>
      <c r="AK33" s="90" t="str">
        <f t="shared" si="14"/>
        <v/>
      </c>
      <c r="AL33" s="145" t="str">
        <f t="shared" si="25"/>
        <v/>
      </c>
      <c r="AM33" s="87" t="str">
        <f t="shared" si="26"/>
        <v/>
      </c>
      <c r="AN33" s="88">
        <f t="shared" si="27"/>
        <v>0</v>
      </c>
      <c r="AO33" s="78" t="str">
        <f t="shared" si="28"/>
        <v/>
      </c>
      <c r="AP33" s="79" t="str">
        <f t="shared" si="29"/>
        <v/>
      </c>
      <c r="AQ33" s="75"/>
      <c r="AR33" s="87" t="str">
        <f t="shared" si="30"/>
        <v/>
      </c>
      <c r="AS33" s="147" t="str">
        <f t="shared" si="31"/>
        <v/>
      </c>
      <c r="AT33" s="147" t="str">
        <f t="shared" si="32"/>
        <v/>
      </c>
      <c r="AU33" s="147" t="str">
        <f t="shared" si="33"/>
        <v/>
      </c>
      <c r="AV33" s="146"/>
      <c r="AW33" s="147" t="str">
        <f t="shared" si="35"/>
        <v/>
      </c>
      <c r="AX33" s="147">
        <f t="shared" si="36"/>
        <v>0</v>
      </c>
      <c r="AY33" s="146"/>
      <c r="AZ33" s="55" t="str">
        <f t="shared" si="34"/>
        <v/>
      </c>
      <c r="BA33" s="56">
        <f t="shared" si="15"/>
        <v>0</v>
      </c>
    </row>
    <row r="34" spans="1:53" ht="15" customHeight="1" x14ac:dyDescent="0.25">
      <c r="A34">
        <v>17</v>
      </c>
      <c r="B34" s="355"/>
      <c r="C34" s="356"/>
      <c r="D34" s="356"/>
      <c r="E34" s="357"/>
      <c r="F34" s="357"/>
      <c r="G34" s="358"/>
      <c r="H34" s="364"/>
      <c r="I34" s="361"/>
      <c r="J34" s="361"/>
      <c r="K34" s="361"/>
      <c r="L34" s="361"/>
      <c r="M34" s="365"/>
      <c r="N34" s="203">
        <f t="shared" si="16"/>
        <v>0</v>
      </c>
      <c r="O34" s="204" t="str">
        <f t="shared" si="17"/>
        <v/>
      </c>
      <c r="P34" s="204" t="str">
        <f t="shared" si="0"/>
        <v/>
      </c>
      <c r="Q34" s="204" t="str">
        <f t="shared" si="1"/>
        <v/>
      </c>
      <c r="R34" s="204">
        <f t="shared" si="18"/>
        <v>0</v>
      </c>
      <c r="S34" s="70" t="str">
        <f t="shared" si="2"/>
        <v/>
      </c>
      <c r="T34" s="70" t="str">
        <f t="shared" si="3"/>
        <v/>
      </c>
      <c r="U34" s="70" t="str">
        <f t="shared" si="4"/>
        <v/>
      </c>
      <c r="V34" s="70" t="str">
        <f t="shared" si="19"/>
        <v/>
      </c>
      <c r="W34" s="70" t="str">
        <f t="shared" si="5"/>
        <v/>
      </c>
      <c r="X34" s="70" t="str">
        <f t="shared" si="6"/>
        <v/>
      </c>
      <c r="Y34" s="70">
        <f t="shared" si="7"/>
        <v>0</v>
      </c>
      <c r="Z34" s="84" t="b">
        <f t="shared" si="8"/>
        <v>0</v>
      </c>
      <c r="AA34" s="84" t="b">
        <f t="shared" si="9"/>
        <v>0</v>
      </c>
      <c r="AB34" s="84" t="b">
        <f t="shared" si="10"/>
        <v>0</v>
      </c>
      <c r="AC34" s="84" t="b">
        <f t="shared" si="11"/>
        <v>0</v>
      </c>
      <c r="AD34" s="84" t="b">
        <f t="shared" si="12"/>
        <v>0</v>
      </c>
      <c r="AE34" s="84" t="b">
        <f t="shared" si="20"/>
        <v>0</v>
      </c>
      <c r="AF34" s="84" t="b">
        <f t="shared" si="21"/>
        <v>0</v>
      </c>
      <c r="AG34" s="84" t="b">
        <f t="shared" si="22"/>
        <v>0</v>
      </c>
      <c r="AH34" s="84" t="b">
        <f t="shared" si="23"/>
        <v>0</v>
      </c>
      <c r="AI34" s="84" t="b">
        <f t="shared" si="24"/>
        <v>0</v>
      </c>
      <c r="AJ34" s="89" t="str">
        <f t="shared" si="13"/>
        <v/>
      </c>
      <c r="AK34" s="90" t="str">
        <f t="shared" si="14"/>
        <v/>
      </c>
      <c r="AL34" s="145" t="str">
        <f t="shared" si="25"/>
        <v/>
      </c>
      <c r="AM34" s="87" t="str">
        <f t="shared" si="26"/>
        <v/>
      </c>
      <c r="AN34" s="88">
        <f t="shared" si="27"/>
        <v>0</v>
      </c>
      <c r="AO34" s="78" t="str">
        <f t="shared" si="28"/>
        <v/>
      </c>
      <c r="AP34" s="79" t="str">
        <f t="shared" si="29"/>
        <v/>
      </c>
      <c r="AQ34" s="75"/>
      <c r="AR34" s="87" t="str">
        <f t="shared" si="30"/>
        <v/>
      </c>
      <c r="AS34" s="147" t="str">
        <f t="shared" si="31"/>
        <v/>
      </c>
      <c r="AT34" s="147" t="str">
        <f t="shared" si="32"/>
        <v/>
      </c>
      <c r="AU34" s="147" t="str">
        <f t="shared" si="33"/>
        <v/>
      </c>
      <c r="AV34" s="146"/>
      <c r="AW34" s="147" t="str">
        <f t="shared" si="35"/>
        <v/>
      </c>
      <c r="AX34" s="147">
        <f t="shared" si="36"/>
        <v>0</v>
      </c>
      <c r="AY34" s="146"/>
      <c r="AZ34" s="55" t="str">
        <f t="shared" si="34"/>
        <v/>
      </c>
      <c r="BA34" s="56">
        <f t="shared" si="15"/>
        <v>0</v>
      </c>
    </row>
    <row r="35" spans="1:53" ht="15" customHeight="1" x14ac:dyDescent="0.25">
      <c r="A35">
        <v>18</v>
      </c>
      <c r="B35" s="355"/>
      <c r="C35" s="356"/>
      <c r="D35" s="356"/>
      <c r="E35" s="357"/>
      <c r="F35" s="357"/>
      <c r="G35" s="358"/>
      <c r="H35" s="364"/>
      <c r="I35" s="361"/>
      <c r="J35" s="361"/>
      <c r="K35" s="361"/>
      <c r="L35" s="361"/>
      <c r="M35" s="365"/>
      <c r="N35" s="203">
        <f t="shared" si="16"/>
        <v>0</v>
      </c>
      <c r="O35" s="204" t="str">
        <f t="shared" si="17"/>
        <v/>
      </c>
      <c r="P35" s="204" t="str">
        <f t="shared" si="0"/>
        <v/>
      </c>
      <c r="Q35" s="204" t="str">
        <f t="shared" si="1"/>
        <v/>
      </c>
      <c r="R35" s="204">
        <f t="shared" si="18"/>
        <v>0</v>
      </c>
      <c r="S35" s="70" t="str">
        <f t="shared" si="2"/>
        <v/>
      </c>
      <c r="T35" s="70" t="str">
        <f t="shared" si="3"/>
        <v/>
      </c>
      <c r="U35" s="70" t="str">
        <f t="shared" si="4"/>
        <v/>
      </c>
      <c r="V35" s="70" t="str">
        <f t="shared" si="19"/>
        <v/>
      </c>
      <c r="W35" s="70" t="str">
        <f t="shared" si="5"/>
        <v/>
      </c>
      <c r="X35" s="70" t="str">
        <f t="shared" si="6"/>
        <v/>
      </c>
      <c r="Y35" s="70">
        <f t="shared" si="7"/>
        <v>0</v>
      </c>
      <c r="Z35" s="84" t="b">
        <f t="shared" si="8"/>
        <v>0</v>
      </c>
      <c r="AA35" s="84" t="b">
        <f t="shared" si="9"/>
        <v>0</v>
      </c>
      <c r="AB35" s="84" t="b">
        <f t="shared" si="10"/>
        <v>0</v>
      </c>
      <c r="AC35" s="84" t="b">
        <f t="shared" si="11"/>
        <v>0</v>
      </c>
      <c r="AD35" s="84" t="b">
        <f t="shared" si="12"/>
        <v>0</v>
      </c>
      <c r="AE35" s="84" t="b">
        <f t="shared" si="20"/>
        <v>0</v>
      </c>
      <c r="AF35" s="84" t="b">
        <f t="shared" si="21"/>
        <v>0</v>
      </c>
      <c r="AG35" s="84" t="b">
        <f t="shared" si="22"/>
        <v>0</v>
      </c>
      <c r="AH35" s="84" t="b">
        <f t="shared" si="23"/>
        <v>0</v>
      </c>
      <c r="AI35" s="84" t="b">
        <f t="shared" si="24"/>
        <v>0</v>
      </c>
      <c r="AJ35" s="89" t="str">
        <f t="shared" si="13"/>
        <v/>
      </c>
      <c r="AK35" s="90" t="str">
        <f t="shared" si="14"/>
        <v/>
      </c>
      <c r="AL35" s="145" t="str">
        <f t="shared" si="25"/>
        <v/>
      </c>
      <c r="AM35" s="87" t="str">
        <f t="shared" si="26"/>
        <v/>
      </c>
      <c r="AN35" s="88">
        <f t="shared" si="27"/>
        <v>0</v>
      </c>
      <c r="AO35" s="78" t="str">
        <f t="shared" si="28"/>
        <v/>
      </c>
      <c r="AP35" s="79" t="str">
        <f t="shared" si="29"/>
        <v/>
      </c>
      <c r="AQ35" s="75"/>
      <c r="AR35" s="87" t="str">
        <f t="shared" si="30"/>
        <v/>
      </c>
      <c r="AS35" s="147" t="str">
        <f t="shared" si="31"/>
        <v/>
      </c>
      <c r="AT35" s="147" t="str">
        <f t="shared" si="32"/>
        <v/>
      </c>
      <c r="AU35" s="147" t="str">
        <f t="shared" si="33"/>
        <v/>
      </c>
      <c r="AV35" s="146"/>
      <c r="AW35" s="147" t="str">
        <f t="shared" si="35"/>
        <v/>
      </c>
      <c r="AX35" s="147">
        <f t="shared" si="36"/>
        <v>0</v>
      </c>
      <c r="AY35" s="146"/>
      <c r="AZ35" s="55" t="str">
        <f t="shared" si="34"/>
        <v/>
      </c>
      <c r="BA35" s="56">
        <f t="shared" si="15"/>
        <v>0</v>
      </c>
    </row>
    <row r="36" spans="1:53" ht="15" customHeight="1" x14ac:dyDescent="0.25">
      <c r="A36">
        <v>19</v>
      </c>
      <c r="B36" s="355"/>
      <c r="C36" s="356"/>
      <c r="D36" s="356"/>
      <c r="E36" s="357"/>
      <c r="F36" s="357"/>
      <c r="G36" s="358"/>
      <c r="H36" s="364"/>
      <c r="I36" s="361"/>
      <c r="J36" s="361"/>
      <c r="K36" s="361"/>
      <c r="L36" s="361"/>
      <c r="M36" s="365"/>
      <c r="N36" s="203">
        <f t="shared" si="16"/>
        <v>0</v>
      </c>
      <c r="O36" s="204" t="str">
        <f t="shared" si="17"/>
        <v/>
      </c>
      <c r="P36" s="204" t="str">
        <f t="shared" si="0"/>
        <v/>
      </c>
      <c r="Q36" s="204" t="str">
        <f t="shared" si="1"/>
        <v/>
      </c>
      <c r="R36" s="204">
        <f t="shared" si="18"/>
        <v>0</v>
      </c>
      <c r="S36" s="70" t="str">
        <f t="shared" si="2"/>
        <v/>
      </c>
      <c r="T36" s="70" t="str">
        <f t="shared" si="3"/>
        <v/>
      </c>
      <c r="U36" s="70" t="str">
        <f t="shared" si="4"/>
        <v/>
      </c>
      <c r="V36" s="70" t="str">
        <f t="shared" si="19"/>
        <v/>
      </c>
      <c r="W36" s="70" t="str">
        <f t="shared" si="5"/>
        <v/>
      </c>
      <c r="X36" s="70" t="str">
        <f t="shared" si="6"/>
        <v/>
      </c>
      <c r="Y36" s="70">
        <f t="shared" si="7"/>
        <v>0</v>
      </c>
      <c r="Z36" s="84" t="b">
        <f t="shared" si="8"/>
        <v>0</v>
      </c>
      <c r="AA36" s="84" t="b">
        <f t="shared" si="9"/>
        <v>0</v>
      </c>
      <c r="AB36" s="84" t="b">
        <f t="shared" si="10"/>
        <v>0</v>
      </c>
      <c r="AC36" s="84" t="b">
        <f t="shared" si="11"/>
        <v>0</v>
      </c>
      <c r="AD36" s="84" t="b">
        <f t="shared" si="12"/>
        <v>0</v>
      </c>
      <c r="AE36" s="84" t="b">
        <f t="shared" si="20"/>
        <v>0</v>
      </c>
      <c r="AF36" s="84" t="b">
        <f t="shared" si="21"/>
        <v>0</v>
      </c>
      <c r="AG36" s="84" t="b">
        <f t="shared" si="22"/>
        <v>0</v>
      </c>
      <c r="AH36" s="84" t="b">
        <f t="shared" si="23"/>
        <v>0</v>
      </c>
      <c r="AI36" s="84" t="b">
        <f t="shared" si="24"/>
        <v>0</v>
      </c>
      <c r="AJ36" s="89" t="str">
        <f t="shared" si="13"/>
        <v/>
      </c>
      <c r="AK36" s="90" t="str">
        <f t="shared" si="14"/>
        <v/>
      </c>
      <c r="AL36" s="145" t="str">
        <f t="shared" si="25"/>
        <v/>
      </c>
      <c r="AM36" s="87" t="str">
        <f t="shared" si="26"/>
        <v/>
      </c>
      <c r="AN36" s="88">
        <f t="shared" si="27"/>
        <v>0</v>
      </c>
      <c r="AO36" s="78" t="str">
        <f t="shared" si="28"/>
        <v/>
      </c>
      <c r="AP36" s="79" t="str">
        <f t="shared" si="29"/>
        <v/>
      </c>
      <c r="AQ36" s="75"/>
      <c r="AR36" s="87" t="str">
        <f t="shared" si="30"/>
        <v/>
      </c>
      <c r="AS36" s="147" t="str">
        <f t="shared" si="31"/>
        <v/>
      </c>
      <c r="AT36" s="147" t="str">
        <f t="shared" si="32"/>
        <v/>
      </c>
      <c r="AU36" s="147" t="str">
        <f t="shared" si="33"/>
        <v/>
      </c>
      <c r="AV36" s="146"/>
      <c r="AW36" s="147" t="str">
        <f t="shared" si="35"/>
        <v/>
      </c>
      <c r="AX36" s="147">
        <f t="shared" si="36"/>
        <v>0</v>
      </c>
      <c r="AY36" s="146"/>
      <c r="AZ36" s="55" t="str">
        <f t="shared" si="34"/>
        <v/>
      </c>
      <c r="BA36" s="56">
        <f t="shared" si="15"/>
        <v>0</v>
      </c>
    </row>
    <row r="37" spans="1:53" ht="15" customHeight="1" x14ac:dyDescent="0.25">
      <c r="A37">
        <v>20</v>
      </c>
      <c r="B37" s="355"/>
      <c r="C37" s="356"/>
      <c r="D37" s="356"/>
      <c r="E37" s="357"/>
      <c r="F37" s="357"/>
      <c r="G37" s="358"/>
      <c r="H37" s="364"/>
      <c r="I37" s="361"/>
      <c r="J37" s="361"/>
      <c r="K37" s="361"/>
      <c r="L37" s="361"/>
      <c r="M37" s="365"/>
      <c r="N37" s="203">
        <f t="shared" si="16"/>
        <v>0</v>
      </c>
      <c r="O37" s="204" t="str">
        <f t="shared" si="17"/>
        <v/>
      </c>
      <c r="P37" s="204" t="str">
        <f t="shared" si="0"/>
        <v/>
      </c>
      <c r="Q37" s="204" t="str">
        <f t="shared" si="1"/>
        <v/>
      </c>
      <c r="R37" s="204">
        <f t="shared" si="18"/>
        <v>0</v>
      </c>
      <c r="S37" s="70" t="str">
        <f t="shared" si="2"/>
        <v/>
      </c>
      <c r="T37" s="70" t="str">
        <f t="shared" si="3"/>
        <v/>
      </c>
      <c r="U37" s="70" t="str">
        <f t="shared" si="4"/>
        <v/>
      </c>
      <c r="V37" s="70" t="str">
        <f t="shared" si="19"/>
        <v/>
      </c>
      <c r="W37" s="70" t="str">
        <f t="shared" si="5"/>
        <v/>
      </c>
      <c r="X37" s="70" t="str">
        <f t="shared" si="6"/>
        <v/>
      </c>
      <c r="Y37" s="70">
        <f t="shared" si="7"/>
        <v>0</v>
      </c>
      <c r="Z37" s="84" t="b">
        <f t="shared" si="8"/>
        <v>0</v>
      </c>
      <c r="AA37" s="84" t="b">
        <f t="shared" si="9"/>
        <v>0</v>
      </c>
      <c r="AB37" s="84" t="b">
        <f t="shared" si="10"/>
        <v>0</v>
      </c>
      <c r="AC37" s="84" t="b">
        <f t="shared" si="11"/>
        <v>0</v>
      </c>
      <c r="AD37" s="84" t="b">
        <f t="shared" si="12"/>
        <v>0</v>
      </c>
      <c r="AE37" s="84" t="b">
        <f t="shared" si="20"/>
        <v>0</v>
      </c>
      <c r="AF37" s="84" t="b">
        <f t="shared" si="21"/>
        <v>0</v>
      </c>
      <c r="AG37" s="84" t="b">
        <f t="shared" si="22"/>
        <v>0</v>
      </c>
      <c r="AH37" s="84" t="b">
        <f t="shared" si="23"/>
        <v>0</v>
      </c>
      <c r="AI37" s="84" t="b">
        <f t="shared" si="24"/>
        <v>0</v>
      </c>
      <c r="AJ37" s="89" t="str">
        <f t="shared" si="13"/>
        <v/>
      </c>
      <c r="AK37" s="90" t="str">
        <f t="shared" si="14"/>
        <v/>
      </c>
      <c r="AL37" s="145" t="str">
        <f t="shared" si="25"/>
        <v/>
      </c>
      <c r="AM37" s="87" t="str">
        <f t="shared" si="26"/>
        <v/>
      </c>
      <c r="AN37" s="88">
        <f t="shared" si="27"/>
        <v>0</v>
      </c>
      <c r="AO37" s="78" t="str">
        <f t="shared" si="28"/>
        <v/>
      </c>
      <c r="AP37" s="79" t="str">
        <f t="shared" si="29"/>
        <v/>
      </c>
      <c r="AQ37" s="75"/>
      <c r="AR37" s="87" t="str">
        <f t="shared" si="30"/>
        <v/>
      </c>
      <c r="AS37" s="147" t="str">
        <f t="shared" si="31"/>
        <v/>
      </c>
      <c r="AT37" s="147" t="str">
        <f t="shared" si="32"/>
        <v/>
      </c>
      <c r="AU37" s="147" t="str">
        <f t="shared" si="33"/>
        <v/>
      </c>
      <c r="AV37" s="146"/>
      <c r="AW37" s="147" t="str">
        <f t="shared" si="35"/>
        <v/>
      </c>
      <c r="AX37" s="147">
        <f t="shared" si="36"/>
        <v>0</v>
      </c>
      <c r="AY37" s="146"/>
      <c r="AZ37" s="55" t="str">
        <f t="shared" si="34"/>
        <v/>
      </c>
      <c r="BA37" s="56">
        <f t="shared" si="15"/>
        <v>0</v>
      </c>
    </row>
    <row r="38" spans="1:53" ht="15" customHeight="1" x14ac:dyDescent="0.25">
      <c r="A38">
        <v>21</v>
      </c>
      <c r="B38" s="366"/>
      <c r="C38" s="356"/>
      <c r="D38" s="356"/>
      <c r="E38" s="357"/>
      <c r="F38" s="357"/>
      <c r="G38" s="358"/>
      <c r="H38" s="364"/>
      <c r="I38" s="361"/>
      <c r="J38" s="361"/>
      <c r="K38" s="361"/>
      <c r="L38" s="361"/>
      <c r="M38" s="365"/>
      <c r="N38" s="203">
        <f t="shared" si="16"/>
        <v>0</v>
      </c>
      <c r="O38" s="204" t="str">
        <f t="shared" si="17"/>
        <v/>
      </c>
      <c r="P38" s="204" t="str">
        <f t="shared" si="0"/>
        <v/>
      </c>
      <c r="Q38" s="204" t="str">
        <f t="shared" si="1"/>
        <v/>
      </c>
      <c r="R38" s="204">
        <f t="shared" si="18"/>
        <v>0</v>
      </c>
      <c r="S38" s="70" t="str">
        <f t="shared" si="2"/>
        <v/>
      </c>
      <c r="T38" s="70" t="str">
        <f t="shared" si="3"/>
        <v/>
      </c>
      <c r="U38" s="70" t="str">
        <f t="shared" si="4"/>
        <v/>
      </c>
      <c r="V38" s="70" t="str">
        <f t="shared" si="19"/>
        <v/>
      </c>
      <c r="W38" s="70" t="str">
        <f t="shared" si="5"/>
        <v/>
      </c>
      <c r="X38" s="70" t="str">
        <f t="shared" si="6"/>
        <v/>
      </c>
      <c r="Y38" s="70">
        <f t="shared" si="7"/>
        <v>0</v>
      </c>
      <c r="Z38" s="84" t="b">
        <f t="shared" si="8"/>
        <v>0</v>
      </c>
      <c r="AA38" s="84" t="b">
        <f t="shared" si="9"/>
        <v>0</v>
      </c>
      <c r="AB38" s="84" t="b">
        <f t="shared" si="10"/>
        <v>0</v>
      </c>
      <c r="AC38" s="84" t="b">
        <f t="shared" si="11"/>
        <v>0</v>
      </c>
      <c r="AD38" s="84" t="b">
        <f t="shared" si="12"/>
        <v>0</v>
      </c>
      <c r="AE38" s="84" t="b">
        <f t="shared" si="20"/>
        <v>0</v>
      </c>
      <c r="AF38" s="84" t="b">
        <f t="shared" si="21"/>
        <v>0</v>
      </c>
      <c r="AG38" s="84" t="b">
        <f t="shared" si="22"/>
        <v>0</v>
      </c>
      <c r="AH38" s="84" t="b">
        <f t="shared" si="23"/>
        <v>0</v>
      </c>
      <c r="AI38" s="84" t="b">
        <f t="shared" si="24"/>
        <v>0</v>
      </c>
      <c r="AJ38" s="89" t="str">
        <f t="shared" si="13"/>
        <v/>
      </c>
      <c r="AK38" s="90" t="str">
        <f t="shared" si="14"/>
        <v/>
      </c>
      <c r="AL38" s="145" t="str">
        <f t="shared" si="25"/>
        <v/>
      </c>
      <c r="AM38" s="87" t="str">
        <f t="shared" si="26"/>
        <v/>
      </c>
      <c r="AN38" s="88">
        <f t="shared" si="27"/>
        <v>0</v>
      </c>
      <c r="AO38" s="78" t="str">
        <f t="shared" si="28"/>
        <v/>
      </c>
      <c r="AP38" s="79" t="str">
        <f t="shared" si="29"/>
        <v/>
      </c>
      <c r="AQ38" s="75"/>
      <c r="AR38" s="87" t="str">
        <f t="shared" si="30"/>
        <v/>
      </c>
      <c r="AS38" s="147" t="str">
        <f t="shared" si="31"/>
        <v/>
      </c>
      <c r="AT38" s="147" t="str">
        <f t="shared" si="32"/>
        <v/>
      </c>
      <c r="AU38" s="147" t="str">
        <f t="shared" si="33"/>
        <v/>
      </c>
      <c r="AV38" s="146"/>
      <c r="AW38" s="147" t="str">
        <f t="shared" si="35"/>
        <v/>
      </c>
      <c r="AX38" s="147">
        <f t="shared" si="36"/>
        <v>0</v>
      </c>
      <c r="AY38" s="146"/>
      <c r="AZ38" s="55" t="str">
        <f t="shared" si="34"/>
        <v/>
      </c>
      <c r="BA38" s="56">
        <f t="shared" si="15"/>
        <v>0</v>
      </c>
    </row>
    <row r="39" spans="1:53" ht="15" customHeight="1" x14ac:dyDescent="0.25">
      <c r="A39">
        <v>22</v>
      </c>
      <c r="B39" s="366"/>
      <c r="C39" s="356"/>
      <c r="D39" s="356"/>
      <c r="E39" s="357"/>
      <c r="F39" s="357"/>
      <c r="G39" s="358"/>
      <c r="H39" s="364"/>
      <c r="I39" s="361"/>
      <c r="J39" s="361"/>
      <c r="K39" s="361"/>
      <c r="L39" s="361"/>
      <c r="M39" s="365"/>
      <c r="N39" s="203">
        <f t="shared" si="16"/>
        <v>0</v>
      </c>
      <c r="O39" s="204" t="str">
        <f t="shared" si="17"/>
        <v/>
      </c>
      <c r="P39" s="204" t="str">
        <f t="shared" si="0"/>
        <v/>
      </c>
      <c r="Q39" s="204" t="str">
        <f t="shared" si="1"/>
        <v/>
      </c>
      <c r="R39" s="204">
        <f t="shared" si="18"/>
        <v>0</v>
      </c>
      <c r="S39" s="70" t="str">
        <f t="shared" si="2"/>
        <v/>
      </c>
      <c r="T39" s="70" t="str">
        <f t="shared" si="3"/>
        <v/>
      </c>
      <c r="U39" s="70" t="str">
        <f t="shared" si="4"/>
        <v/>
      </c>
      <c r="V39" s="70" t="str">
        <f t="shared" si="19"/>
        <v/>
      </c>
      <c r="W39" s="70" t="str">
        <f t="shared" si="5"/>
        <v/>
      </c>
      <c r="X39" s="70" t="str">
        <f t="shared" si="6"/>
        <v/>
      </c>
      <c r="Y39" s="70">
        <f t="shared" si="7"/>
        <v>0</v>
      </c>
      <c r="Z39" s="84" t="b">
        <f t="shared" si="8"/>
        <v>0</v>
      </c>
      <c r="AA39" s="84" t="b">
        <f t="shared" si="9"/>
        <v>0</v>
      </c>
      <c r="AB39" s="84" t="b">
        <f t="shared" si="10"/>
        <v>0</v>
      </c>
      <c r="AC39" s="84" t="b">
        <f t="shared" si="11"/>
        <v>0</v>
      </c>
      <c r="AD39" s="84" t="b">
        <f t="shared" si="12"/>
        <v>0</v>
      </c>
      <c r="AE39" s="84" t="b">
        <f t="shared" si="20"/>
        <v>0</v>
      </c>
      <c r="AF39" s="84" t="b">
        <f t="shared" si="21"/>
        <v>0</v>
      </c>
      <c r="AG39" s="84" t="b">
        <f t="shared" si="22"/>
        <v>0</v>
      </c>
      <c r="AH39" s="84" t="b">
        <f t="shared" si="23"/>
        <v>0</v>
      </c>
      <c r="AI39" s="84" t="b">
        <f t="shared" si="24"/>
        <v>0</v>
      </c>
      <c r="AJ39" s="89" t="str">
        <f t="shared" si="13"/>
        <v/>
      </c>
      <c r="AK39" s="90" t="str">
        <f t="shared" si="14"/>
        <v/>
      </c>
      <c r="AL39" s="145" t="str">
        <f t="shared" si="25"/>
        <v/>
      </c>
      <c r="AM39" s="87" t="str">
        <f t="shared" si="26"/>
        <v/>
      </c>
      <c r="AN39" s="88">
        <f t="shared" si="27"/>
        <v>0</v>
      </c>
      <c r="AO39" s="78" t="str">
        <f t="shared" si="28"/>
        <v/>
      </c>
      <c r="AP39" s="79" t="str">
        <f t="shared" si="29"/>
        <v/>
      </c>
      <c r="AQ39" s="75"/>
      <c r="AR39" s="87" t="str">
        <f t="shared" si="30"/>
        <v/>
      </c>
      <c r="AS39" s="147" t="str">
        <f t="shared" si="31"/>
        <v/>
      </c>
      <c r="AT39" s="147" t="str">
        <f t="shared" si="32"/>
        <v/>
      </c>
      <c r="AU39" s="147" t="str">
        <f t="shared" si="33"/>
        <v/>
      </c>
      <c r="AV39" s="146"/>
      <c r="AW39" s="147" t="str">
        <f t="shared" si="35"/>
        <v/>
      </c>
      <c r="AX39" s="147">
        <f t="shared" si="36"/>
        <v>0</v>
      </c>
      <c r="AY39" s="146"/>
      <c r="AZ39" s="55" t="str">
        <f t="shared" si="34"/>
        <v/>
      </c>
      <c r="BA39" s="56">
        <f t="shared" si="15"/>
        <v>0</v>
      </c>
    </row>
    <row r="40" spans="1:53" ht="15" customHeight="1" x14ac:dyDescent="0.25">
      <c r="A40">
        <v>23</v>
      </c>
      <c r="B40" s="366"/>
      <c r="C40" s="356"/>
      <c r="D40" s="356"/>
      <c r="E40" s="357"/>
      <c r="F40" s="357"/>
      <c r="G40" s="358"/>
      <c r="H40" s="364"/>
      <c r="I40" s="361"/>
      <c r="J40" s="361"/>
      <c r="K40" s="361"/>
      <c r="L40" s="361"/>
      <c r="M40" s="365"/>
      <c r="N40" s="203">
        <f t="shared" si="16"/>
        <v>0</v>
      </c>
      <c r="O40" s="204" t="str">
        <f t="shared" si="17"/>
        <v/>
      </c>
      <c r="P40" s="204" t="str">
        <f t="shared" si="0"/>
        <v/>
      </c>
      <c r="Q40" s="204" t="str">
        <f t="shared" si="1"/>
        <v/>
      </c>
      <c r="R40" s="204">
        <f t="shared" si="18"/>
        <v>0</v>
      </c>
      <c r="S40" s="70" t="str">
        <f t="shared" si="2"/>
        <v/>
      </c>
      <c r="T40" s="70" t="str">
        <f t="shared" si="3"/>
        <v/>
      </c>
      <c r="U40" s="70" t="str">
        <f t="shared" si="4"/>
        <v/>
      </c>
      <c r="V40" s="70" t="str">
        <f t="shared" si="19"/>
        <v/>
      </c>
      <c r="W40" s="70" t="str">
        <f t="shared" si="5"/>
        <v/>
      </c>
      <c r="X40" s="70" t="str">
        <f t="shared" si="6"/>
        <v/>
      </c>
      <c r="Y40" s="70">
        <f t="shared" si="7"/>
        <v>0</v>
      </c>
      <c r="Z40" s="84" t="b">
        <f t="shared" si="8"/>
        <v>0</v>
      </c>
      <c r="AA40" s="84" t="b">
        <f t="shared" si="9"/>
        <v>0</v>
      </c>
      <c r="AB40" s="84" t="b">
        <f t="shared" si="10"/>
        <v>0</v>
      </c>
      <c r="AC40" s="84" t="b">
        <f t="shared" si="11"/>
        <v>0</v>
      </c>
      <c r="AD40" s="84" t="b">
        <f t="shared" si="12"/>
        <v>0</v>
      </c>
      <c r="AE40" s="84" t="b">
        <f t="shared" si="20"/>
        <v>0</v>
      </c>
      <c r="AF40" s="84" t="b">
        <f t="shared" si="21"/>
        <v>0</v>
      </c>
      <c r="AG40" s="84" t="b">
        <f t="shared" si="22"/>
        <v>0</v>
      </c>
      <c r="AH40" s="84" t="b">
        <f t="shared" si="23"/>
        <v>0</v>
      </c>
      <c r="AI40" s="84" t="b">
        <f t="shared" si="24"/>
        <v>0</v>
      </c>
      <c r="AJ40" s="89" t="str">
        <f t="shared" si="13"/>
        <v/>
      </c>
      <c r="AK40" s="90" t="str">
        <f t="shared" si="14"/>
        <v/>
      </c>
      <c r="AL40" s="145" t="str">
        <f t="shared" si="25"/>
        <v/>
      </c>
      <c r="AM40" s="87" t="str">
        <f t="shared" si="26"/>
        <v/>
      </c>
      <c r="AN40" s="88">
        <f t="shared" si="27"/>
        <v>0</v>
      </c>
      <c r="AO40" s="78" t="str">
        <f t="shared" si="28"/>
        <v/>
      </c>
      <c r="AP40" s="79" t="str">
        <f t="shared" si="29"/>
        <v/>
      </c>
      <c r="AQ40" s="75"/>
      <c r="AR40" s="87" t="str">
        <f t="shared" si="30"/>
        <v/>
      </c>
      <c r="AS40" s="147" t="str">
        <f t="shared" si="31"/>
        <v/>
      </c>
      <c r="AT40" s="147" t="str">
        <f t="shared" si="32"/>
        <v/>
      </c>
      <c r="AU40" s="147" t="str">
        <f t="shared" si="33"/>
        <v/>
      </c>
      <c r="AV40" s="146"/>
      <c r="AW40" s="147" t="str">
        <f t="shared" si="35"/>
        <v/>
      </c>
      <c r="AX40" s="147">
        <f t="shared" si="36"/>
        <v>0</v>
      </c>
      <c r="AY40" s="146"/>
      <c r="AZ40" s="55" t="str">
        <f t="shared" si="34"/>
        <v/>
      </c>
      <c r="BA40" s="56">
        <f t="shared" si="15"/>
        <v>0</v>
      </c>
    </row>
    <row r="41" spans="1:53" ht="15" customHeight="1" x14ac:dyDescent="0.25">
      <c r="A41">
        <v>24</v>
      </c>
      <c r="B41" s="366"/>
      <c r="C41" s="356"/>
      <c r="D41" s="356"/>
      <c r="E41" s="357"/>
      <c r="F41" s="357"/>
      <c r="G41" s="358"/>
      <c r="H41" s="364"/>
      <c r="I41" s="361"/>
      <c r="J41" s="361"/>
      <c r="K41" s="361"/>
      <c r="L41" s="361"/>
      <c r="M41" s="365"/>
      <c r="N41" s="203">
        <f t="shared" si="16"/>
        <v>0</v>
      </c>
      <c r="O41" s="204" t="str">
        <f t="shared" si="17"/>
        <v/>
      </c>
      <c r="P41" s="204" t="str">
        <f t="shared" si="0"/>
        <v/>
      </c>
      <c r="Q41" s="204" t="str">
        <f t="shared" si="1"/>
        <v/>
      </c>
      <c r="R41" s="204">
        <f t="shared" si="18"/>
        <v>0</v>
      </c>
      <c r="S41" s="70" t="str">
        <f t="shared" si="2"/>
        <v/>
      </c>
      <c r="T41" s="70" t="str">
        <f t="shared" si="3"/>
        <v/>
      </c>
      <c r="U41" s="70" t="str">
        <f t="shared" si="4"/>
        <v/>
      </c>
      <c r="V41" s="70" t="str">
        <f t="shared" si="19"/>
        <v/>
      </c>
      <c r="W41" s="70" t="str">
        <f t="shared" si="5"/>
        <v/>
      </c>
      <c r="X41" s="70" t="str">
        <f t="shared" si="6"/>
        <v/>
      </c>
      <c r="Y41" s="70">
        <f t="shared" si="7"/>
        <v>0</v>
      </c>
      <c r="Z41" s="84" t="b">
        <f t="shared" si="8"/>
        <v>0</v>
      </c>
      <c r="AA41" s="84" t="b">
        <f t="shared" si="9"/>
        <v>0</v>
      </c>
      <c r="AB41" s="84" t="b">
        <f t="shared" si="10"/>
        <v>0</v>
      </c>
      <c r="AC41" s="84" t="b">
        <f t="shared" si="11"/>
        <v>0</v>
      </c>
      <c r="AD41" s="84" t="b">
        <f t="shared" si="12"/>
        <v>0</v>
      </c>
      <c r="AE41" s="84" t="b">
        <f t="shared" si="20"/>
        <v>0</v>
      </c>
      <c r="AF41" s="84" t="b">
        <f t="shared" si="21"/>
        <v>0</v>
      </c>
      <c r="AG41" s="84" t="b">
        <f t="shared" si="22"/>
        <v>0</v>
      </c>
      <c r="AH41" s="84" t="b">
        <f t="shared" si="23"/>
        <v>0</v>
      </c>
      <c r="AI41" s="84" t="b">
        <f t="shared" si="24"/>
        <v>0</v>
      </c>
      <c r="AJ41" s="89" t="str">
        <f t="shared" si="13"/>
        <v/>
      </c>
      <c r="AK41" s="90" t="str">
        <f t="shared" si="14"/>
        <v/>
      </c>
      <c r="AL41" s="145" t="str">
        <f t="shared" si="25"/>
        <v/>
      </c>
      <c r="AM41" s="87" t="str">
        <f t="shared" si="26"/>
        <v/>
      </c>
      <c r="AN41" s="88">
        <f t="shared" si="27"/>
        <v>0</v>
      </c>
      <c r="AO41" s="78" t="str">
        <f t="shared" si="28"/>
        <v/>
      </c>
      <c r="AP41" s="79" t="str">
        <f t="shared" si="29"/>
        <v/>
      </c>
      <c r="AQ41" s="75"/>
      <c r="AR41" s="87" t="str">
        <f t="shared" si="30"/>
        <v/>
      </c>
      <c r="AS41" s="147" t="str">
        <f t="shared" si="31"/>
        <v/>
      </c>
      <c r="AT41" s="147" t="str">
        <f t="shared" si="32"/>
        <v/>
      </c>
      <c r="AU41" s="147" t="str">
        <f t="shared" si="33"/>
        <v/>
      </c>
      <c r="AV41" s="146"/>
      <c r="AW41" s="147" t="str">
        <f t="shared" si="35"/>
        <v/>
      </c>
      <c r="AX41" s="147">
        <f t="shared" si="36"/>
        <v>0</v>
      </c>
      <c r="AY41" s="146"/>
      <c r="AZ41" s="55" t="str">
        <f t="shared" si="34"/>
        <v/>
      </c>
      <c r="BA41" s="56">
        <f t="shared" si="15"/>
        <v>0</v>
      </c>
    </row>
    <row r="42" spans="1:53" ht="15" customHeight="1" x14ac:dyDescent="0.25">
      <c r="A42">
        <v>25</v>
      </c>
      <c r="B42" s="366"/>
      <c r="C42" s="356"/>
      <c r="D42" s="356"/>
      <c r="E42" s="357"/>
      <c r="F42" s="357"/>
      <c r="G42" s="358"/>
      <c r="H42" s="364"/>
      <c r="I42" s="361"/>
      <c r="J42" s="361"/>
      <c r="K42" s="361"/>
      <c r="L42" s="361"/>
      <c r="M42" s="365"/>
      <c r="N42" s="203">
        <f t="shared" si="16"/>
        <v>0</v>
      </c>
      <c r="O42" s="204" t="str">
        <f t="shared" si="17"/>
        <v/>
      </c>
      <c r="P42" s="204" t="str">
        <f t="shared" si="0"/>
        <v/>
      </c>
      <c r="Q42" s="204" t="str">
        <f t="shared" si="1"/>
        <v/>
      </c>
      <c r="R42" s="204">
        <f t="shared" si="18"/>
        <v>0</v>
      </c>
      <c r="S42" s="70" t="str">
        <f t="shared" si="2"/>
        <v/>
      </c>
      <c r="T42" s="70" t="str">
        <f t="shared" si="3"/>
        <v/>
      </c>
      <c r="U42" s="70" t="str">
        <f t="shared" si="4"/>
        <v/>
      </c>
      <c r="V42" s="70" t="str">
        <f t="shared" si="19"/>
        <v/>
      </c>
      <c r="W42" s="70" t="str">
        <f t="shared" si="5"/>
        <v/>
      </c>
      <c r="X42" s="70" t="str">
        <f t="shared" si="6"/>
        <v/>
      </c>
      <c r="Y42" s="70">
        <f t="shared" si="7"/>
        <v>0</v>
      </c>
      <c r="Z42" s="84" t="b">
        <f t="shared" si="8"/>
        <v>0</v>
      </c>
      <c r="AA42" s="84" t="b">
        <f t="shared" si="9"/>
        <v>0</v>
      </c>
      <c r="AB42" s="84" t="b">
        <f t="shared" si="10"/>
        <v>0</v>
      </c>
      <c r="AC42" s="84" t="b">
        <f t="shared" si="11"/>
        <v>0</v>
      </c>
      <c r="AD42" s="84" t="b">
        <f t="shared" si="12"/>
        <v>0</v>
      </c>
      <c r="AE42" s="84" t="b">
        <f t="shared" si="20"/>
        <v>0</v>
      </c>
      <c r="AF42" s="84" t="b">
        <f t="shared" si="21"/>
        <v>0</v>
      </c>
      <c r="AG42" s="84" t="b">
        <f t="shared" si="22"/>
        <v>0</v>
      </c>
      <c r="AH42" s="84" t="b">
        <f t="shared" si="23"/>
        <v>0</v>
      </c>
      <c r="AI42" s="84" t="b">
        <f t="shared" si="24"/>
        <v>0</v>
      </c>
      <c r="AJ42" s="89" t="str">
        <f t="shared" si="13"/>
        <v/>
      </c>
      <c r="AK42" s="90" t="str">
        <f t="shared" si="14"/>
        <v/>
      </c>
      <c r="AL42" s="145" t="str">
        <f t="shared" si="25"/>
        <v/>
      </c>
      <c r="AM42" s="87" t="str">
        <f t="shared" si="26"/>
        <v/>
      </c>
      <c r="AN42" s="88">
        <f t="shared" si="27"/>
        <v>0</v>
      </c>
      <c r="AO42" s="78" t="str">
        <f t="shared" si="28"/>
        <v/>
      </c>
      <c r="AP42" s="79" t="str">
        <f t="shared" si="29"/>
        <v/>
      </c>
      <c r="AQ42" s="75"/>
      <c r="AR42" s="87" t="str">
        <f t="shared" si="30"/>
        <v/>
      </c>
      <c r="AS42" s="147" t="str">
        <f t="shared" si="31"/>
        <v/>
      </c>
      <c r="AT42" s="147" t="str">
        <f t="shared" si="32"/>
        <v/>
      </c>
      <c r="AU42" s="147" t="str">
        <f t="shared" si="33"/>
        <v/>
      </c>
      <c r="AV42" s="146"/>
      <c r="AW42" s="147" t="str">
        <f t="shared" si="35"/>
        <v/>
      </c>
      <c r="AX42" s="147">
        <f t="shared" si="36"/>
        <v>0</v>
      </c>
      <c r="AY42" s="146"/>
      <c r="AZ42" s="55" t="str">
        <f t="shared" si="34"/>
        <v/>
      </c>
      <c r="BA42" s="56">
        <f t="shared" si="15"/>
        <v>0</v>
      </c>
    </row>
    <row r="43" spans="1:53" ht="15" customHeight="1" x14ac:dyDescent="0.25">
      <c r="A43">
        <v>26</v>
      </c>
      <c r="B43" s="366"/>
      <c r="C43" s="356"/>
      <c r="D43" s="356"/>
      <c r="E43" s="357"/>
      <c r="F43" s="357"/>
      <c r="G43" s="358"/>
      <c r="H43" s="364"/>
      <c r="I43" s="361"/>
      <c r="J43" s="361"/>
      <c r="K43" s="361"/>
      <c r="L43" s="361"/>
      <c r="M43" s="365"/>
      <c r="N43" s="203">
        <f t="shared" si="16"/>
        <v>0</v>
      </c>
      <c r="O43" s="204" t="str">
        <f t="shared" si="17"/>
        <v/>
      </c>
      <c r="P43" s="204" t="str">
        <f t="shared" si="0"/>
        <v/>
      </c>
      <c r="Q43" s="204" t="str">
        <f t="shared" si="1"/>
        <v/>
      </c>
      <c r="R43" s="204">
        <f t="shared" si="18"/>
        <v>0</v>
      </c>
      <c r="S43" s="70" t="str">
        <f t="shared" si="2"/>
        <v/>
      </c>
      <c r="T43" s="70" t="str">
        <f t="shared" si="3"/>
        <v/>
      </c>
      <c r="U43" s="70" t="str">
        <f t="shared" si="4"/>
        <v/>
      </c>
      <c r="V43" s="70" t="str">
        <f t="shared" si="19"/>
        <v/>
      </c>
      <c r="W43" s="70" t="str">
        <f t="shared" si="5"/>
        <v/>
      </c>
      <c r="X43" s="70" t="str">
        <f t="shared" si="6"/>
        <v/>
      </c>
      <c r="Y43" s="70">
        <f t="shared" si="7"/>
        <v>0</v>
      </c>
      <c r="Z43" s="84" t="b">
        <f t="shared" si="8"/>
        <v>0</v>
      </c>
      <c r="AA43" s="84" t="b">
        <f t="shared" si="9"/>
        <v>0</v>
      </c>
      <c r="AB43" s="84" t="b">
        <f t="shared" si="10"/>
        <v>0</v>
      </c>
      <c r="AC43" s="84" t="b">
        <f t="shared" si="11"/>
        <v>0</v>
      </c>
      <c r="AD43" s="84" t="b">
        <f t="shared" si="12"/>
        <v>0</v>
      </c>
      <c r="AE43" s="84" t="b">
        <f t="shared" si="20"/>
        <v>0</v>
      </c>
      <c r="AF43" s="84" t="b">
        <f t="shared" si="21"/>
        <v>0</v>
      </c>
      <c r="AG43" s="84" t="b">
        <f t="shared" si="22"/>
        <v>0</v>
      </c>
      <c r="AH43" s="84" t="b">
        <f t="shared" si="23"/>
        <v>0</v>
      </c>
      <c r="AI43" s="84" t="b">
        <f t="shared" si="24"/>
        <v>0</v>
      </c>
      <c r="AJ43" s="89" t="str">
        <f t="shared" si="13"/>
        <v/>
      </c>
      <c r="AK43" s="90" t="str">
        <f t="shared" si="14"/>
        <v/>
      </c>
      <c r="AL43" s="145" t="str">
        <f t="shared" si="25"/>
        <v/>
      </c>
      <c r="AM43" s="87" t="str">
        <f t="shared" si="26"/>
        <v/>
      </c>
      <c r="AN43" s="88">
        <f t="shared" si="27"/>
        <v>0</v>
      </c>
      <c r="AO43" s="78" t="str">
        <f t="shared" si="28"/>
        <v/>
      </c>
      <c r="AP43" s="79" t="str">
        <f t="shared" si="29"/>
        <v/>
      </c>
      <c r="AQ43" s="75"/>
      <c r="AR43" s="87" t="str">
        <f t="shared" si="30"/>
        <v/>
      </c>
      <c r="AS43" s="147" t="str">
        <f t="shared" si="31"/>
        <v/>
      </c>
      <c r="AT43" s="147" t="str">
        <f t="shared" si="32"/>
        <v/>
      </c>
      <c r="AU43" s="147" t="str">
        <f t="shared" si="33"/>
        <v/>
      </c>
      <c r="AV43" s="146"/>
      <c r="AW43" s="147" t="str">
        <f t="shared" si="35"/>
        <v/>
      </c>
      <c r="AX43" s="147">
        <f t="shared" si="36"/>
        <v>0</v>
      </c>
      <c r="AY43" s="146"/>
      <c r="AZ43" s="55" t="str">
        <f t="shared" si="34"/>
        <v/>
      </c>
      <c r="BA43" s="56">
        <f t="shared" si="15"/>
        <v>0</v>
      </c>
    </row>
    <row r="44" spans="1:53" ht="15" customHeight="1" x14ac:dyDescent="0.25">
      <c r="A44">
        <v>27</v>
      </c>
      <c r="B44" s="366"/>
      <c r="C44" s="356"/>
      <c r="D44" s="356"/>
      <c r="E44" s="357"/>
      <c r="F44" s="357"/>
      <c r="G44" s="358"/>
      <c r="H44" s="364"/>
      <c r="I44" s="361"/>
      <c r="J44" s="361"/>
      <c r="K44" s="361"/>
      <c r="L44" s="361"/>
      <c r="M44" s="365"/>
      <c r="N44" s="203">
        <f t="shared" si="16"/>
        <v>0</v>
      </c>
      <c r="O44" s="204" t="str">
        <f t="shared" si="17"/>
        <v/>
      </c>
      <c r="P44" s="204" t="str">
        <f t="shared" si="0"/>
        <v/>
      </c>
      <c r="Q44" s="204" t="str">
        <f t="shared" si="1"/>
        <v/>
      </c>
      <c r="R44" s="204">
        <f t="shared" si="18"/>
        <v>0</v>
      </c>
      <c r="S44" s="70" t="str">
        <f t="shared" si="2"/>
        <v/>
      </c>
      <c r="T44" s="70" t="str">
        <f t="shared" si="3"/>
        <v/>
      </c>
      <c r="U44" s="70" t="str">
        <f t="shared" si="4"/>
        <v/>
      </c>
      <c r="V44" s="70" t="str">
        <f t="shared" si="19"/>
        <v/>
      </c>
      <c r="W44" s="70" t="str">
        <f t="shared" si="5"/>
        <v/>
      </c>
      <c r="X44" s="70" t="str">
        <f t="shared" si="6"/>
        <v/>
      </c>
      <c r="Y44" s="70">
        <f t="shared" si="7"/>
        <v>0</v>
      </c>
      <c r="Z44" s="84" t="b">
        <f t="shared" si="8"/>
        <v>0</v>
      </c>
      <c r="AA44" s="84" t="b">
        <f t="shared" si="9"/>
        <v>0</v>
      </c>
      <c r="AB44" s="84" t="b">
        <f t="shared" si="10"/>
        <v>0</v>
      </c>
      <c r="AC44" s="84" t="b">
        <f t="shared" si="11"/>
        <v>0</v>
      </c>
      <c r="AD44" s="84" t="b">
        <f t="shared" si="12"/>
        <v>0</v>
      </c>
      <c r="AE44" s="84" t="b">
        <f t="shared" si="20"/>
        <v>0</v>
      </c>
      <c r="AF44" s="84" t="b">
        <f t="shared" si="21"/>
        <v>0</v>
      </c>
      <c r="AG44" s="84" t="b">
        <f t="shared" si="22"/>
        <v>0</v>
      </c>
      <c r="AH44" s="84" t="b">
        <f t="shared" si="23"/>
        <v>0</v>
      </c>
      <c r="AI44" s="84" t="b">
        <f t="shared" si="24"/>
        <v>0</v>
      </c>
      <c r="AJ44" s="89" t="str">
        <f t="shared" si="13"/>
        <v/>
      </c>
      <c r="AK44" s="90" t="str">
        <f t="shared" si="14"/>
        <v/>
      </c>
      <c r="AL44" s="145" t="str">
        <f t="shared" si="25"/>
        <v/>
      </c>
      <c r="AM44" s="87" t="str">
        <f t="shared" si="26"/>
        <v/>
      </c>
      <c r="AN44" s="88">
        <f t="shared" si="27"/>
        <v>0</v>
      </c>
      <c r="AO44" s="78" t="str">
        <f t="shared" si="28"/>
        <v/>
      </c>
      <c r="AP44" s="79" t="str">
        <f t="shared" si="29"/>
        <v/>
      </c>
      <c r="AQ44" s="75"/>
      <c r="AR44" s="87" t="str">
        <f t="shared" si="30"/>
        <v/>
      </c>
      <c r="AS44" s="147" t="str">
        <f t="shared" si="31"/>
        <v/>
      </c>
      <c r="AT44" s="147" t="str">
        <f t="shared" si="32"/>
        <v/>
      </c>
      <c r="AU44" s="147" t="str">
        <f t="shared" si="33"/>
        <v/>
      </c>
      <c r="AV44" s="146"/>
      <c r="AW44" s="147" t="str">
        <f t="shared" si="35"/>
        <v/>
      </c>
      <c r="AX44" s="147">
        <f t="shared" si="36"/>
        <v>0</v>
      </c>
      <c r="AY44" s="146"/>
      <c r="AZ44" s="55" t="str">
        <f t="shared" si="34"/>
        <v/>
      </c>
      <c r="BA44" s="56">
        <f t="shared" si="15"/>
        <v>0</v>
      </c>
    </row>
    <row r="45" spans="1:53" ht="15" customHeight="1" x14ac:dyDescent="0.25">
      <c r="A45">
        <v>28</v>
      </c>
      <c r="B45" s="366"/>
      <c r="C45" s="356"/>
      <c r="D45" s="356"/>
      <c r="E45" s="357"/>
      <c r="F45" s="357"/>
      <c r="G45" s="358"/>
      <c r="H45" s="364"/>
      <c r="I45" s="361"/>
      <c r="J45" s="361"/>
      <c r="K45" s="361"/>
      <c r="L45" s="361"/>
      <c r="M45" s="365"/>
      <c r="N45" s="203">
        <f t="shared" si="16"/>
        <v>0</v>
      </c>
      <c r="O45" s="204" t="str">
        <f t="shared" si="17"/>
        <v/>
      </c>
      <c r="P45" s="204" t="str">
        <f t="shared" si="0"/>
        <v/>
      </c>
      <c r="Q45" s="204" t="str">
        <f t="shared" si="1"/>
        <v/>
      </c>
      <c r="R45" s="204">
        <f t="shared" si="18"/>
        <v>0</v>
      </c>
      <c r="S45" s="70" t="str">
        <f t="shared" si="2"/>
        <v/>
      </c>
      <c r="T45" s="70" t="str">
        <f t="shared" si="3"/>
        <v/>
      </c>
      <c r="U45" s="70" t="str">
        <f t="shared" si="4"/>
        <v/>
      </c>
      <c r="V45" s="70" t="str">
        <f t="shared" si="19"/>
        <v/>
      </c>
      <c r="W45" s="70" t="str">
        <f t="shared" si="5"/>
        <v/>
      </c>
      <c r="X45" s="70" t="str">
        <f t="shared" si="6"/>
        <v/>
      </c>
      <c r="Y45" s="70">
        <f t="shared" si="7"/>
        <v>0</v>
      </c>
      <c r="Z45" s="84" t="b">
        <f t="shared" si="8"/>
        <v>0</v>
      </c>
      <c r="AA45" s="84" t="b">
        <f t="shared" si="9"/>
        <v>0</v>
      </c>
      <c r="AB45" s="84" t="b">
        <f t="shared" si="10"/>
        <v>0</v>
      </c>
      <c r="AC45" s="84" t="b">
        <f t="shared" si="11"/>
        <v>0</v>
      </c>
      <c r="AD45" s="84" t="b">
        <f t="shared" si="12"/>
        <v>0</v>
      </c>
      <c r="AE45" s="84" t="b">
        <f t="shared" si="20"/>
        <v>0</v>
      </c>
      <c r="AF45" s="84" t="b">
        <f t="shared" si="21"/>
        <v>0</v>
      </c>
      <c r="AG45" s="84" t="b">
        <f t="shared" si="22"/>
        <v>0</v>
      </c>
      <c r="AH45" s="84" t="b">
        <f t="shared" si="23"/>
        <v>0</v>
      </c>
      <c r="AI45" s="84" t="b">
        <f t="shared" si="24"/>
        <v>0</v>
      </c>
      <c r="AJ45" s="89" t="str">
        <f t="shared" si="13"/>
        <v/>
      </c>
      <c r="AK45" s="90" t="str">
        <f t="shared" si="14"/>
        <v/>
      </c>
      <c r="AL45" s="145" t="str">
        <f t="shared" si="25"/>
        <v/>
      </c>
      <c r="AM45" s="87" t="str">
        <f t="shared" si="26"/>
        <v/>
      </c>
      <c r="AN45" s="88">
        <f t="shared" si="27"/>
        <v>0</v>
      </c>
      <c r="AO45" s="78" t="str">
        <f t="shared" si="28"/>
        <v/>
      </c>
      <c r="AP45" s="79" t="str">
        <f t="shared" si="29"/>
        <v/>
      </c>
      <c r="AQ45" s="75"/>
      <c r="AR45" s="87" t="str">
        <f t="shared" si="30"/>
        <v/>
      </c>
      <c r="AS45" s="147" t="str">
        <f t="shared" si="31"/>
        <v/>
      </c>
      <c r="AT45" s="147" t="str">
        <f t="shared" si="32"/>
        <v/>
      </c>
      <c r="AU45" s="147" t="str">
        <f t="shared" si="33"/>
        <v/>
      </c>
      <c r="AV45" s="146"/>
      <c r="AW45" s="147" t="str">
        <f t="shared" si="35"/>
        <v/>
      </c>
      <c r="AX45" s="147">
        <f t="shared" si="36"/>
        <v>0</v>
      </c>
      <c r="AY45" s="146"/>
      <c r="AZ45" s="55" t="str">
        <f t="shared" si="34"/>
        <v/>
      </c>
      <c r="BA45" s="56">
        <f t="shared" si="15"/>
        <v>0</v>
      </c>
    </row>
    <row r="46" spans="1:53" ht="15" customHeight="1" x14ac:dyDescent="0.25">
      <c r="A46">
        <v>29</v>
      </c>
      <c r="B46" s="366"/>
      <c r="C46" s="356"/>
      <c r="D46" s="356"/>
      <c r="E46" s="357"/>
      <c r="F46" s="357"/>
      <c r="G46" s="358"/>
      <c r="H46" s="364"/>
      <c r="I46" s="361"/>
      <c r="J46" s="361"/>
      <c r="K46" s="361"/>
      <c r="L46" s="361"/>
      <c r="M46" s="365"/>
      <c r="N46" s="203">
        <f t="shared" si="16"/>
        <v>0</v>
      </c>
      <c r="O46" s="204" t="str">
        <f t="shared" si="17"/>
        <v/>
      </c>
      <c r="P46" s="204" t="str">
        <f t="shared" si="0"/>
        <v/>
      </c>
      <c r="Q46" s="204" t="str">
        <f t="shared" si="1"/>
        <v/>
      </c>
      <c r="R46" s="204">
        <f t="shared" si="18"/>
        <v>0</v>
      </c>
      <c r="S46" s="70" t="str">
        <f t="shared" si="2"/>
        <v/>
      </c>
      <c r="T46" s="70" t="str">
        <f t="shared" si="3"/>
        <v/>
      </c>
      <c r="U46" s="70" t="str">
        <f t="shared" si="4"/>
        <v/>
      </c>
      <c r="V46" s="70" t="str">
        <f t="shared" si="19"/>
        <v/>
      </c>
      <c r="W46" s="70" t="str">
        <f t="shared" si="5"/>
        <v/>
      </c>
      <c r="X46" s="70" t="str">
        <f t="shared" si="6"/>
        <v/>
      </c>
      <c r="Y46" s="70">
        <f t="shared" si="7"/>
        <v>0</v>
      </c>
      <c r="Z46" s="84" t="b">
        <f t="shared" si="8"/>
        <v>0</v>
      </c>
      <c r="AA46" s="84" t="b">
        <f t="shared" si="9"/>
        <v>0</v>
      </c>
      <c r="AB46" s="84" t="b">
        <f t="shared" si="10"/>
        <v>0</v>
      </c>
      <c r="AC46" s="84" t="b">
        <f t="shared" si="11"/>
        <v>0</v>
      </c>
      <c r="AD46" s="84" t="b">
        <f t="shared" si="12"/>
        <v>0</v>
      </c>
      <c r="AE46" s="84" t="b">
        <f t="shared" si="20"/>
        <v>0</v>
      </c>
      <c r="AF46" s="84" t="b">
        <f t="shared" si="21"/>
        <v>0</v>
      </c>
      <c r="AG46" s="84" t="b">
        <f t="shared" si="22"/>
        <v>0</v>
      </c>
      <c r="AH46" s="84" t="b">
        <f t="shared" si="23"/>
        <v>0</v>
      </c>
      <c r="AI46" s="84" t="b">
        <f t="shared" si="24"/>
        <v>0</v>
      </c>
      <c r="AJ46" s="89" t="str">
        <f t="shared" si="13"/>
        <v/>
      </c>
      <c r="AK46" s="90" t="str">
        <f t="shared" si="14"/>
        <v/>
      </c>
      <c r="AL46" s="145" t="str">
        <f t="shared" si="25"/>
        <v/>
      </c>
      <c r="AM46" s="87" t="str">
        <f t="shared" si="26"/>
        <v/>
      </c>
      <c r="AN46" s="88">
        <f t="shared" si="27"/>
        <v>0</v>
      </c>
      <c r="AO46" s="78" t="str">
        <f t="shared" si="28"/>
        <v/>
      </c>
      <c r="AP46" s="79" t="str">
        <f t="shared" si="29"/>
        <v/>
      </c>
      <c r="AQ46" s="75"/>
      <c r="AR46" s="87" t="str">
        <f t="shared" si="30"/>
        <v/>
      </c>
      <c r="AS46" s="147" t="str">
        <f t="shared" si="31"/>
        <v/>
      </c>
      <c r="AT46" s="147" t="str">
        <f t="shared" si="32"/>
        <v/>
      </c>
      <c r="AU46" s="147" t="str">
        <f t="shared" si="33"/>
        <v/>
      </c>
      <c r="AV46" s="146"/>
      <c r="AW46" s="147" t="str">
        <f t="shared" si="35"/>
        <v/>
      </c>
      <c r="AX46" s="147">
        <f t="shared" si="36"/>
        <v>0</v>
      </c>
      <c r="AY46" s="146"/>
      <c r="AZ46" s="55" t="str">
        <f t="shared" si="34"/>
        <v/>
      </c>
      <c r="BA46" s="56">
        <f t="shared" si="15"/>
        <v>0</v>
      </c>
    </row>
    <row r="47" spans="1:53" ht="15" customHeight="1" x14ac:dyDescent="0.25">
      <c r="A47">
        <v>30</v>
      </c>
      <c r="B47" s="366"/>
      <c r="C47" s="356"/>
      <c r="D47" s="356"/>
      <c r="E47" s="357"/>
      <c r="F47" s="357"/>
      <c r="G47" s="358"/>
      <c r="H47" s="364"/>
      <c r="I47" s="361"/>
      <c r="J47" s="361"/>
      <c r="K47" s="361"/>
      <c r="L47" s="361"/>
      <c r="M47" s="365"/>
      <c r="N47" s="203">
        <f t="shared" si="16"/>
        <v>0</v>
      </c>
      <c r="O47" s="204" t="str">
        <f t="shared" si="17"/>
        <v/>
      </c>
      <c r="P47" s="204" t="str">
        <f t="shared" si="0"/>
        <v/>
      </c>
      <c r="Q47" s="204" t="str">
        <f t="shared" si="1"/>
        <v/>
      </c>
      <c r="R47" s="204">
        <f t="shared" si="18"/>
        <v>0</v>
      </c>
      <c r="S47" s="70" t="str">
        <f t="shared" si="2"/>
        <v/>
      </c>
      <c r="T47" s="70" t="str">
        <f t="shared" si="3"/>
        <v/>
      </c>
      <c r="U47" s="70" t="str">
        <f t="shared" si="4"/>
        <v/>
      </c>
      <c r="V47" s="70" t="str">
        <f t="shared" si="19"/>
        <v/>
      </c>
      <c r="W47" s="70" t="str">
        <f t="shared" si="5"/>
        <v/>
      </c>
      <c r="X47" s="70" t="str">
        <f t="shared" si="6"/>
        <v/>
      </c>
      <c r="Y47" s="70">
        <f t="shared" si="7"/>
        <v>0</v>
      </c>
      <c r="Z47" s="84" t="b">
        <f t="shared" si="8"/>
        <v>0</v>
      </c>
      <c r="AA47" s="84" t="b">
        <f t="shared" si="9"/>
        <v>0</v>
      </c>
      <c r="AB47" s="84" t="b">
        <f t="shared" si="10"/>
        <v>0</v>
      </c>
      <c r="AC47" s="84" t="b">
        <f t="shared" si="11"/>
        <v>0</v>
      </c>
      <c r="AD47" s="84" t="b">
        <f t="shared" si="12"/>
        <v>0</v>
      </c>
      <c r="AE47" s="84" t="b">
        <f t="shared" si="20"/>
        <v>0</v>
      </c>
      <c r="AF47" s="84" t="b">
        <f t="shared" si="21"/>
        <v>0</v>
      </c>
      <c r="AG47" s="84" t="b">
        <f t="shared" si="22"/>
        <v>0</v>
      </c>
      <c r="AH47" s="84" t="b">
        <f t="shared" si="23"/>
        <v>0</v>
      </c>
      <c r="AI47" s="84" t="b">
        <f t="shared" si="24"/>
        <v>0</v>
      </c>
      <c r="AJ47" s="89" t="str">
        <f t="shared" si="13"/>
        <v/>
      </c>
      <c r="AK47" s="90" t="str">
        <f t="shared" si="14"/>
        <v/>
      </c>
      <c r="AL47" s="145" t="str">
        <f t="shared" si="25"/>
        <v/>
      </c>
      <c r="AM47" s="87" t="str">
        <f t="shared" si="26"/>
        <v/>
      </c>
      <c r="AN47" s="88">
        <f t="shared" si="27"/>
        <v>0</v>
      </c>
      <c r="AO47" s="78" t="str">
        <f t="shared" si="28"/>
        <v/>
      </c>
      <c r="AP47" s="79" t="str">
        <f t="shared" si="29"/>
        <v/>
      </c>
      <c r="AQ47" s="75"/>
      <c r="AR47" s="87" t="str">
        <f t="shared" si="30"/>
        <v/>
      </c>
      <c r="AS47" s="147" t="str">
        <f t="shared" si="31"/>
        <v/>
      </c>
      <c r="AT47" s="147" t="str">
        <f t="shared" si="32"/>
        <v/>
      </c>
      <c r="AU47" s="147" t="str">
        <f t="shared" si="33"/>
        <v/>
      </c>
      <c r="AV47" s="146"/>
      <c r="AW47" s="147" t="str">
        <f t="shared" si="35"/>
        <v/>
      </c>
      <c r="AX47" s="147">
        <f t="shared" si="36"/>
        <v>0</v>
      </c>
      <c r="AY47" s="146"/>
      <c r="AZ47" s="55" t="str">
        <f t="shared" si="34"/>
        <v/>
      </c>
      <c r="BA47" s="56">
        <f t="shared" si="15"/>
        <v>0</v>
      </c>
    </row>
    <row r="48" spans="1:53" ht="15" customHeight="1" x14ac:dyDescent="0.25">
      <c r="A48">
        <v>31</v>
      </c>
      <c r="B48" s="366"/>
      <c r="C48" s="356"/>
      <c r="D48" s="356"/>
      <c r="E48" s="357"/>
      <c r="F48" s="357"/>
      <c r="G48" s="358"/>
      <c r="H48" s="364"/>
      <c r="I48" s="361"/>
      <c r="J48" s="361"/>
      <c r="K48" s="361"/>
      <c r="L48" s="361"/>
      <c r="M48" s="365"/>
      <c r="N48" s="203">
        <f t="shared" si="16"/>
        <v>0</v>
      </c>
      <c r="O48" s="204" t="str">
        <f t="shared" si="17"/>
        <v/>
      </c>
      <c r="P48" s="204" t="str">
        <f t="shared" si="0"/>
        <v/>
      </c>
      <c r="Q48" s="204" t="str">
        <f t="shared" si="1"/>
        <v/>
      </c>
      <c r="R48" s="204">
        <f t="shared" si="18"/>
        <v>0</v>
      </c>
      <c r="S48" s="70" t="str">
        <f t="shared" si="2"/>
        <v/>
      </c>
      <c r="T48" s="70" t="str">
        <f t="shared" si="3"/>
        <v/>
      </c>
      <c r="U48" s="70" t="str">
        <f t="shared" si="4"/>
        <v/>
      </c>
      <c r="V48" s="70" t="str">
        <f t="shared" si="19"/>
        <v/>
      </c>
      <c r="W48" s="70" t="str">
        <f t="shared" si="5"/>
        <v/>
      </c>
      <c r="X48" s="70" t="str">
        <f t="shared" si="6"/>
        <v/>
      </c>
      <c r="Y48" s="70">
        <f t="shared" si="7"/>
        <v>0</v>
      </c>
      <c r="Z48" s="84" t="b">
        <f t="shared" si="8"/>
        <v>0</v>
      </c>
      <c r="AA48" s="84" t="b">
        <f t="shared" si="9"/>
        <v>0</v>
      </c>
      <c r="AB48" s="84" t="b">
        <f t="shared" si="10"/>
        <v>0</v>
      </c>
      <c r="AC48" s="84" t="b">
        <f t="shared" si="11"/>
        <v>0</v>
      </c>
      <c r="AD48" s="84" t="b">
        <f t="shared" si="12"/>
        <v>0</v>
      </c>
      <c r="AE48" s="84" t="b">
        <f t="shared" si="20"/>
        <v>0</v>
      </c>
      <c r="AF48" s="84" t="b">
        <f t="shared" si="21"/>
        <v>0</v>
      </c>
      <c r="AG48" s="84" t="b">
        <f t="shared" si="22"/>
        <v>0</v>
      </c>
      <c r="AH48" s="84" t="b">
        <f t="shared" si="23"/>
        <v>0</v>
      </c>
      <c r="AI48" s="84" t="b">
        <f t="shared" si="24"/>
        <v>0</v>
      </c>
      <c r="AJ48" s="89" t="str">
        <f t="shared" si="13"/>
        <v/>
      </c>
      <c r="AK48" s="90" t="str">
        <f t="shared" si="14"/>
        <v/>
      </c>
      <c r="AL48" s="145" t="str">
        <f t="shared" si="25"/>
        <v/>
      </c>
      <c r="AM48" s="87" t="str">
        <f t="shared" si="26"/>
        <v/>
      </c>
      <c r="AN48" s="88">
        <f t="shared" si="27"/>
        <v>0</v>
      </c>
      <c r="AO48" s="78" t="str">
        <f t="shared" si="28"/>
        <v/>
      </c>
      <c r="AP48" s="79" t="str">
        <f t="shared" si="29"/>
        <v/>
      </c>
      <c r="AQ48" s="75"/>
      <c r="AR48" s="87" t="str">
        <f t="shared" si="30"/>
        <v/>
      </c>
      <c r="AS48" s="147" t="str">
        <f t="shared" si="31"/>
        <v/>
      </c>
      <c r="AT48" s="147" t="str">
        <f t="shared" si="32"/>
        <v/>
      </c>
      <c r="AU48" s="147" t="str">
        <f t="shared" si="33"/>
        <v/>
      </c>
      <c r="AV48" s="146"/>
      <c r="AW48" s="147" t="str">
        <f t="shared" si="35"/>
        <v/>
      </c>
      <c r="AX48" s="147">
        <f t="shared" si="36"/>
        <v>0</v>
      </c>
      <c r="AY48" s="146"/>
      <c r="AZ48" s="55" t="str">
        <f t="shared" si="34"/>
        <v/>
      </c>
      <c r="BA48" s="56">
        <f t="shared" si="15"/>
        <v>0</v>
      </c>
    </row>
    <row r="49" spans="1:53" ht="15" customHeight="1" x14ac:dyDescent="0.25">
      <c r="A49">
        <v>32</v>
      </c>
      <c r="B49" s="366"/>
      <c r="C49" s="356"/>
      <c r="D49" s="356"/>
      <c r="E49" s="357"/>
      <c r="F49" s="357"/>
      <c r="G49" s="358"/>
      <c r="H49" s="364"/>
      <c r="I49" s="361"/>
      <c r="J49" s="361"/>
      <c r="K49" s="361"/>
      <c r="L49" s="361"/>
      <c r="M49" s="365"/>
      <c r="N49" s="203">
        <f t="shared" si="16"/>
        <v>0</v>
      </c>
      <c r="O49" s="204" t="str">
        <f t="shared" si="17"/>
        <v/>
      </c>
      <c r="P49" s="204" t="str">
        <f t="shared" si="0"/>
        <v/>
      </c>
      <c r="Q49" s="204" t="str">
        <f t="shared" si="1"/>
        <v/>
      </c>
      <c r="R49" s="204">
        <f t="shared" si="18"/>
        <v>0</v>
      </c>
      <c r="S49" s="70" t="str">
        <f t="shared" si="2"/>
        <v/>
      </c>
      <c r="T49" s="70" t="str">
        <f t="shared" si="3"/>
        <v/>
      </c>
      <c r="U49" s="70" t="str">
        <f t="shared" si="4"/>
        <v/>
      </c>
      <c r="V49" s="70" t="str">
        <f t="shared" si="19"/>
        <v/>
      </c>
      <c r="W49" s="70" t="str">
        <f t="shared" si="5"/>
        <v/>
      </c>
      <c r="X49" s="70" t="str">
        <f t="shared" si="6"/>
        <v/>
      </c>
      <c r="Y49" s="70">
        <f t="shared" si="7"/>
        <v>0</v>
      </c>
      <c r="Z49" s="84" t="b">
        <f t="shared" si="8"/>
        <v>0</v>
      </c>
      <c r="AA49" s="84" t="b">
        <f t="shared" si="9"/>
        <v>0</v>
      </c>
      <c r="AB49" s="84" t="b">
        <f t="shared" si="10"/>
        <v>0</v>
      </c>
      <c r="AC49" s="84" t="b">
        <f t="shared" si="11"/>
        <v>0</v>
      </c>
      <c r="AD49" s="84" t="b">
        <f t="shared" si="12"/>
        <v>0</v>
      </c>
      <c r="AE49" s="84" t="b">
        <f t="shared" si="20"/>
        <v>0</v>
      </c>
      <c r="AF49" s="84" t="b">
        <f t="shared" si="21"/>
        <v>0</v>
      </c>
      <c r="AG49" s="84" t="b">
        <f t="shared" si="22"/>
        <v>0</v>
      </c>
      <c r="AH49" s="84" t="b">
        <f t="shared" si="23"/>
        <v>0</v>
      </c>
      <c r="AI49" s="84" t="b">
        <f t="shared" si="24"/>
        <v>0</v>
      </c>
      <c r="AJ49" s="89" t="str">
        <f t="shared" si="13"/>
        <v/>
      </c>
      <c r="AK49" s="90" t="str">
        <f t="shared" si="14"/>
        <v/>
      </c>
      <c r="AL49" s="145" t="str">
        <f t="shared" si="25"/>
        <v/>
      </c>
      <c r="AM49" s="87" t="str">
        <f t="shared" si="26"/>
        <v/>
      </c>
      <c r="AN49" s="88">
        <f t="shared" si="27"/>
        <v>0</v>
      </c>
      <c r="AO49" s="78" t="str">
        <f t="shared" si="28"/>
        <v/>
      </c>
      <c r="AP49" s="79" t="str">
        <f t="shared" si="29"/>
        <v/>
      </c>
      <c r="AQ49" s="75"/>
      <c r="AR49" s="87" t="str">
        <f t="shared" si="30"/>
        <v/>
      </c>
      <c r="AS49" s="147" t="str">
        <f t="shared" si="31"/>
        <v/>
      </c>
      <c r="AT49" s="147" t="str">
        <f t="shared" si="32"/>
        <v/>
      </c>
      <c r="AU49" s="147" t="str">
        <f t="shared" si="33"/>
        <v/>
      </c>
      <c r="AV49" s="146"/>
      <c r="AW49" s="147" t="str">
        <f t="shared" si="35"/>
        <v/>
      </c>
      <c r="AX49" s="147">
        <f t="shared" si="36"/>
        <v>0</v>
      </c>
      <c r="AY49" s="146"/>
      <c r="AZ49" s="55" t="str">
        <f t="shared" si="34"/>
        <v/>
      </c>
      <c r="BA49" s="56">
        <f t="shared" si="15"/>
        <v>0</v>
      </c>
    </row>
    <row r="50" spans="1:53" ht="15" customHeight="1" x14ac:dyDescent="0.25">
      <c r="A50">
        <v>33</v>
      </c>
      <c r="B50" s="366"/>
      <c r="C50" s="356"/>
      <c r="D50" s="356"/>
      <c r="E50" s="357"/>
      <c r="F50" s="357"/>
      <c r="G50" s="358"/>
      <c r="H50" s="364"/>
      <c r="I50" s="361"/>
      <c r="J50" s="361"/>
      <c r="K50" s="361"/>
      <c r="L50" s="361"/>
      <c r="M50" s="365"/>
      <c r="N50" s="203">
        <f t="shared" si="16"/>
        <v>0</v>
      </c>
      <c r="O50" s="204" t="str">
        <f t="shared" si="17"/>
        <v/>
      </c>
      <c r="P50" s="204" t="str">
        <f t="shared" si="0"/>
        <v/>
      </c>
      <c r="Q50" s="204" t="str">
        <f t="shared" si="1"/>
        <v/>
      </c>
      <c r="R50" s="204">
        <f t="shared" si="18"/>
        <v>0</v>
      </c>
      <c r="S50" s="70" t="str">
        <f t="shared" si="2"/>
        <v/>
      </c>
      <c r="T50" s="70" t="str">
        <f t="shared" si="3"/>
        <v/>
      </c>
      <c r="U50" s="70" t="str">
        <f t="shared" si="4"/>
        <v/>
      </c>
      <c r="V50" s="70" t="str">
        <f t="shared" si="19"/>
        <v/>
      </c>
      <c r="W50" s="70" t="str">
        <f t="shared" si="5"/>
        <v/>
      </c>
      <c r="X50" s="70" t="str">
        <f t="shared" si="6"/>
        <v/>
      </c>
      <c r="Y50" s="70">
        <f t="shared" si="7"/>
        <v>0</v>
      </c>
      <c r="Z50" s="84" t="b">
        <f t="shared" si="8"/>
        <v>0</v>
      </c>
      <c r="AA50" s="84" t="b">
        <f t="shared" si="9"/>
        <v>0</v>
      </c>
      <c r="AB50" s="84" t="b">
        <f t="shared" si="10"/>
        <v>0</v>
      </c>
      <c r="AC50" s="84" t="b">
        <f t="shared" si="11"/>
        <v>0</v>
      </c>
      <c r="AD50" s="84" t="b">
        <f t="shared" si="12"/>
        <v>0</v>
      </c>
      <c r="AE50" s="84" t="b">
        <f t="shared" si="20"/>
        <v>0</v>
      </c>
      <c r="AF50" s="84" t="b">
        <f t="shared" si="21"/>
        <v>0</v>
      </c>
      <c r="AG50" s="84" t="b">
        <f t="shared" si="22"/>
        <v>0</v>
      </c>
      <c r="AH50" s="84" t="b">
        <f t="shared" si="23"/>
        <v>0</v>
      </c>
      <c r="AI50" s="84" t="b">
        <f t="shared" si="24"/>
        <v>0</v>
      </c>
      <c r="AJ50" s="89" t="str">
        <f t="shared" si="13"/>
        <v/>
      </c>
      <c r="AK50" s="90" t="str">
        <f t="shared" si="14"/>
        <v/>
      </c>
      <c r="AL50" s="145" t="str">
        <f t="shared" si="25"/>
        <v/>
      </c>
      <c r="AM50" s="87" t="str">
        <f t="shared" si="26"/>
        <v/>
      </c>
      <c r="AN50" s="88">
        <f t="shared" si="27"/>
        <v>0</v>
      </c>
      <c r="AO50" s="78" t="str">
        <f t="shared" si="28"/>
        <v/>
      </c>
      <c r="AP50" s="79" t="str">
        <f t="shared" si="29"/>
        <v/>
      </c>
      <c r="AQ50" s="75"/>
      <c r="AR50" s="87" t="str">
        <f t="shared" si="30"/>
        <v/>
      </c>
      <c r="AS50" s="147" t="str">
        <f t="shared" si="31"/>
        <v/>
      </c>
      <c r="AT50" s="147" t="str">
        <f t="shared" si="32"/>
        <v/>
      </c>
      <c r="AU50" s="147" t="str">
        <f t="shared" si="33"/>
        <v/>
      </c>
      <c r="AV50" s="146"/>
      <c r="AW50" s="147" t="str">
        <f t="shared" si="35"/>
        <v/>
      </c>
      <c r="AX50" s="147">
        <f t="shared" si="36"/>
        <v>0</v>
      </c>
      <c r="AY50" s="146"/>
      <c r="AZ50" s="55" t="str">
        <f t="shared" si="34"/>
        <v/>
      </c>
      <c r="BA50" s="56">
        <f t="shared" si="15"/>
        <v>0</v>
      </c>
    </row>
    <row r="51" spans="1:53" ht="15" customHeight="1" x14ac:dyDescent="0.25">
      <c r="A51">
        <v>34</v>
      </c>
      <c r="B51" s="366"/>
      <c r="C51" s="356"/>
      <c r="D51" s="356"/>
      <c r="E51" s="357"/>
      <c r="F51" s="363"/>
      <c r="G51" s="358"/>
      <c r="H51" s="364"/>
      <c r="I51" s="361"/>
      <c r="J51" s="361"/>
      <c r="K51" s="361"/>
      <c r="L51" s="361"/>
      <c r="M51" s="365"/>
      <c r="N51" s="203">
        <f t="shared" si="16"/>
        <v>0</v>
      </c>
      <c r="O51" s="204" t="str">
        <f t="shared" si="17"/>
        <v/>
      </c>
      <c r="P51" s="204" t="str">
        <f t="shared" si="0"/>
        <v/>
      </c>
      <c r="Q51" s="204" t="str">
        <f t="shared" si="1"/>
        <v/>
      </c>
      <c r="R51" s="204">
        <f t="shared" si="18"/>
        <v>0</v>
      </c>
      <c r="S51" s="70" t="str">
        <f t="shared" si="2"/>
        <v/>
      </c>
      <c r="T51" s="70" t="str">
        <f t="shared" si="3"/>
        <v/>
      </c>
      <c r="U51" s="70" t="str">
        <f t="shared" si="4"/>
        <v/>
      </c>
      <c r="V51" s="70" t="str">
        <f t="shared" si="19"/>
        <v/>
      </c>
      <c r="W51" s="70" t="str">
        <f t="shared" si="5"/>
        <v/>
      </c>
      <c r="X51" s="70" t="str">
        <f t="shared" si="6"/>
        <v/>
      </c>
      <c r="Y51" s="70">
        <f t="shared" si="7"/>
        <v>0</v>
      </c>
      <c r="Z51" s="84" t="b">
        <f t="shared" si="8"/>
        <v>0</v>
      </c>
      <c r="AA51" s="84" t="b">
        <f t="shared" si="9"/>
        <v>0</v>
      </c>
      <c r="AB51" s="84" t="b">
        <f t="shared" si="10"/>
        <v>0</v>
      </c>
      <c r="AC51" s="84" t="b">
        <f t="shared" si="11"/>
        <v>0</v>
      </c>
      <c r="AD51" s="84" t="b">
        <f t="shared" si="12"/>
        <v>0</v>
      </c>
      <c r="AE51" s="84" t="b">
        <f t="shared" si="20"/>
        <v>0</v>
      </c>
      <c r="AF51" s="84" t="b">
        <f t="shared" si="21"/>
        <v>0</v>
      </c>
      <c r="AG51" s="84" t="b">
        <f t="shared" si="22"/>
        <v>0</v>
      </c>
      <c r="AH51" s="84" t="b">
        <f t="shared" si="23"/>
        <v>0</v>
      </c>
      <c r="AI51" s="84" t="b">
        <f t="shared" si="24"/>
        <v>0</v>
      </c>
      <c r="AJ51" s="89" t="str">
        <f t="shared" si="13"/>
        <v/>
      </c>
      <c r="AK51" s="90" t="str">
        <f t="shared" si="14"/>
        <v/>
      </c>
      <c r="AL51" s="145" t="str">
        <f t="shared" si="25"/>
        <v/>
      </c>
      <c r="AM51" s="87" t="str">
        <f t="shared" si="26"/>
        <v/>
      </c>
      <c r="AN51" s="88">
        <f t="shared" si="27"/>
        <v>0</v>
      </c>
      <c r="AO51" s="78" t="str">
        <f t="shared" si="28"/>
        <v/>
      </c>
      <c r="AP51" s="79" t="str">
        <f t="shared" si="29"/>
        <v/>
      </c>
      <c r="AQ51" s="75"/>
      <c r="AR51" s="87" t="str">
        <f t="shared" si="30"/>
        <v/>
      </c>
      <c r="AS51" s="147" t="str">
        <f t="shared" si="31"/>
        <v/>
      </c>
      <c r="AT51" s="147" t="str">
        <f t="shared" si="32"/>
        <v/>
      </c>
      <c r="AU51" s="147" t="str">
        <f t="shared" si="33"/>
        <v/>
      </c>
      <c r="AV51" s="146"/>
      <c r="AW51" s="147" t="str">
        <f t="shared" si="35"/>
        <v/>
      </c>
      <c r="AX51" s="147">
        <f t="shared" si="36"/>
        <v>0</v>
      </c>
      <c r="AY51" s="146"/>
      <c r="AZ51" s="55" t="str">
        <f t="shared" si="34"/>
        <v/>
      </c>
      <c r="BA51" s="56">
        <f t="shared" si="15"/>
        <v>0</v>
      </c>
    </row>
    <row r="52" spans="1:53" ht="15" customHeight="1" x14ac:dyDescent="0.25">
      <c r="A52">
        <v>35</v>
      </c>
      <c r="B52" s="366"/>
      <c r="C52" s="356"/>
      <c r="D52" s="356"/>
      <c r="E52" s="357"/>
      <c r="F52" s="363"/>
      <c r="G52" s="358"/>
      <c r="H52" s="364"/>
      <c r="I52" s="361"/>
      <c r="J52" s="361"/>
      <c r="K52" s="361"/>
      <c r="L52" s="361"/>
      <c r="M52" s="365"/>
      <c r="N52" s="203">
        <f t="shared" si="16"/>
        <v>0</v>
      </c>
      <c r="O52" s="204" t="str">
        <f t="shared" si="17"/>
        <v/>
      </c>
      <c r="P52" s="204" t="str">
        <f t="shared" si="0"/>
        <v/>
      </c>
      <c r="Q52" s="204" t="str">
        <f t="shared" si="1"/>
        <v/>
      </c>
      <c r="R52" s="204">
        <f t="shared" si="18"/>
        <v>0</v>
      </c>
      <c r="S52" s="70" t="str">
        <f t="shared" si="2"/>
        <v/>
      </c>
      <c r="T52" s="70" t="str">
        <f t="shared" si="3"/>
        <v/>
      </c>
      <c r="U52" s="70" t="str">
        <f t="shared" si="4"/>
        <v/>
      </c>
      <c r="V52" s="70" t="str">
        <f t="shared" si="19"/>
        <v/>
      </c>
      <c r="W52" s="70" t="str">
        <f t="shared" si="5"/>
        <v/>
      </c>
      <c r="X52" s="70" t="str">
        <f t="shared" si="6"/>
        <v/>
      </c>
      <c r="Y52" s="70">
        <f t="shared" si="7"/>
        <v>0</v>
      </c>
      <c r="Z52" s="84" t="b">
        <f t="shared" si="8"/>
        <v>0</v>
      </c>
      <c r="AA52" s="84" t="b">
        <f t="shared" si="9"/>
        <v>0</v>
      </c>
      <c r="AB52" s="84" t="b">
        <f t="shared" si="10"/>
        <v>0</v>
      </c>
      <c r="AC52" s="84" t="b">
        <f t="shared" si="11"/>
        <v>0</v>
      </c>
      <c r="AD52" s="84" t="b">
        <f t="shared" si="12"/>
        <v>0</v>
      </c>
      <c r="AE52" s="84" t="b">
        <f t="shared" si="20"/>
        <v>0</v>
      </c>
      <c r="AF52" s="84" t="b">
        <f t="shared" si="21"/>
        <v>0</v>
      </c>
      <c r="AG52" s="84" t="b">
        <f t="shared" si="22"/>
        <v>0</v>
      </c>
      <c r="AH52" s="84" t="b">
        <f t="shared" si="23"/>
        <v>0</v>
      </c>
      <c r="AI52" s="84" t="b">
        <f t="shared" si="24"/>
        <v>0</v>
      </c>
      <c r="AJ52" s="89" t="str">
        <f t="shared" si="13"/>
        <v/>
      </c>
      <c r="AK52" s="90" t="str">
        <f t="shared" si="14"/>
        <v/>
      </c>
      <c r="AL52" s="145" t="str">
        <f t="shared" si="25"/>
        <v/>
      </c>
      <c r="AM52" s="87" t="str">
        <f t="shared" si="26"/>
        <v/>
      </c>
      <c r="AN52" s="88">
        <f t="shared" si="27"/>
        <v>0</v>
      </c>
      <c r="AO52" s="78" t="str">
        <f t="shared" si="28"/>
        <v/>
      </c>
      <c r="AP52" s="79" t="str">
        <f t="shared" si="29"/>
        <v/>
      </c>
      <c r="AQ52" s="75"/>
      <c r="AR52" s="87" t="str">
        <f t="shared" si="30"/>
        <v/>
      </c>
      <c r="AS52" s="147" t="str">
        <f t="shared" si="31"/>
        <v/>
      </c>
      <c r="AT52" s="147" t="str">
        <f t="shared" si="32"/>
        <v/>
      </c>
      <c r="AU52" s="147" t="str">
        <f t="shared" si="33"/>
        <v/>
      </c>
      <c r="AV52" s="146"/>
      <c r="AW52" s="147" t="str">
        <f t="shared" si="35"/>
        <v/>
      </c>
      <c r="AX52" s="147">
        <f t="shared" si="36"/>
        <v>0</v>
      </c>
      <c r="AY52" s="146"/>
      <c r="AZ52" s="55" t="str">
        <f t="shared" si="34"/>
        <v/>
      </c>
      <c r="BA52" s="56">
        <f t="shared" si="15"/>
        <v>0</v>
      </c>
    </row>
    <row r="53" spans="1:53" ht="15" customHeight="1" thickBot="1" x14ac:dyDescent="0.3">
      <c r="A53">
        <v>36</v>
      </c>
      <c r="B53" s="366"/>
      <c r="C53" s="356"/>
      <c r="D53" s="356"/>
      <c r="E53" s="367"/>
      <c r="F53" s="368"/>
      <c r="G53" s="358"/>
      <c r="H53" s="364"/>
      <c r="I53" s="361"/>
      <c r="J53" s="361"/>
      <c r="K53" s="361"/>
      <c r="L53" s="361"/>
      <c r="M53" s="365"/>
      <c r="N53" s="203">
        <f t="shared" si="16"/>
        <v>0</v>
      </c>
      <c r="O53" s="204" t="str">
        <f t="shared" si="17"/>
        <v/>
      </c>
      <c r="P53" s="204" t="str">
        <f t="shared" si="0"/>
        <v/>
      </c>
      <c r="Q53" s="204" t="str">
        <f t="shared" si="1"/>
        <v/>
      </c>
      <c r="R53" s="204">
        <f t="shared" si="18"/>
        <v>0</v>
      </c>
      <c r="S53" s="70" t="str">
        <f t="shared" si="2"/>
        <v/>
      </c>
      <c r="T53" s="70" t="str">
        <f t="shared" si="3"/>
        <v/>
      </c>
      <c r="U53" s="70" t="str">
        <f t="shared" si="4"/>
        <v/>
      </c>
      <c r="V53" s="70" t="str">
        <f t="shared" si="19"/>
        <v/>
      </c>
      <c r="W53" s="70" t="str">
        <f t="shared" si="5"/>
        <v/>
      </c>
      <c r="X53" s="70" t="str">
        <f t="shared" si="6"/>
        <v/>
      </c>
      <c r="Y53" s="70">
        <f t="shared" si="7"/>
        <v>0</v>
      </c>
      <c r="Z53" s="84" t="b">
        <f t="shared" si="8"/>
        <v>0</v>
      </c>
      <c r="AA53" s="84" t="b">
        <f t="shared" si="9"/>
        <v>0</v>
      </c>
      <c r="AB53" s="84" t="b">
        <f t="shared" si="10"/>
        <v>0</v>
      </c>
      <c r="AC53" s="84" t="b">
        <f t="shared" si="11"/>
        <v>0</v>
      </c>
      <c r="AD53" s="84" t="b">
        <f t="shared" si="12"/>
        <v>0</v>
      </c>
      <c r="AE53" s="84" t="b">
        <f t="shared" si="20"/>
        <v>0</v>
      </c>
      <c r="AF53" s="84" t="b">
        <f t="shared" si="21"/>
        <v>0</v>
      </c>
      <c r="AG53" s="84" t="b">
        <f t="shared" si="22"/>
        <v>0</v>
      </c>
      <c r="AH53" s="84" t="b">
        <f t="shared" si="23"/>
        <v>0</v>
      </c>
      <c r="AI53" s="84" t="b">
        <f t="shared" si="24"/>
        <v>0</v>
      </c>
      <c r="AJ53" s="93" t="str">
        <f t="shared" si="13"/>
        <v/>
      </c>
      <c r="AK53" s="90" t="str">
        <f t="shared" si="14"/>
        <v/>
      </c>
      <c r="AL53" s="145" t="str">
        <f t="shared" si="25"/>
        <v/>
      </c>
      <c r="AM53" s="87" t="str">
        <f t="shared" si="26"/>
        <v/>
      </c>
      <c r="AN53" s="88">
        <f t="shared" si="27"/>
        <v>0</v>
      </c>
      <c r="AO53" s="78" t="str">
        <f t="shared" si="28"/>
        <v/>
      </c>
      <c r="AP53" s="79" t="str">
        <f t="shared" si="29"/>
        <v/>
      </c>
      <c r="AQ53" s="75"/>
      <c r="AR53" s="87" t="str">
        <f t="shared" si="30"/>
        <v/>
      </c>
      <c r="AS53" s="147" t="str">
        <f t="shared" si="31"/>
        <v/>
      </c>
      <c r="AT53" s="147" t="str">
        <f t="shared" si="32"/>
        <v/>
      </c>
      <c r="AU53" s="147" t="str">
        <f t="shared" si="33"/>
        <v/>
      </c>
      <c r="AV53" s="146"/>
      <c r="AW53" s="147" t="str">
        <f t="shared" si="35"/>
        <v/>
      </c>
      <c r="AX53" s="147">
        <f t="shared" si="36"/>
        <v>0</v>
      </c>
      <c r="AY53" s="146"/>
      <c r="AZ53" s="55" t="str">
        <f t="shared" si="34"/>
        <v/>
      </c>
      <c r="BA53" s="56">
        <f t="shared" si="15"/>
        <v>0</v>
      </c>
    </row>
    <row r="54" spans="1:53" ht="15" customHeight="1" thickBot="1" x14ac:dyDescent="0.3">
      <c r="A54" t="s">
        <v>95</v>
      </c>
      <c r="B54" s="60">
        <f>COUNTA(B18:B53)</f>
        <v>5</v>
      </c>
      <c r="C54" s="71"/>
      <c r="D54" s="273" t="s">
        <v>96</v>
      </c>
      <c r="E54" s="273"/>
      <c r="F54" s="273"/>
      <c r="G54" s="273"/>
      <c r="H54" s="94">
        <f t="shared" ref="H54:M54" si="37">IF(S56=0,"",IF(S56&gt;0,S55))</f>
        <v>0.4</v>
      </c>
      <c r="I54" s="95">
        <f t="shared" si="37"/>
        <v>0.8</v>
      </c>
      <c r="J54" s="95">
        <f t="shared" si="37"/>
        <v>1</v>
      </c>
      <c r="K54" s="95" t="str">
        <f t="shared" si="37"/>
        <v/>
      </c>
      <c r="L54" s="95">
        <f t="shared" si="37"/>
        <v>0.4</v>
      </c>
      <c r="M54" s="95">
        <f t="shared" si="37"/>
        <v>1</v>
      </c>
      <c r="N54" s="95"/>
      <c r="O54" s="95"/>
      <c r="P54" s="95"/>
      <c r="Q54" s="95"/>
      <c r="R54" s="95"/>
      <c r="S54" s="96">
        <f t="shared" ref="S54:X54" si="38">SUM(S18:S53)</f>
        <v>2</v>
      </c>
      <c r="T54" s="96">
        <f t="shared" si="38"/>
        <v>4</v>
      </c>
      <c r="U54" s="96">
        <f t="shared" si="38"/>
        <v>5</v>
      </c>
      <c r="V54" s="96">
        <f t="shared" si="38"/>
        <v>0</v>
      </c>
      <c r="W54" s="96">
        <f t="shared" si="38"/>
        <v>2</v>
      </c>
      <c r="X54" s="96">
        <f t="shared" si="38"/>
        <v>5</v>
      </c>
      <c r="Y54" s="97">
        <f>SUM(AK18:AK53)</f>
        <v>3.6000000000000005</v>
      </c>
      <c r="Z54" s="97">
        <f t="shared" ref="Z54:AI54" si="39">SUM(Z18:Z53)</f>
        <v>0</v>
      </c>
      <c r="AA54" s="97">
        <f t="shared" si="39"/>
        <v>2</v>
      </c>
      <c r="AB54" s="97">
        <f t="shared" si="39"/>
        <v>0.8</v>
      </c>
      <c r="AC54" s="97">
        <f t="shared" si="39"/>
        <v>0.8</v>
      </c>
      <c r="AD54" s="97">
        <f t="shared" si="39"/>
        <v>0</v>
      </c>
      <c r="AE54" s="97">
        <f t="shared" si="39"/>
        <v>0</v>
      </c>
      <c r="AF54" s="97">
        <f t="shared" si="39"/>
        <v>0</v>
      </c>
      <c r="AG54" s="97">
        <f t="shared" si="39"/>
        <v>0</v>
      </c>
      <c r="AH54" s="97">
        <f t="shared" si="39"/>
        <v>0</v>
      </c>
      <c r="AI54" s="97">
        <f t="shared" si="39"/>
        <v>0</v>
      </c>
      <c r="AJ54" s="98"/>
      <c r="AK54" s="148">
        <f>IF(Y57=0,"",IF(Y57&gt;0,$Y$55))</f>
        <v>0.72000000000000008</v>
      </c>
      <c r="AL54" s="148" t="str">
        <f>IF(Z57=0,"",IF(Z57&gt;0,$Y$55))</f>
        <v/>
      </c>
      <c r="AM54" s="99"/>
      <c r="AN54" s="99"/>
      <c r="AO54" s="100">
        <f>IF(B54=0,"",IF(B54&gt;0,AO55/B54))</f>
        <v>0</v>
      </c>
      <c r="AP54" s="100">
        <f>IF(B54=0,"",IF(B54&gt;0,AP55/B54))</f>
        <v>0</v>
      </c>
      <c r="AQ54" s="101">
        <f>IF(B54=0,"",IF(B54&gt;0,AQ56/B54))</f>
        <v>1</v>
      </c>
      <c r="AR54" s="102"/>
      <c r="AS54" s="150" t="s">
        <v>97</v>
      </c>
      <c r="AT54" s="150" t="s">
        <v>97</v>
      </c>
      <c r="AU54" s="150" t="s">
        <v>98</v>
      </c>
      <c r="AV54" s="151" t="str">
        <f>IF(AX54=0,"",IF(AX54&gt;0,AX54/AV55))</f>
        <v/>
      </c>
      <c r="AW54" s="152"/>
      <c r="AX54" s="152">
        <f>SUM(AX18:AX53)</f>
        <v>0</v>
      </c>
      <c r="AY54" s="151" t="str">
        <f>IF(BA54=0,"",IF(BA54&gt;0,BA54/AY55))</f>
        <v/>
      </c>
      <c r="AZ54" s="10"/>
      <c r="BA54" s="11">
        <f>SUM(BA18:BA53)</f>
        <v>0</v>
      </c>
    </row>
    <row r="55" spans="1:53" x14ac:dyDescent="0.25">
      <c r="D55" s="70"/>
      <c r="E55" s="103">
        <f>COUNTA(E18:E53)</f>
        <v>0</v>
      </c>
      <c r="F55" s="103">
        <f>COUNTA(F18:F53)</f>
        <v>0</v>
      </c>
      <c r="G55" s="70"/>
      <c r="H55" s="280" t="s">
        <v>24</v>
      </c>
      <c r="I55" s="274"/>
      <c r="J55" s="280" t="s">
        <v>25</v>
      </c>
      <c r="K55" s="274"/>
      <c r="L55" s="274" t="s">
        <v>26</v>
      </c>
      <c r="M55" s="274"/>
      <c r="N55" s="70"/>
      <c r="O55" s="70"/>
      <c r="P55" s="70"/>
      <c r="Q55" s="70"/>
      <c r="R55" s="70"/>
      <c r="S55" s="104">
        <f t="shared" ref="S55:X55" si="40">S54/S56</f>
        <v>0.4</v>
      </c>
      <c r="T55" s="104">
        <f t="shared" si="40"/>
        <v>0.8</v>
      </c>
      <c r="U55" s="104">
        <f t="shared" si="40"/>
        <v>1</v>
      </c>
      <c r="V55" s="104" t="e">
        <f t="shared" si="40"/>
        <v>#DIV/0!</v>
      </c>
      <c r="W55" s="104">
        <f t="shared" si="40"/>
        <v>0.4</v>
      </c>
      <c r="X55" s="104">
        <f t="shared" si="40"/>
        <v>1</v>
      </c>
      <c r="Y55" s="104">
        <f>Y54/Y57</f>
        <v>0.72000000000000008</v>
      </c>
      <c r="Z55" s="84">
        <f>Z54/10</f>
        <v>0</v>
      </c>
      <c r="AA55" s="84">
        <f t="shared" ref="AA55:AI55" si="41">AA54/10</f>
        <v>0.2</v>
      </c>
      <c r="AB55" s="84">
        <f t="shared" si="41"/>
        <v>0.08</v>
      </c>
      <c r="AC55" s="84">
        <f t="shared" si="41"/>
        <v>0.08</v>
      </c>
      <c r="AD55" s="84">
        <f t="shared" si="41"/>
        <v>0</v>
      </c>
      <c r="AE55" s="84">
        <f t="shared" si="41"/>
        <v>0</v>
      </c>
      <c r="AF55" s="84">
        <f t="shared" si="41"/>
        <v>0</v>
      </c>
      <c r="AG55" s="84">
        <f t="shared" si="41"/>
        <v>0</v>
      </c>
      <c r="AH55" s="84">
        <f t="shared" si="41"/>
        <v>0</v>
      </c>
      <c r="AI55" s="84">
        <f t="shared" si="41"/>
        <v>0</v>
      </c>
      <c r="AJ55" s="84"/>
      <c r="AK55" s="71"/>
      <c r="AL55" s="71"/>
      <c r="AM55" s="71"/>
      <c r="AN55" s="71"/>
      <c r="AO55" s="105">
        <f>COUNTIF(AO18:AO53,1)</f>
        <v>0</v>
      </c>
      <c r="AP55" s="105">
        <f>SUM(AP18:AP52)</f>
        <v>0</v>
      </c>
      <c r="AQ55" s="103">
        <f>COUNTA(AQ18:AQ53)</f>
        <v>0</v>
      </c>
      <c r="AR55" s="71"/>
      <c r="AS55" s="72">
        <f>IF($AS$57=0,"",IF($D$2&lt;6,"",IF($D$2&gt;=6,(AS58+AS59)/AS57)))</f>
        <v>1</v>
      </c>
      <c r="AT55" s="72">
        <f t="shared" ref="AT55:AU55" si="42">IF($AS$57=0,"",IF($D$2&lt;6,"",IF($D$2&gt;=6,(AT58+AT59)/AT57)))</f>
        <v>1</v>
      </c>
      <c r="AU55" s="72">
        <f t="shared" si="42"/>
        <v>1</v>
      </c>
      <c r="AV55" s="103">
        <f>COUNTA(AV18:AV53)</f>
        <v>0</v>
      </c>
      <c r="AW55" s="103"/>
      <c r="AX55" s="103"/>
      <c r="AY55" s="103">
        <f>COUNTA(AY18:AY53)</f>
        <v>0</v>
      </c>
      <c r="AZ55" s="3"/>
      <c r="BA55" s="3"/>
    </row>
    <row r="56" spans="1:53" ht="13.8" thickBot="1" x14ac:dyDescent="0.3">
      <c r="E56" s="3"/>
      <c r="F56" s="3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3">
        <f t="shared" ref="S56:X56" si="43">COUNTA(H18:H53)</f>
        <v>5</v>
      </c>
      <c r="T56" s="3">
        <f t="shared" si="43"/>
        <v>5</v>
      </c>
      <c r="U56" s="3">
        <f t="shared" si="43"/>
        <v>5</v>
      </c>
      <c r="V56" s="3">
        <f t="shared" si="43"/>
        <v>0</v>
      </c>
      <c r="W56" s="3">
        <f t="shared" si="43"/>
        <v>5</v>
      </c>
      <c r="X56" s="3">
        <f t="shared" si="43"/>
        <v>5</v>
      </c>
      <c r="Y56" s="3">
        <f>COUNTIF(AK18:AK53,"")</f>
        <v>31</v>
      </c>
      <c r="Z56" s="9" t="e">
        <f>Z54/D68*D70</f>
        <v>#DIV/0!</v>
      </c>
      <c r="AA56" s="9">
        <f>AA54/E68*E70</f>
        <v>0.39999999999999997</v>
      </c>
      <c r="AB56" s="9">
        <f>AB54/F68*F70</f>
        <v>0.16000000000000003</v>
      </c>
      <c r="AC56" s="9">
        <f>AC54/G68*G70</f>
        <v>0.16000000000000003</v>
      </c>
      <c r="AD56" s="9" t="e">
        <f>AD54/H68*H70</f>
        <v>#DIV/0!</v>
      </c>
      <c r="AE56" s="9" t="e">
        <f>AE54/D69*D72</f>
        <v>#DIV/0!</v>
      </c>
      <c r="AF56" s="9" t="e">
        <f>AF54/E69*E72</f>
        <v>#DIV/0!</v>
      </c>
      <c r="AG56" s="9" t="e">
        <f>AG54/F69*F72</f>
        <v>#DIV/0!</v>
      </c>
      <c r="AH56" s="9" t="e">
        <f>AH54/G69*G72</f>
        <v>#DIV/0!</v>
      </c>
      <c r="AI56" s="9" t="e">
        <f>AI54/H69*H72</f>
        <v>#DIV/0!</v>
      </c>
      <c r="AO56" s="3"/>
      <c r="AP56" s="3"/>
      <c r="AQ56" s="2">
        <f>(B54-AQ55)</f>
        <v>5</v>
      </c>
      <c r="AR56" s="3"/>
      <c r="AS56" s="72">
        <f>IF($AS$57=0,"",IF($D$2&lt;6,"",IF($D$2&gt;=6,(AS59/AS57))))</f>
        <v>0.4</v>
      </c>
      <c r="AT56" s="72">
        <f t="shared" ref="AT56:AU56" si="44">IF($AS$57=0,"",IF($D$2&lt;6,"",IF($D$2&gt;=6,(AT59/AT57))))</f>
        <v>0.6</v>
      </c>
      <c r="AU56" s="72">
        <f t="shared" si="44"/>
        <v>0.8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1" t="s">
        <v>16</v>
      </c>
      <c r="C57" s="194"/>
      <c r="D57" s="50">
        <f>D2</f>
        <v>6</v>
      </c>
      <c r="E57" s="68" t="str">
        <f>E2</f>
        <v>*</v>
      </c>
      <c r="F57" s="12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T57" s="3"/>
      <c r="U57" s="3"/>
      <c r="V57" s="3"/>
      <c r="W57" s="3"/>
      <c r="X57" s="3"/>
      <c r="Y57" s="3">
        <f>36-Y56</f>
        <v>5</v>
      </c>
      <c r="AE57" s="3"/>
      <c r="AO57" s="3"/>
      <c r="AP57" s="3"/>
      <c r="AQ57" s="2"/>
      <c r="AR57" s="3"/>
      <c r="AS57" s="67">
        <f t="shared" ref="AS57:AT57" si="45">COUNTIF(AS18:AS53,"&gt;""")</f>
        <v>5</v>
      </c>
      <c r="AT57" s="67">
        <f t="shared" si="45"/>
        <v>5</v>
      </c>
      <c r="AU57" s="67">
        <f>COUNTIF(AU18:AU53,"&gt;""")</f>
        <v>5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1" t="s">
        <v>17</v>
      </c>
      <c r="C58" s="194"/>
      <c r="D58" s="269">
        <f>D3</f>
        <v>46132</v>
      </c>
      <c r="E58" s="270"/>
      <c r="F58" s="12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69">
        <f>COUNTIF(AS18:AS53,"1F")</f>
        <v>3</v>
      </c>
      <c r="AT58" s="69">
        <f t="shared" ref="AT58:AU58" si="46">COUNTIF(AT18:AT53,"1F")</f>
        <v>2</v>
      </c>
      <c r="AU58" s="69">
        <f t="shared" si="46"/>
        <v>1</v>
      </c>
      <c r="AV58" s="2"/>
      <c r="AW58" s="2"/>
      <c r="AX58" s="2"/>
      <c r="AY58" s="2"/>
      <c r="AZ58" s="3"/>
      <c r="BA58" s="3"/>
    </row>
    <row r="59" spans="1:53" ht="19.8" x14ac:dyDescent="0.5">
      <c r="B59" s="51"/>
      <c r="C59" s="194"/>
      <c r="D59" s="65"/>
      <c r="E59" s="65"/>
      <c r="F59" s="12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69">
        <f>COUNTIF(AS18:AS53,"2F")</f>
        <v>2</v>
      </c>
      <c r="AT59" s="69">
        <f t="shared" ref="AT59" si="47">COUNTIF(AT18:AT53,"2F")</f>
        <v>3</v>
      </c>
      <c r="AU59" s="69">
        <f>COUNTIF(AU18:AU53,"1S")</f>
        <v>4</v>
      </c>
      <c r="AV59" s="2"/>
      <c r="AW59" s="2"/>
      <c r="AX59" s="2"/>
      <c r="AY59" s="2"/>
      <c r="AZ59" s="3"/>
      <c r="BA59" s="3"/>
    </row>
    <row r="60" spans="1:53" ht="19.8" x14ac:dyDescent="0.5">
      <c r="B60" s="51"/>
      <c r="C60" s="194"/>
      <c r="D60" s="65"/>
      <c r="E60" s="65"/>
      <c r="F60" s="12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2"/>
      <c r="F61" s="12"/>
      <c r="Z61" s="3"/>
      <c r="AE61" s="3"/>
      <c r="AO61" s="12"/>
      <c r="AP61" s="12"/>
    </row>
    <row r="62" spans="1:53" x14ac:dyDescent="0.25">
      <c r="D62" s="4" t="s">
        <v>44</v>
      </c>
      <c r="E62" s="4" t="s">
        <v>45</v>
      </c>
      <c r="F62" s="4" t="s">
        <v>46</v>
      </c>
      <c r="G62" s="3" t="s">
        <v>99</v>
      </c>
      <c r="H62" s="4" t="s">
        <v>48</v>
      </c>
      <c r="I62" s="4" t="s">
        <v>49</v>
      </c>
      <c r="J62" s="4" t="s">
        <v>100</v>
      </c>
      <c r="K62" s="4" t="s">
        <v>101</v>
      </c>
      <c r="L62" s="4" t="s">
        <v>102</v>
      </c>
      <c r="M62" s="4" t="s">
        <v>103</v>
      </c>
      <c r="AE62" s="3"/>
      <c r="AJ62" s="4" t="s">
        <v>104</v>
      </c>
      <c r="AK62" s="4" t="s">
        <v>104</v>
      </c>
      <c r="AL62" s="4" t="s">
        <v>104</v>
      </c>
      <c r="AO62" s="4" t="s">
        <v>105</v>
      </c>
      <c r="AQ62" s="4"/>
    </row>
    <row r="63" spans="1:53" x14ac:dyDescent="0.25">
      <c r="D63" s="9">
        <f t="shared" ref="D63:I63" si="48">S55</f>
        <v>0.4</v>
      </c>
      <c r="E63" s="9">
        <f t="shared" si="48"/>
        <v>0.8</v>
      </c>
      <c r="F63" s="9">
        <f t="shared" si="48"/>
        <v>1</v>
      </c>
      <c r="G63" s="9" t="e">
        <f t="shared" si="48"/>
        <v>#DIV/0!</v>
      </c>
      <c r="H63" s="9">
        <f t="shared" si="48"/>
        <v>0.4</v>
      </c>
      <c r="I63" s="9">
        <f t="shared" si="48"/>
        <v>1</v>
      </c>
      <c r="J63" s="9">
        <f>$AK$54</f>
        <v>0.72000000000000008</v>
      </c>
      <c r="K63" s="13">
        <f>$AO$54</f>
        <v>0</v>
      </c>
      <c r="L63" s="9">
        <f>$AP$54</f>
        <v>0</v>
      </c>
      <c r="M63" s="9">
        <f>$AQ$54</f>
        <v>1</v>
      </c>
      <c r="N63" s="9"/>
      <c r="O63" s="9"/>
      <c r="P63" s="9"/>
      <c r="Q63" s="9"/>
      <c r="R63" s="9"/>
      <c r="AJ63" s="9" t="str">
        <f>$AV$54</f>
        <v/>
      </c>
      <c r="AK63" s="9" t="str">
        <f>$AV$54</f>
        <v/>
      </c>
      <c r="AL63" s="9" t="str">
        <f>$AV$54</f>
        <v/>
      </c>
      <c r="AM63" s="9"/>
      <c r="AN63" s="9"/>
      <c r="AO63" s="9" t="str">
        <f>$AY$54</f>
        <v/>
      </c>
      <c r="AQ63" s="12"/>
    </row>
    <row r="64" spans="1:53" x14ac:dyDescent="0.25">
      <c r="E64" s="12"/>
      <c r="F64" s="12"/>
      <c r="AO64" s="12"/>
      <c r="AP64" s="12"/>
    </row>
    <row r="65" spans="1:43" x14ac:dyDescent="0.25">
      <c r="E65" s="12"/>
      <c r="F65" s="12"/>
      <c r="AO65" s="12"/>
      <c r="AP65" s="12"/>
    </row>
    <row r="66" spans="1:43" x14ac:dyDescent="0.25">
      <c r="B66" s="5"/>
      <c r="D66" s="4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106</v>
      </c>
      <c r="C67" s="70"/>
      <c r="D67" s="9">
        <f>IF($E$7="ja",0.25,IF($E$7="nee",0.2))</f>
        <v>0.25</v>
      </c>
      <c r="E67" s="9">
        <f>IF($E$7="ja",0.25,IF($E$7="nee",0.2))</f>
        <v>0.25</v>
      </c>
      <c r="F67" s="9">
        <f>IF($E$7="ja",0.25,IF($E$7="nee",0.2))</f>
        <v>0.25</v>
      </c>
      <c r="G67" s="9">
        <f>IF($E$7="ja",0.15,IF($E$7="nee",0.2))</f>
        <v>0.15</v>
      </c>
      <c r="H67" s="9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70"/>
      <c r="D68" s="4">
        <f>COUNTIF($D$18:$D$53,"A")</f>
        <v>0</v>
      </c>
      <c r="E68" s="4">
        <f>COUNTIF($D$18:$D$53,"B")</f>
        <v>3</v>
      </c>
      <c r="F68" s="4">
        <f>COUNTIF($D$18:$D$53,"C")</f>
        <v>1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70"/>
      <c r="D69" s="4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107</v>
      </c>
      <c r="C70" s="70"/>
      <c r="D70" s="9">
        <f>D68/$B$54</f>
        <v>0</v>
      </c>
      <c r="E70" s="9">
        <f>E68/$B$54</f>
        <v>0.6</v>
      </c>
      <c r="F70" s="9">
        <f>F68/$B$54</f>
        <v>0.2</v>
      </c>
      <c r="G70" s="9">
        <f>G68/$B$54</f>
        <v>0.2</v>
      </c>
      <c r="H70" s="9">
        <f>H68/$B$54</f>
        <v>0</v>
      </c>
      <c r="AO70"/>
      <c r="AP70"/>
      <c r="AQ70"/>
    </row>
    <row r="71" spans="1:43" s="4" customFormat="1" x14ac:dyDescent="0.25">
      <c r="A71"/>
      <c r="B71" s="5" t="s">
        <v>108</v>
      </c>
      <c r="C71" s="70"/>
      <c r="D71" s="9" t="e">
        <f>Z56</f>
        <v>#DIV/0!</v>
      </c>
      <c r="E71" s="9">
        <f>AA56</f>
        <v>0.39999999999999997</v>
      </c>
      <c r="F71" s="9">
        <f>AB56</f>
        <v>0.16000000000000003</v>
      </c>
      <c r="G71" s="9">
        <f>AC56</f>
        <v>0.16000000000000003</v>
      </c>
      <c r="H71" s="9" t="e">
        <f>AD56</f>
        <v>#DIV/0!</v>
      </c>
      <c r="AO71"/>
      <c r="AP71"/>
      <c r="AQ71"/>
    </row>
    <row r="72" spans="1:43" s="4" customFormat="1" x14ac:dyDescent="0.25">
      <c r="A72"/>
      <c r="B72" s="5" t="s">
        <v>109</v>
      </c>
      <c r="C72" s="70"/>
      <c r="D72" s="9">
        <f>D69/$B$54</f>
        <v>0</v>
      </c>
      <c r="E72" s="9">
        <f>E69/$B$54</f>
        <v>0</v>
      </c>
      <c r="F72" s="9">
        <f>F69/$B$54</f>
        <v>0</v>
      </c>
      <c r="G72" s="9">
        <f>G69/$B$54</f>
        <v>0</v>
      </c>
      <c r="H72" s="9">
        <f>H69/$B$54</f>
        <v>0</v>
      </c>
      <c r="AO72"/>
      <c r="AP72"/>
      <c r="AQ72"/>
    </row>
    <row r="73" spans="1:43" s="4" customFormat="1" x14ac:dyDescent="0.25">
      <c r="A73"/>
      <c r="B73" s="5" t="s">
        <v>110</v>
      </c>
      <c r="C73" s="70"/>
      <c r="D73" s="9" t="e">
        <f>AE56</f>
        <v>#DIV/0!</v>
      </c>
      <c r="E73" s="9" t="e">
        <f>AF56</f>
        <v>#DIV/0!</v>
      </c>
      <c r="F73" s="9" t="e">
        <f>AG56</f>
        <v>#DIV/0!</v>
      </c>
      <c r="G73" s="9" t="e">
        <f>AH56</f>
        <v>#DIV/0!</v>
      </c>
      <c r="H73" s="9" t="e">
        <f>AI56</f>
        <v>#DIV/0!</v>
      </c>
      <c r="AO73"/>
      <c r="AP73"/>
      <c r="AQ73"/>
    </row>
    <row r="74" spans="1:43" s="4" customFormat="1" x14ac:dyDescent="0.25">
      <c r="A74"/>
      <c r="B74" s="5" t="s">
        <v>111</v>
      </c>
      <c r="C74" s="70"/>
      <c r="D74" s="9">
        <f>IF($E$7="ja",D70,IF($E7="nee",D72))</f>
        <v>0</v>
      </c>
      <c r="E74" s="9">
        <f>IF($E$7="ja",E70,IF($E7="nee",E72))</f>
        <v>0.6</v>
      </c>
      <c r="F74" s="9">
        <f>IF($E$7="ja",F70,IF($E7="nee",F72))</f>
        <v>0.2</v>
      </c>
      <c r="G74" s="9">
        <f>IF($E$7="ja",G70,IF($E7="nee",G72))</f>
        <v>0.2</v>
      </c>
      <c r="H74" s="9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112</v>
      </c>
      <c r="C75" s="70"/>
      <c r="D75" s="9" t="e">
        <f>IF($E$7="ja",D71,IF($E$7="nee",D73))</f>
        <v>#DIV/0!</v>
      </c>
      <c r="E75" s="9">
        <f>IF($E$7="ja",E71,IF($E$7="nee",E73))</f>
        <v>0.39999999999999997</v>
      </c>
      <c r="F75" s="9">
        <f>IF($E$7="ja",F71,IF($E$7="nee",F73))</f>
        <v>0.16000000000000003</v>
      </c>
      <c r="G75" s="9">
        <f>IF($E$7="ja",G71,IF($E$7="nee",G73))</f>
        <v>0.16000000000000003</v>
      </c>
      <c r="H75" s="9" t="e">
        <f>IF($E$7="ja",H71,IF($E$7="nee",H73))</f>
        <v>#DIV/0!</v>
      </c>
      <c r="AO75"/>
      <c r="AP75"/>
      <c r="AQ75"/>
    </row>
  </sheetData>
  <sheetProtection sheet="1" objects="1" scenarios="1"/>
  <mergeCells count="17">
    <mergeCell ref="AQ2:AV3"/>
    <mergeCell ref="AX2:AX3"/>
    <mergeCell ref="D58:E58"/>
    <mergeCell ref="L10:M10"/>
    <mergeCell ref="D54:G54"/>
    <mergeCell ref="L55:M55"/>
    <mergeCell ref="D3:E3"/>
    <mergeCell ref="B5:AY5"/>
    <mergeCell ref="B7:D7"/>
    <mergeCell ref="B8:D8"/>
    <mergeCell ref="H10:I10"/>
    <mergeCell ref="J10:K10"/>
    <mergeCell ref="H55:I55"/>
    <mergeCell ref="J55:K55"/>
    <mergeCell ref="AS10:AU10"/>
    <mergeCell ref="C11:C13"/>
    <mergeCell ref="AY2:AY3"/>
  </mergeCells>
  <phoneticPr fontId="21" type="noConversion"/>
  <conditionalFormatting sqref="B18:D53">
    <cfRule type="cellIs" dxfId="2198" priority="79" stopIfTrue="1" operator="equal">
      <formula>""</formula>
    </cfRule>
  </conditionalFormatting>
  <conditionalFormatting sqref="C18:C53">
    <cfRule type="cellIs" dxfId="2197" priority="1" operator="equal">
      <formula>0</formula>
    </cfRule>
  </conditionalFormatting>
  <conditionalFormatting sqref="E7:E8 D9">
    <cfRule type="cellIs" dxfId="2196" priority="223" stopIfTrue="1" operator="equal">
      <formula>"nee"</formula>
    </cfRule>
    <cfRule type="cellIs" dxfId="2195" priority="222" stopIfTrue="1" operator="equal">
      <formula>"ja"</formula>
    </cfRule>
  </conditionalFormatting>
  <conditionalFormatting sqref="E18:E53">
    <cfRule type="cellIs" dxfId="2194" priority="242" stopIfTrue="1" operator="equal">
      <formula>""</formula>
    </cfRule>
  </conditionalFormatting>
  <conditionalFormatting sqref="E18:F53">
    <cfRule type="cellIs" dxfId="2193" priority="239" stopIfTrue="1" operator="equal">
      <formula>"x"</formula>
    </cfRule>
  </conditionalFormatting>
  <conditionalFormatting sqref="F18:F53">
    <cfRule type="cellIs" dxfId="2192" priority="240" stopIfTrue="1" operator="equal">
      <formula>""</formula>
    </cfRule>
  </conditionalFormatting>
  <conditionalFormatting sqref="G11:G13">
    <cfRule type="expression" dxfId="2191" priority="24" stopIfTrue="1">
      <formula>$J$3="ja"</formula>
    </cfRule>
    <cfRule type="expression" dxfId="2190" priority="25" stopIfTrue="1">
      <formula>$L$3="ja"</formula>
    </cfRule>
  </conditionalFormatting>
  <conditionalFormatting sqref="G18:G53">
    <cfRule type="cellIs" dxfId="2189" priority="125" stopIfTrue="1" operator="equal">
      <formula>""</formula>
    </cfRule>
    <cfRule type="cellIs" dxfId="2188" priority="126" stopIfTrue="1" operator="greaterThan">
      <formula>""</formula>
    </cfRule>
  </conditionalFormatting>
  <conditionalFormatting sqref="H11:H13">
    <cfRule type="expression" dxfId="2187" priority="22">
      <formula>$K$2="ja"</formula>
    </cfRule>
    <cfRule type="expression" dxfId="2186" priority="26" stopIfTrue="1">
      <formula>$J$2="ja"</formula>
    </cfRule>
    <cfRule type="expression" dxfId="2185" priority="27" stopIfTrue="1">
      <formula>$L$2="ja"</formula>
    </cfRule>
  </conditionalFormatting>
  <conditionalFormatting sqref="H18:M53">
    <cfRule type="cellIs" dxfId="2184" priority="215" stopIfTrue="1" operator="notEqual">
      <formula>$D18</formula>
    </cfRule>
    <cfRule type="cellIs" dxfId="2183" priority="214" stopIfTrue="1" operator="lessThanOrEqual">
      <formula>$D18</formula>
    </cfRule>
    <cfRule type="cellIs" dxfId="2182" priority="213" stopIfTrue="1" operator="equal">
      <formula>0</formula>
    </cfRule>
  </conditionalFormatting>
  <conditionalFormatting sqref="I11:I13">
    <cfRule type="expression" dxfId="2181" priority="28" stopIfTrue="1">
      <formula>$J$3="ja"</formula>
    </cfRule>
  </conditionalFormatting>
  <conditionalFormatting sqref="I11:J13">
    <cfRule type="expression" dxfId="2180" priority="20">
      <formula>$M$2="ja"</formula>
    </cfRule>
  </conditionalFormatting>
  <conditionalFormatting sqref="I11:K13">
    <cfRule type="expression" dxfId="2179" priority="19">
      <formula>$L$3="ja"</formula>
    </cfRule>
  </conditionalFormatting>
  <conditionalFormatting sqref="J11:J13">
    <cfRule type="expression" dxfId="2178" priority="21">
      <formula>$K$2="ja"</formula>
    </cfRule>
    <cfRule type="expression" dxfId="2177" priority="23">
      <formula>$L$2="ja"</formula>
    </cfRule>
  </conditionalFormatting>
  <conditionalFormatting sqref="J11:R13">
    <cfRule type="expression" dxfId="2176" priority="15">
      <formula>$J$3="ja"</formula>
    </cfRule>
  </conditionalFormatting>
  <conditionalFormatting sqref="L11:R13">
    <cfRule type="expression" dxfId="2175" priority="14">
      <formula>$K$2="ja"</formula>
    </cfRule>
    <cfRule type="expression" dxfId="2174" priority="16" stopIfTrue="1">
      <formula>$L$2="ja"</formula>
    </cfRule>
    <cfRule type="expression" dxfId="2173" priority="17" stopIfTrue="1">
      <formula>$M$2="ja"</formula>
    </cfRule>
    <cfRule type="expression" dxfId="2172" priority="18" stopIfTrue="1">
      <formula>$S$2="ja"</formula>
    </cfRule>
  </conditionalFormatting>
  <conditionalFormatting sqref="AJ18:AJ53">
    <cfRule type="cellIs" dxfId="2171" priority="236" stopIfTrue="1" operator="notEqual">
      <formula>""</formula>
    </cfRule>
  </conditionalFormatting>
  <conditionalFormatting sqref="AK18:AK53">
    <cfRule type="cellIs" dxfId="2170" priority="41" stopIfTrue="1" operator="equal">
      <formula>1</formula>
    </cfRule>
    <cfRule type="cellIs" dxfId="2169" priority="42" stopIfTrue="1" operator="lessThan">
      <formula>1</formula>
    </cfRule>
  </conditionalFormatting>
  <conditionalFormatting sqref="AK11:AL13">
    <cfRule type="cellIs" dxfId="2168" priority="11" stopIfTrue="1" operator="equal">
      <formula>1</formula>
    </cfRule>
    <cfRule type="cellIs" dxfId="2167" priority="12" stopIfTrue="1" operator="lessThan">
      <formula>1</formula>
    </cfRule>
  </conditionalFormatting>
  <conditionalFormatting sqref="AL18:AL53">
    <cfRule type="expression" dxfId="2166" priority="32">
      <formula>$AM18&lt;$AR18</formula>
    </cfRule>
    <cfRule type="expression" dxfId="2165" priority="33">
      <formula>$AM18&gt;=$AR18</formula>
    </cfRule>
    <cfRule type="expression" dxfId="2164" priority="31">
      <formula>$AM18=""</formula>
    </cfRule>
    <cfRule type="expression" dxfId="2163" priority="30">
      <formula>$G18=""</formula>
    </cfRule>
  </conditionalFormatting>
  <conditionalFormatting sqref="AL18:AL54">
    <cfRule type="expression" dxfId="2162" priority="29">
      <formula>$B18&gt;0</formula>
    </cfRule>
  </conditionalFormatting>
  <conditionalFormatting sqref="AM18:AN53">
    <cfRule type="expression" dxfId="2161" priority="127" stopIfTrue="1">
      <formula>$L$3="ja"</formula>
    </cfRule>
  </conditionalFormatting>
  <conditionalFormatting sqref="AO18:AO53">
    <cfRule type="cellIs" dxfId="2160" priority="189" stopIfTrue="1" operator="equal">
      <formula>""</formula>
    </cfRule>
    <cfRule type="cellIs" dxfId="2159" priority="188" stopIfTrue="1" operator="equal">
      <formula>1</formula>
    </cfRule>
  </conditionalFormatting>
  <conditionalFormatting sqref="AP18:AP53">
    <cfRule type="cellIs" dxfId="2158" priority="190" stopIfTrue="1" operator="equal">
      <formula>1</formula>
    </cfRule>
    <cfRule type="cellIs" dxfId="2157" priority="191" stopIfTrue="1" operator="equal">
      <formula>""</formula>
    </cfRule>
  </conditionalFormatting>
  <conditionalFormatting sqref="AQ18:AQ53">
    <cfRule type="expression" dxfId="2156" priority="61" stopIfTrue="1">
      <formula>$B18&gt;0</formula>
    </cfRule>
    <cfRule type="cellIs" dxfId="2155" priority="62" stopIfTrue="1" operator="equal">
      <formula>""</formula>
    </cfRule>
    <cfRule type="cellIs" dxfId="2154" priority="60" stopIfTrue="1" operator="equal">
      <formula>"x"</formula>
    </cfRule>
  </conditionalFormatting>
  <conditionalFormatting sqref="AR18:AR54">
    <cfRule type="expression" dxfId="2153" priority="59" stopIfTrue="1">
      <formula>$L$3="ja"</formula>
    </cfRule>
  </conditionalFormatting>
  <conditionalFormatting sqref="AR54">
    <cfRule type="expression" dxfId="2152" priority="58" stopIfTrue="1">
      <formula>$J$3="ja"</formula>
    </cfRule>
  </conditionalFormatting>
  <conditionalFormatting sqref="AS11:AS13">
    <cfRule type="expression" dxfId="2151" priority="7" stopIfTrue="1">
      <formula>$J$3="ja"</formula>
    </cfRule>
  </conditionalFormatting>
  <conditionalFormatting sqref="AS11:AT13">
    <cfRule type="expression" dxfId="2150" priority="9">
      <formula>$M$2="ja"</formula>
    </cfRule>
    <cfRule type="expression" dxfId="2149" priority="10">
      <formula>$L$3="ja"</formula>
    </cfRule>
  </conditionalFormatting>
  <conditionalFormatting sqref="AS18:AT53">
    <cfRule type="cellIs" dxfId="2148" priority="43" operator="equal">
      <formula>"2F"</formula>
    </cfRule>
  </conditionalFormatting>
  <conditionalFormatting sqref="AS18:AU53">
    <cfRule type="cellIs" dxfId="2147" priority="45" operator="equal">
      <formula>"&lt;1F"</formula>
    </cfRule>
    <cfRule type="cellIs" dxfId="2146" priority="46" operator="equal">
      <formula>"1F"</formula>
    </cfRule>
    <cfRule type="expression" dxfId="2145" priority="47" stopIfTrue="1">
      <formula>$L$3="ja"</formula>
    </cfRule>
  </conditionalFormatting>
  <conditionalFormatting sqref="AS54:AU54">
    <cfRule type="expression" dxfId="2144" priority="55" stopIfTrue="1">
      <formula>$L$3="ja"</formula>
    </cfRule>
  </conditionalFormatting>
  <conditionalFormatting sqref="AS54:AY54">
    <cfRule type="expression" dxfId="2143" priority="56" stopIfTrue="1">
      <formula>$J$3="ja"</formula>
    </cfRule>
  </conditionalFormatting>
  <conditionalFormatting sqref="AT11:AT13">
    <cfRule type="expression" dxfId="2142" priority="8">
      <formula>$L$2="ja"</formula>
    </cfRule>
  </conditionalFormatting>
  <conditionalFormatting sqref="AT11:AU13">
    <cfRule type="expression" dxfId="2141" priority="2">
      <formula>$K$2="ja"</formula>
    </cfRule>
  </conditionalFormatting>
  <conditionalFormatting sqref="AT11:AV13">
    <cfRule type="expression" dxfId="2140" priority="3">
      <formula>$J$3="ja"</formula>
    </cfRule>
  </conditionalFormatting>
  <conditionalFormatting sqref="AU11:AU13">
    <cfRule type="expression" dxfId="2139" priority="6" stopIfTrue="1">
      <formula>$S$2="ja"</formula>
    </cfRule>
    <cfRule type="expression" dxfId="2138" priority="5" stopIfTrue="1">
      <formula>$M$2="ja"</formula>
    </cfRule>
    <cfRule type="expression" dxfId="2137" priority="4" stopIfTrue="1">
      <formula>$L$2="ja"</formula>
    </cfRule>
  </conditionalFormatting>
  <conditionalFormatting sqref="AU18:AU53">
    <cfRule type="cellIs" dxfId="2136" priority="44" operator="equal">
      <formula>"1S"</formula>
    </cfRule>
  </conditionalFormatting>
  <conditionalFormatting sqref="AV11:AV13 AY11:AY13">
    <cfRule type="expression" dxfId="2135" priority="13" stopIfTrue="1">
      <formula>$L$3="ja"</formula>
    </cfRule>
  </conditionalFormatting>
  <conditionalFormatting sqref="AV18:AV53">
    <cfRule type="expression" dxfId="2134" priority="53">
      <formula>$AW18&gt;=$AR18</formula>
    </cfRule>
    <cfRule type="expression" dxfId="2133" priority="52">
      <formula>$AW18&lt;$AR18</formula>
    </cfRule>
    <cfRule type="expression" dxfId="2132" priority="51">
      <formula>$AW18=""</formula>
    </cfRule>
  </conditionalFormatting>
  <conditionalFormatting sqref="AV54:AY54">
    <cfRule type="expression" dxfId="2131" priority="57" stopIfTrue="1">
      <formula>$L$3="ja"</formula>
    </cfRule>
  </conditionalFormatting>
  <conditionalFormatting sqref="AW18:AX53">
    <cfRule type="expression" dxfId="2130" priority="54" stopIfTrue="1">
      <formula>$L$3="ja"</formula>
    </cfRule>
  </conditionalFormatting>
  <conditionalFormatting sqref="AY18:AY53">
    <cfRule type="expression" dxfId="2129" priority="50">
      <formula>$AZ18&gt;=$AW18</formula>
    </cfRule>
    <cfRule type="expression" dxfId="2128" priority="48">
      <formula>$AZ18=""</formula>
    </cfRule>
    <cfRule type="expression" dxfId="2127" priority="49">
      <formula>$AZ18&lt;$AW18</formula>
    </cfRule>
  </conditionalFormatting>
  <conditionalFormatting sqref="AZ18:BA53">
    <cfRule type="expression" dxfId="2126" priority="169" stopIfTrue="1">
      <formula>$L$3="ja"</formula>
    </cfRule>
  </conditionalFormatting>
  <conditionalFormatting sqref="BA54">
    <cfRule type="expression" dxfId="2125" priority="166" stopIfTrue="1">
      <formula>$J$3="ja"</formula>
    </cfRule>
    <cfRule type="expression" dxfId="2124" priority="167" stopIfTrue="1">
      <formula>$L$3="ja"</formula>
    </cfRule>
  </conditionalFormatting>
  <dataValidations xWindow="563" yWindow="627" count="5">
    <dataValidation type="list" allowBlank="1" showInputMessage="1" showErrorMessage="1" sqref="E2" xr:uid="{77AF899F-0C2D-4C16-8925-1851C47A1B77}">
      <formula1>"*,--,A,B,C,D,E,F,G,H,I,J,"</formula1>
    </dataValidation>
    <dataValidation type="list" allowBlank="1" showInputMessage="1" showErrorMessage="1" sqref="D2" xr:uid="{4B524BB3-95D0-41BB-9F83-11392B72CAD3}">
      <formula1>"3,4,5,6,7,8,"</formula1>
    </dataValidation>
    <dataValidation type="list" allowBlank="1" showInputMessage="1" showErrorMessage="1" sqref="E7" xr:uid="{AD9A1C2B-F6FA-49A6-9B1C-71D061231F1E}">
      <formula1>"ja,nee,"</formula1>
    </dataValidation>
    <dataValidation type="list" allowBlank="1" showInputMessage="1" showErrorMessage="1" sqref="AY18:AY53 AV18:AV53" xr:uid="{7BD103FA-713D-4712-8416-E8ABCB9CAF27}">
      <formula1>"PRO,LWOO,BBL,BBL/Kader,Kader,Kader/TL,TL,TL/Havo,Havo,Havo/Vwo,Vwo,"</formula1>
    </dataValidation>
    <dataValidation type="list" allowBlank="1" showInputMessage="1" showErrorMessage="1" sqref="G18:G53" xr:uid="{1106D43B-834B-49E4-998A-23C7499A77A9}">
      <formula1>"PRO,PRO/BBL,BBL,BBL/Kader,Kader,Kader/TL,TL,TL/Havo,Havo,Havo/Vwo,Vwo,"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431B9-FB15-4D78-B77A-2C018054BD08}">
  <sheetPr codeName="Blad24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13" customWidth="1"/>
    <col min="2" max="2" width="4.6640625" style="113" customWidth="1"/>
    <col min="3" max="3" width="60.6640625" style="113" customWidth="1"/>
    <col min="4" max="4" width="5.6640625" style="113" customWidth="1"/>
    <col min="5" max="5" width="4.6640625" style="113" customWidth="1"/>
    <col min="6" max="6" width="60.6640625" style="113" customWidth="1"/>
    <col min="7" max="7" width="5.6640625" style="113" customWidth="1"/>
    <col min="8" max="8" width="4.6640625" style="113" customWidth="1"/>
    <col min="9" max="9" width="60.6640625" style="113" customWidth="1"/>
    <col min="10" max="16384" width="9.33203125" style="113"/>
  </cols>
  <sheetData>
    <row r="2" spans="2:14" ht="17.7" customHeight="1" x14ac:dyDescent="0.3">
      <c r="C2" s="144" t="s">
        <v>143</v>
      </c>
    </row>
    <row r="3" spans="2:14" ht="17.7" customHeight="1" x14ac:dyDescent="0.3">
      <c r="C3" s="144"/>
    </row>
    <row r="4" spans="2:14" ht="17.7" customHeight="1" x14ac:dyDescent="0.3">
      <c r="C4" s="144" t="s">
        <v>133</v>
      </c>
    </row>
    <row r="5" spans="2:14" ht="17.7" customHeight="1" x14ac:dyDescent="0.3">
      <c r="B5" s="353" t="s">
        <v>144</v>
      </c>
      <c r="C5" s="353"/>
      <c r="D5" s="353"/>
      <c r="E5" s="353"/>
      <c r="F5" s="353"/>
      <c r="G5" s="353"/>
      <c r="H5" s="353"/>
      <c r="I5" s="353"/>
    </row>
    <row r="6" spans="2:14" ht="13.8" thickBot="1" x14ac:dyDescent="0.3"/>
    <row r="7" spans="2:14" ht="16.8" thickBot="1" x14ac:dyDescent="0.45">
      <c r="B7" s="350" t="s">
        <v>135</v>
      </c>
      <c r="C7" s="351"/>
      <c r="D7" s="114"/>
      <c r="E7" s="350" t="s">
        <v>136</v>
      </c>
      <c r="F7" s="351"/>
      <c r="G7" s="114"/>
      <c r="H7" s="350" t="s">
        <v>137</v>
      </c>
      <c r="I7" s="351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352" t="s">
        <v>138</v>
      </c>
      <c r="C9" s="348"/>
      <c r="E9" s="352" t="s">
        <v>138</v>
      </c>
      <c r="F9" s="348"/>
      <c r="H9" s="352" t="s">
        <v>138</v>
      </c>
      <c r="I9" s="348"/>
      <c r="J9"/>
      <c r="K9" s="19"/>
      <c r="L9" s="19"/>
      <c r="M9" s="19"/>
      <c r="N9" s="19"/>
    </row>
    <row r="10" spans="2:14" ht="19.5" customHeight="1" thickBot="1" x14ac:dyDescent="0.3">
      <c r="B10" s="352"/>
      <c r="C10" s="348"/>
      <c r="E10" s="352"/>
      <c r="F10" s="348"/>
      <c r="H10" s="352"/>
      <c r="I10" s="348"/>
      <c r="J10"/>
      <c r="K10"/>
      <c r="L10" s="4"/>
      <c r="M10" s="4"/>
      <c r="N10" s="3"/>
    </row>
    <row r="11" spans="2:14" ht="19.5" customHeight="1" thickBot="1" x14ac:dyDescent="0.3">
      <c r="B11" s="352"/>
      <c r="C11" s="348"/>
      <c r="E11" s="352"/>
      <c r="F11" s="348"/>
      <c r="H11" s="352"/>
      <c r="I11" s="348"/>
      <c r="J11"/>
      <c r="K11"/>
      <c r="L11"/>
      <c r="M11"/>
      <c r="N11"/>
    </row>
    <row r="12" spans="2:14" ht="19.5" customHeight="1" thickBot="1" x14ac:dyDescent="0.3">
      <c r="B12" s="352" t="s">
        <v>139</v>
      </c>
      <c r="C12" s="348"/>
      <c r="E12" s="352" t="s">
        <v>139</v>
      </c>
      <c r="F12" s="348"/>
      <c r="H12" s="352" t="s">
        <v>139</v>
      </c>
      <c r="I12" s="348"/>
      <c r="J12"/>
      <c r="K12" s="19"/>
      <c r="L12" s="19"/>
      <c r="M12" s="19"/>
      <c r="N12" s="19"/>
    </row>
    <row r="13" spans="2:14" ht="19.5" customHeight="1" thickBot="1" x14ac:dyDescent="0.3">
      <c r="B13" s="352"/>
      <c r="C13" s="348"/>
      <c r="E13" s="352"/>
      <c r="F13" s="348"/>
      <c r="H13" s="352"/>
      <c r="I13" s="348"/>
      <c r="J13"/>
      <c r="K13"/>
      <c r="L13" s="4"/>
      <c r="M13" s="4"/>
      <c r="N13" s="3"/>
    </row>
    <row r="14" spans="2:14" ht="19.5" customHeight="1" thickBot="1" x14ac:dyDescent="0.3">
      <c r="B14" s="352"/>
      <c r="C14" s="348"/>
      <c r="E14" s="352"/>
      <c r="F14" s="348"/>
      <c r="H14" s="352"/>
      <c r="I14" s="348"/>
      <c r="J14"/>
      <c r="K14"/>
      <c r="L14"/>
      <c r="M14"/>
      <c r="N14"/>
    </row>
    <row r="15" spans="2:14" ht="19.5" customHeight="1" thickBot="1" x14ac:dyDescent="0.3">
      <c r="B15" s="352"/>
      <c r="C15" s="348"/>
      <c r="E15" s="352"/>
      <c r="F15" s="348"/>
      <c r="H15" s="352"/>
      <c r="I15" s="348"/>
      <c r="J15"/>
      <c r="K15" s="19"/>
      <c r="L15" s="19"/>
      <c r="M15" s="19"/>
      <c r="N15" s="19"/>
    </row>
    <row r="16" spans="2:14" ht="19.5" customHeight="1" thickBot="1" x14ac:dyDescent="0.3">
      <c r="B16" s="352"/>
      <c r="C16" s="348"/>
      <c r="E16" s="352"/>
      <c r="F16" s="348"/>
      <c r="H16" s="352"/>
      <c r="I16" s="348"/>
      <c r="J16"/>
      <c r="K16"/>
      <c r="L16" s="4"/>
      <c r="M16" s="4"/>
      <c r="N16" s="3"/>
    </row>
    <row r="17" spans="2:9" ht="19.5" customHeight="1" thickBot="1" x14ac:dyDescent="0.3">
      <c r="B17" s="352"/>
      <c r="C17" s="348"/>
      <c r="E17" s="352"/>
      <c r="F17" s="348"/>
      <c r="H17" s="352"/>
      <c r="I17" s="348"/>
    </row>
    <row r="18" spans="2:9" ht="19.5" customHeight="1" thickBot="1" x14ac:dyDescent="0.3">
      <c r="B18" s="352"/>
      <c r="C18" s="348"/>
      <c r="E18" s="352"/>
      <c r="F18" s="348"/>
      <c r="H18" s="352"/>
      <c r="I18" s="348"/>
    </row>
    <row r="19" spans="2:9" ht="19.5" customHeight="1" thickBot="1" x14ac:dyDescent="0.3">
      <c r="B19" s="352"/>
      <c r="C19" s="349"/>
      <c r="E19" s="352"/>
      <c r="F19" s="349"/>
      <c r="H19" s="352"/>
      <c r="I19" s="349"/>
    </row>
    <row r="20" spans="2:9" ht="19.5" customHeight="1" thickBot="1" x14ac:dyDescent="0.3">
      <c r="B20" s="352"/>
      <c r="C20" s="349"/>
      <c r="E20" s="352"/>
      <c r="F20" s="349"/>
      <c r="H20" s="352"/>
      <c r="I20" s="349"/>
    </row>
    <row r="21" spans="2:9" ht="19.5" customHeight="1" thickBot="1" x14ac:dyDescent="0.3">
      <c r="B21" s="352"/>
      <c r="C21" s="349"/>
      <c r="E21" s="352"/>
      <c r="F21" s="349"/>
      <c r="H21" s="352"/>
      <c r="I21" s="349"/>
    </row>
    <row r="22" spans="2:9" ht="19.5" customHeight="1" thickBot="1" x14ac:dyDescent="0.3">
      <c r="B22" s="352"/>
      <c r="C22" s="349"/>
      <c r="E22" s="352"/>
      <c r="F22" s="349"/>
      <c r="H22" s="352"/>
      <c r="I22" s="349"/>
    </row>
    <row r="24" spans="2:9" ht="13.8" thickBot="1" x14ac:dyDescent="0.3"/>
    <row r="25" spans="2:9" ht="16.8" thickBot="1" x14ac:dyDescent="0.45">
      <c r="B25" s="350" t="s">
        <v>140</v>
      </c>
      <c r="C25" s="351"/>
      <c r="D25" s="114"/>
      <c r="E25" s="350" t="s">
        <v>141</v>
      </c>
      <c r="F25" s="351"/>
      <c r="G25" s="114"/>
      <c r="H25" s="350" t="s">
        <v>142</v>
      </c>
      <c r="I25" s="351"/>
    </row>
    <row r="26" spans="2:9" ht="13.8" thickBot="1" x14ac:dyDescent="0.3"/>
    <row r="27" spans="2:9" ht="19.5" customHeight="1" thickBot="1" x14ac:dyDescent="0.3">
      <c r="B27" s="352" t="s">
        <v>138</v>
      </c>
      <c r="C27" s="348"/>
      <c r="E27" s="352" t="s">
        <v>138</v>
      </c>
      <c r="F27" s="348"/>
      <c r="H27" s="352" t="s">
        <v>138</v>
      </c>
      <c r="I27" s="348"/>
    </row>
    <row r="28" spans="2:9" ht="19.5" customHeight="1" thickBot="1" x14ac:dyDescent="0.3">
      <c r="B28" s="352"/>
      <c r="C28" s="348"/>
      <c r="E28" s="352"/>
      <c r="F28" s="348"/>
      <c r="H28" s="352"/>
      <c r="I28" s="348"/>
    </row>
    <row r="29" spans="2:9" ht="19.5" customHeight="1" thickBot="1" x14ac:dyDescent="0.3">
      <c r="B29" s="352"/>
      <c r="C29" s="348"/>
      <c r="E29" s="352"/>
      <c r="F29" s="348"/>
      <c r="H29" s="352"/>
      <c r="I29" s="348"/>
    </row>
    <row r="30" spans="2:9" ht="19.5" customHeight="1" thickBot="1" x14ac:dyDescent="0.3">
      <c r="B30" s="352" t="s">
        <v>139</v>
      </c>
      <c r="C30" s="348"/>
      <c r="E30" s="352" t="s">
        <v>139</v>
      </c>
      <c r="F30" s="348"/>
      <c r="H30" s="352" t="s">
        <v>139</v>
      </c>
      <c r="I30" s="348"/>
    </row>
    <row r="31" spans="2:9" ht="19.5" customHeight="1" thickBot="1" x14ac:dyDescent="0.3">
      <c r="B31" s="352"/>
      <c r="C31" s="348"/>
      <c r="E31" s="352"/>
      <c r="F31" s="348"/>
      <c r="H31" s="352"/>
      <c r="I31" s="348"/>
    </row>
    <row r="32" spans="2:9" ht="19.5" customHeight="1" thickBot="1" x14ac:dyDescent="0.3">
      <c r="B32" s="352"/>
      <c r="C32" s="348"/>
      <c r="E32" s="352"/>
      <c r="F32" s="348"/>
      <c r="H32" s="352"/>
      <c r="I32" s="348"/>
    </row>
    <row r="33" spans="2:9" ht="19.5" customHeight="1" thickBot="1" x14ac:dyDescent="0.3">
      <c r="B33" s="352"/>
      <c r="C33" s="348"/>
      <c r="E33" s="352"/>
      <c r="F33" s="348"/>
      <c r="H33" s="352"/>
      <c r="I33" s="348"/>
    </row>
    <row r="34" spans="2:9" ht="19.5" customHeight="1" thickBot="1" x14ac:dyDescent="0.3">
      <c r="B34" s="352"/>
      <c r="C34" s="348"/>
      <c r="E34" s="352"/>
      <c r="F34" s="348"/>
      <c r="H34" s="352"/>
      <c r="I34" s="348"/>
    </row>
    <row r="35" spans="2:9" ht="19.5" customHeight="1" thickBot="1" x14ac:dyDescent="0.3">
      <c r="B35" s="352"/>
      <c r="C35" s="348"/>
      <c r="E35" s="352"/>
      <c r="F35" s="348"/>
      <c r="H35" s="352"/>
      <c r="I35" s="348"/>
    </row>
    <row r="36" spans="2:9" ht="19.5" customHeight="1" thickBot="1" x14ac:dyDescent="0.3">
      <c r="B36" s="352"/>
      <c r="C36" s="348"/>
      <c r="E36" s="352"/>
      <c r="F36" s="348"/>
      <c r="H36" s="352"/>
      <c r="I36" s="348"/>
    </row>
    <row r="37" spans="2:9" ht="19.5" customHeight="1" thickBot="1" x14ac:dyDescent="0.3">
      <c r="B37" s="352"/>
      <c r="C37" s="349"/>
      <c r="E37" s="352"/>
      <c r="F37" s="349"/>
      <c r="H37" s="352"/>
      <c r="I37" s="349"/>
    </row>
    <row r="38" spans="2:9" ht="19.5" customHeight="1" thickBot="1" x14ac:dyDescent="0.3">
      <c r="B38" s="352"/>
      <c r="C38" s="349"/>
      <c r="E38" s="352"/>
      <c r="F38" s="349"/>
      <c r="H38" s="352"/>
      <c r="I38" s="349"/>
    </row>
    <row r="39" spans="2:9" ht="19.5" customHeight="1" thickBot="1" x14ac:dyDescent="0.3">
      <c r="B39" s="352"/>
      <c r="C39" s="349"/>
      <c r="E39" s="352"/>
      <c r="F39" s="349"/>
      <c r="H39" s="352"/>
      <c r="I39" s="349"/>
    </row>
    <row r="40" spans="2:9" ht="19.5" customHeight="1" thickBot="1" x14ac:dyDescent="0.3">
      <c r="B40" s="352"/>
      <c r="C40" s="349"/>
      <c r="E40" s="352"/>
      <c r="F40" s="349"/>
      <c r="H40" s="352"/>
      <c r="I40" s="349"/>
    </row>
  </sheetData>
  <mergeCells count="31">
    <mergeCell ref="I30:I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B30:B40"/>
    <mergeCell ref="C30:C40"/>
    <mergeCell ref="E30:E40"/>
    <mergeCell ref="F30:F40"/>
    <mergeCell ref="H30:H40"/>
    <mergeCell ref="I12:I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  <mergeCell ref="B12:B22"/>
    <mergeCell ref="C12:C22"/>
    <mergeCell ref="E12:E22"/>
    <mergeCell ref="F12:F22"/>
    <mergeCell ref="H12:H22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F9BF8-676B-43C7-842D-711609972646}">
  <sheetPr codeName="Blad25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13" customWidth="1"/>
    <col min="2" max="2" width="4.6640625" style="113" customWidth="1"/>
    <col min="3" max="3" width="60.6640625" style="113" customWidth="1"/>
    <col min="4" max="4" width="5.6640625" style="113" customWidth="1"/>
    <col min="5" max="5" width="4.6640625" style="113" customWidth="1"/>
    <col min="6" max="6" width="60.6640625" style="113" customWidth="1"/>
    <col min="7" max="7" width="5.6640625" style="113" customWidth="1"/>
    <col min="8" max="8" width="4.6640625" style="113" customWidth="1"/>
    <col min="9" max="9" width="60.6640625" style="113" customWidth="1"/>
    <col min="10" max="16384" width="9.33203125" style="113"/>
  </cols>
  <sheetData>
    <row r="2" spans="2:14" ht="19.95" customHeight="1" x14ac:dyDescent="0.3">
      <c r="C2" s="144" t="s">
        <v>143</v>
      </c>
    </row>
    <row r="3" spans="2:14" ht="19.95" customHeight="1" x14ac:dyDescent="0.3">
      <c r="C3" s="144"/>
    </row>
    <row r="4" spans="2:14" ht="19.95" customHeight="1" x14ac:dyDescent="0.3">
      <c r="C4" s="144" t="s">
        <v>133</v>
      </c>
    </row>
    <row r="5" spans="2:14" ht="19.95" customHeight="1" x14ac:dyDescent="0.3">
      <c r="B5" s="353" t="s">
        <v>145</v>
      </c>
      <c r="C5" s="353"/>
      <c r="D5" s="353"/>
      <c r="E5" s="353"/>
      <c r="F5" s="353"/>
      <c r="G5" s="353"/>
      <c r="H5" s="353"/>
      <c r="I5" s="353"/>
    </row>
    <row r="6" spans="2:14" ht="19.95" customHeight="1" thickBot="1" x14ac:dyDescent="0.3"/>
    <row r="7" spans="2:14" ht="19.95" customHeight="1" thickBot="1" x14ac:dyDescent="0.45">
      <c r="B7" s="350" t="s">
        <v>135</v>
      </c>
      <c r="C7" s="351"/>
      <c r="D7" s="114"/>
      <c r="E7" s="350" t="s">
        <v>136</v>
      </c>
      <c r="F7" s="351"/>
      <c r="G7" s="114"/>
      <c r="H7" s="350" t="s">
        <v>137</v>
      </c>
      <c r="I7" s="351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352" t="s">
        <v>138</v>
      </c>
      <c r="C9" s="348"/>
      <c r="E9" s="352" t="s">
        <v>138</v>
      </c>
      <c r="F9" s="348"/>
      <c r="H9" s="352" t="s">
        <v>138</v>
      </c>
      <c r="I9" s="348"/>
      <c r="J9"/>
      <c r="K9" s="19"/>
      <c r="L9" s="19"/>
      <c r="M9" s="19"/>
      <c r="N9" s="19"/>
    </row>
    <row r="10" spans="2:14" ht="19.5" customHeight="1" thickBot="1" x14ac:dyDescent="0.3">
      <c r="B10" s="352"/>
      <c r="C10" s="348"/>
      <c r="E10" s="352"/>
      <c r="F10" s="348"/>
      <c r="H10" s="352"/>
      <c r="I10" s="348"/>
      <c r="J10"/>
      <c r="K10"/>
      <c r="L10" s="4"/>
      <c r="M10" s="4"/>
      <c r="N10" s="3"/>
    </row>
    <row r="11" spans="2:14" ht="19.5" customHeight="1" thickBot="1" x14ac:dyDescent="0.3">
      <c r="B11" s="352"/>
      <c r="C11" s="348"/>
      <c r="E11" s="352"/>
      <c r="F11" s="348"/>
      <c r="H11" s="352"/>
      <c r="I11" s="348"/>
      <c r="J11"/>
      <c r="K11"/>
      <c r="L11"/>
      <c r="M11"/>
      <c r="N11"/>
    </row>
    <row r="12" spans="2:14" ht="19.5" customHeight="1" thickBot="1" x14ac:dyDescent="0.3">
      <c r="B12" s="352" t="s">
        <v>146</v>
      </c>
      <c r="C12" s="354"/>
      <c r="E12" s="352" t="s">
        <v>146</v>
      </c>
      <c r="F12" s="354"/>
      <c r="H12" s="352" t="s">
        <v>146</v>
      </c>
      <c r="I12" s="354"/>
      <c r="J12"/>
      <c r="K12" s="19"/>
      <c r="L12" s="19"/>
      <c r="M12" s="19"/>
      <c r="N12" s="19"/>
    </row>
    <row r="13" spans="2:14" ht="19.5" customHeight="1" thickBot="1" x14ac:dyDescent="0.3">
      <c r="B13" s="352"/>
      <c r="C13" s="354"/>
      <c r="E13" s="352"/>
      <c r="F13" s="354"/>
      <c r="H13" s="352"/>
      <c r="I13" s="354"/>
      <c r="J13"/>
      <c r="K13"/>
      <c r="L13" s="4"/>
      <c r="M13" s="4"/>
      <c r="N13" s="3"/>
    </row>
    <row r="14" spans="2:14" ht="19.5" customHeight="1" thickBot="1" x14ac:dyDescent="0.3">
      <c r="B14" s="352"/>
      <c r="C14" s="354"/>
      <c r="E14" s="352"/>
      <c r="F14" s="354"/>
      <c r="H14" s="352"/>
      <c r="I14" s="354"/>
      <c r="J14"/>
      <c r="K14"/>
      <c r="L14"/>
      <c r="M14"/>
      <c r="N14"/>
    </row>
    <row r="15" spans="2:14" ht="19.5" customHeight="1" thickBot="1" x14ac:dyDescent="0.3">
      <c r="B15" s="352" t="s">
        <v>139</v>
      </c>
      <c r="C15" s="354"/>
      <c r="E15" s="352" t="s">
        <v>139</v>
      </c>
      <c r="F15" s="354"/>
      <c r="H15" s="352" t="s">
        <v>139</v>
      </c>
      <c r="I15" s="354"/>
      <c r="J15"/>
      <c r="K15" s="19"/>
      <c r="L15" s="19"/>
      <c r="M15" s="19"/>
      <c r="N15" s="19"/>
    </row>
    <row r="16" spans="2:14" ht="19.5" customHeight="1" thickBot="1" x14ac:dyDescent="0.3">
      <c r="B16" s="352"/>
      <c r="C16" s="354"/>
      <c r="E16" s="352"/>
      <c r="F16" s="354"/>
      <c r="H16" s="352"/>
      <c r="I16" s="354"/>
      <c r="J16"/>
      <c r="K16"/>
      <c r="L16" s="4"/>
      <c r="M16" s="4"/>
      <c r="N16" s="3"/>
    </row>
    <row r="17" spans="2:9" ht="19.5" customHeight="1" thickBot="1" x14ac:dyDescent="0.3">
      <c r="B17" s="352"/>
      <c r="C17" s="354"/>
      <c r="E17" s="352"/>
      <c r="F17" s="354"/>
      <c r="H17" s="352"/>
      <c r="I17" s="354"/>
    </row>
    <row r="18" spans="2:9" ht="19.5" customHeight="1" thickBot="1" x14ac:dyDescent="0.3">
      <c r="B18" s="352"/>
      <c r="C18" s="354"/>
      <c r="E18" s="352"/>
      <c r="F18" s="354"/>
      <c r="H18" s="352"/>
      <c r="I18" s="354"/>
    </row>
    <row r="19" spans="2:9" ht="19.5" customHeight="1" thickBot="1" x14ac:dyDescent="0.3">
      <c r="B19" s="352"/>
      <c r="C19" s="354"/>
      <c r="E19" s="352"/>
      <c r="F19" s="354"/>
      <c r="H19" s="352"/>
      <c r="I19" s="354"/>
    </row>
    <row r="20" spans="2:9" ht="19.5" customHeight="1" thickBot="1" x14ac:dyDescent="0.3">
      <c r="B20" s="352"/>
      <c r="C20" s="354"/>
      <c r="E20" s="352"/>
      <c r="F20" s="354"/>
      <c r="H20" s="352"/>
      <c r="I20" s="354"/>
    </row>
    <row r="21" spans="2:9" ht="19.5" customHeight="1" thickBot="1" x14ac:dyDescent="0.3">
      <c r="B21" s="352"/>
      <c r="C21" s="354"/>
      <c r="E21" s="352"/>
      <c r="F21" s="354"/>
      <c r="H21" s="352"/>
      <c r="I21" s="354"/>
    </row>
    <row r="22" spans="2:9" ht="19.5" customHeight="1" thickBot="1" x14ac:dyDescent="0.3">
      <c r="B22" s="352"/>
      <c r="C22" s="354"/>
      <c r="E22" s="352"/>
      <c r="F22" s="354"/>
      <c r="H22" s="352"/>
      <c r="I22" s="354"/>
    </row>
    <row r="24" spans="2:9" ht="13.8" thickBot="1" x14ac:dyDescent="0.3"/>
    <row r="25" spans="2:9" ht="16.8" thickBot="1" x14ac:dyDescent="0.45">
      <c r="B25" s="350" t="s">
        <v>140</v>
      </c>
      <c r="C25" s="351"/>
      <c r="D25" s="114"/>
      <c r="E25" s="350" t="s">
        <v>141</v>
      </c>
      <c r="F25" s="351"/>
      <c r="G25" s="114"/>
      <c r="H25" s="350" t="s">
        <v>142</v>
      </c>
      <c r="I25" s="351"/>
    </row>
    <row r="26" spans="2:9" ht="13.8" thickBot="1" x14ac:dyDescent="0.3"/>
    <row r="27" spans="2:9" ht="19.5" customHeight="1" thickBot="1" x14ac:dyDescent="0.3">
      <c r="B27" s="352" t="s">
        <v>138</v>
      </c>
      <c r="C27" s="348"/>
      <c r="E27" s="352" t="s">
        <v>138</v>
      </c>
      <c r="F27" s="348"/>
      <c r="H27" s="352" t="s">
        <v>138</v>
      </c>
      <c r="I27" s="348"/>
    </row>
    <row r="28" spans="2:9" ht="19.5" customHeight="1" thickBot="1" x14ac:dyDescent="0.3">
      <c r="B28" s="352"/>
      <c r="C28" s="348"/>
      <c r="E28" s="352"/>
      <c r="F28" s="348"/>
      <c r="H28" s="352"/>
      <c r="I28" s="348"/>
    </row>
    <row r="29" spans="2:9" ht="19.5" customHeight="1" thickBot="1" x14ac:dyDescent="0.3">
      <c r="B29" s="352"/>
      <c r="C29" s="348"/>
      <c r="E29" s="352"/>
      <c r="F29" s="348"/>
      <c r="H29" s="352"/>
      <c r="I29" s="348"/>
    </row>
    <row r="30" spans="2:9" ht="19.5" customHeight="1" thickBot="1" x14ac:dyDescent="0.3">
      <c r="B30" s="352" t="s">
        <v>146</v>
      </c>
      <c r="C30" s="354"/>
      <c r="E30" s="352" t="s">
        <v>146</v>
      </c>
      <c r="F30" s="354"/>
      <c r="H30" s="352" t="s">
        <v>146</v>
      </c>
      <c r="I30" s="354"/>
    </row>
    <row r="31" spans="2:9" ht="19.5" customHeight="1" thickBot="1" x14ac:dyDescent="0.3">
      <c r="B31" s="352"/>
      <c r="C31" s="354"/>
      <c r="E31" s="352"/>
      <c r="F31" s="354"/>
      <c r="H31" s="352"/>
      <c r="I31" s="354"/>
    </row>
    <row r="32" spans="2:9" ht="19.5" customHeight="1" thickBot="1" x14ac:dyDescent="0.3">
      <c r="B32" s="352"/>
      <c r="C32" s="354"/>
      <c r="E32" s="352"/>
      <c r="F32" s="354"/>
      <c r="H32" s="352"/>
      <c r="I32" s="354"/>
    </row>
    <row r="33" spans="2:9" ht="19.5" customHeight="1" thickBot="1" x14ac:dyDescent="0.3">
      <c r="B33" s="352" t="s">
        <v>139</v>
      </c>
      <c r="C33" s="354"/>
      <c r="E33" s="352" t="s">
        <v>139</v>
      </c>
      <c r="F33" s="354"/>
      <c r="H33" s="352" t="s">
        <v>139</v>
      </c>
      <c r="I33" s="354"/>
    </row>
    <row r="34" spans="2:9" ht="19.5" customHeight="1" thickBot="1" x14ac:dyDescent="0.3">
      <c r="B34" s="352"/>
      <c r="C34" s="354"/>
      <c r="E34" s="352"/>
      <c r="F34" s="354"/>
      <c r="H34" s="352"/>
      <c r="I34" s="354"/>
    </row>
    <row r="35" spans="2:9" ht="19.5" customHeight="1" thickBot="1" x14ac:dyDescent="0.3">
      <c r="B35" s="352"/>
      <c r="C35" s="354"/>
      <c r="E35" s="352"/>
      <c r="F35" s="354"/>
      <c r="H35" s="352"/>
      <c r="I35" s="354"/>
    </row>
    <row r="36" spans="2:9" ht="19.5" customHeight="1" thickBot="1" x14ac:dyDescent="0.3">
      <c r="B36" s="352"/>
      <c r="C36" s="354"/>
      <c r="E36" s="352"/>
      <c r="F36" s="354"/>
      <c r="H36" s="352"/>
      <c r="I36" s="354"/>
    </row>
    <row r="37" spans="2:9" ht="19.5" customHeight="1" thickBot="1" x14ac:dyDescent="0.3">
      <c r="B37" s="352"/>
      <c r="C37" s="354"/>
      <c r="E37" s="352"/>
      <c r="F37" s="354"/>
      <c r="H37" s="352"/>
      <c r="I37" s="354"/>
    </row>
    <row r="38" spans="2:9" ht="19.5" customHeight="1" thickBot="1" x14ac:dyDescent="0.3">
      <c r="B38" s="352"/>
      <c r="C38" s="354"/>
      <c r="E38" s="352"/>
      <c r="F38" s="354"/>
      <c r="H38" s="352"/>
      <c r="I38" s="354"/>
    </row>
    <row r="39" spans="2:9" ht="19.5" customHeight="1" thickBot="1" x14ac:dyDescent="0.3">
      <c r="B39" s="352"/>
      <c r="C39" s="354"/>
      <c r="E39" s="352"/>
      <c r="F39" s="354"/>
      <c r="H39" s="352"/>
      <c r="I39" s="354"/>
    </row>
    <row r="40" spans="2:9" ht="19.5" customHeight="1" thickBot="1" x14ac:dyDescent="0.3">
      <c r="B40" s="352"/>
      <c r="C40" s="354"/>
      <c r="E40" s="352"/>
      <c r="F40" s="354"/>
      <c r="H40" s="352"/>
      <c r="I40" s="354"/>
    </row>
  </sheetData>
  <mergeCells count="43">
    <mergeCell ref="I33:I40"/>
    <mergeCell ref="B30:B32"/>
    <mergeCell ref="C30:C32"/>
    <mergeCell ref="E30:E32"/>
    <mergeCell ref="F30:F32"/>
    <mergeCell ref="H30:H32"/>
    <mergeCell ref="I30:I32"/>
    <mergeCell ref="B33:B40"/>
    <mergeCell ref="C33:C40"/>
    <mergeCell ref="E33:E40"/>
    <mergeCell ref="F33:F40"/>
    <mergeCell ref="H33:H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I15:I22"/>
    <mergeCell ref="B12:B14"/>
    <mergeCell ref="C12:C14"/>
    <mergeCell ref="E12:E14"/>
    <mergeCell ref="F12:F14"/>
    <mergeCell ref="H12:H14"/>
    <mergeCell ref="I12:I14"/>
    <mergeCell ref="B15:B22"/>
    <mergeCell ref="C15:C22"/>
    <mergeCell ref="E15:E22"/>
    <mergeCell ref="F15:F22"/>
    <mergeCell ref="H15:H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FDB9-4D09-405E-A0DC-AFEA3D66137B}">
  <sheetPr codeName="Blad26">
    <tabColor rgb="FFCCCCFF"/>
  </sheetPr>
  <dimension ref="B2:N40"/>
  <sheetViews>
    <sheetView showGridLines="0" showRowColHeaders="0" zoomScale="80" zoomScaleNormal="80" zoomScaleSheetLayoutView="50" workbookViewId="0"/>
  </sheetViews>
  <sheetFormatPr defaultColWidth="9.33203125" defaultRowHeight="13.2" x14ac:dyDescent="0.25"/>
  <cols>
    <col min="1" max="1" width="5.6640625" style="113" customWidth="1"/>
    <col min="2" max="2" width="4.6640625" style="113" customWidth="1"/>
    <col min="3" max="3" width="60.6640625" style="113" customWidth="1"/>
    <col min="4" max="4" width="5.6640625" style="113" customWidth="1"/>
    <col min="5" max="5" width="4.6640625" style="113" customWidth="1"/>
    <col min="6" max="6" width="60.6640625" style="113" customWidth="1"/>
    <col min="7" max="7" width="5.6640625" style="113" customWidth="1"/>
    <col min="8" max="8" width="4.6640625" style="113" customWidth="1"/>
    <col min="9" max="9" width="60.6640625" style="113" customWidth="1"/>
    <col min="10" max="16384" width="9.33203125" style="113"/>
  </cols>
  <sheetData>
    <row r="2" spans="2:14" ht="19.95" customHeight="1" x14ac:dyDescent="0.3">
      <c r="C2" s="144" t="s">
        <v>143</v>
      </c>
    </row>
    <row r="3" spans="2:14" ht="19.95" customHeight="1" x14ac:dyDescent="0.3">
      <c r="C3" s="144"/>
    </row>
    <row r="4" spans="2:14" ht="19.95" customHeight="1" x14ac:dyDescent="0.3">
      <c r="C4" s="144" t="s">
        <v>133</v>
      </c>
    </row>
    <row r="5" spans="2:14" ht="19.95" customHeight="1" x14ac:dyDescent="0.3">
      <c r="B5" s="353" t="s">
        <v>147</v>
      </c>
      <c r="C5" s="353"/>
      <c r="D5" s="353"/>
      <c r="E5" s="353"/>
      <c r="F5" s="353"/>
      <c r="G5" s="353"/>
      <c r="H5" s="353"/>
      <c r="I5" s="353"/>
    </row>
    <row r="6" spans="2:14" ht="19.95" customHeight="1" thickBot="1" x14ac:dyDescent="0.3"/>
    <row r="7" spans="2:14" ht="19.95" customHeight="1" thickBot="1" x14ac:dyDescent="0.45">
      <c r="B7" s="350" t="s">
        <v>135</v>
      </c>
      <c r="C7" s="351"/>
      <c r="D7" s="114"/>
      <c r="E7" s="350" t="s">
        <v>136</v>
      </c>
      <c r="F7" s="351"/>
      <c r="G7" s="114"/>
      <c r="H7" s="350" t="s">
        <v>137</v>
      </c>
      <c r="I7" s="351"/>
      <c r="J7"/>
      <c r="K7"/>
      <c r="L7" s="4"/>
      <c r="M7" s="4"/>
      <c r="N7" s="3"/>
    </row>
    <row r="8" spans="2:14" ht="13.8" thickBot="1" x14ac:dyDescent="0.3">
      <c r="J8"/>
      <c r="K8"/>
      <c r="L8"/>
      <c r="M8"/>
      <c r="N8"/>
    </row>
    <row r="9" spans="2:14" ht="19.5" customHeight="1" thickBot="1" x14ac:dyDescent="0.3">
      <c r="B9" s="352" t="s">
        <v>138</v>
      </c>
      <c r="C9" s="348"/>
      <c r="E9" s="352" t="s">
        <v>138</v>
      </c>
      <c r="F9" s="348"/>
      <c r="H9" s="352" t="s">
        <v>138</v>
      </c>
      <c r="I9" s="348"/>
      <c r="J9"/>
      <c r="K9" s="19"/>
      <c r="L9" s="19"/>
      <c r="M9" s="19"/>
      <c r="N9" s="19"/>
    </row>
    <row r="10" spans="2:14" ht="19.5" customHeight="1" thickBot="1" x14ac:dyDescent="0.3">
      <c r="B10" s="352"/>
      <c r="C10" s="348"/>
      <c r="E10" s="352"/>
      <c r="F10" s="348"/>
      <c r="H10" s="352"/>
      <c r="I10" s="348"/>
      <c r="J10"/>
      <c r="K10"/>
      <c r="L10" s="4"/>
      <c r="M10" s="4"/>
      <c r="N10" s="3"/>
    </row>
    <row r="11" spans="2:14" ht="19.5" customHeight="1" thickBot="1" x14ac:dyDescent="0.3">
      <c r="B11" s="352"/>
      <c r="C11" s="348"/>
      <c r="E11" s="352"/>
      <c r="F11" s="348"/>
      <c r="H11" s="352"/>
      <c r="I11" s="348"/>
      <c r="J11"/>
      <c r="K11"/>
      <c r="L11"/>
      <c r="M11"/>
      <c r="N11"/>
    </row>
    <row r="12" spans="2:14" ht="19.5" customHeight="1" thickBot="1" x14ac:dyDescent="0.3">
      <c r="B12" s="352" t="s">
        <v>146</v>
      </c>
      <c r="C12" s="354"/>
      <c r="E12" s="352" t="s">
        <v>146</v>
      </c>
      <c r="F12" s="354"/>
      <c r="H12" s="352" t="s">
        <v>146</v>
      </c>
      <c r="I12" s="354"/>
      <c r="J12"/>
      <c r="K12" s="19"/>
      <c r="L12" s="19"/>
      <c r="M12" s="19"/>
      <c r="N12" s="19"/>
    </row>
    <row r="13" spans="2:14" ht="19.5" customHeight="1" thickBot="1" x14ac:dyDescent="0.3">
      <c r="B13" s="352"/>
      <c r="C13" s="354"/>
      <c r="E13" s="352"/>
      <c r="F13" s="354"/>
      <c r="H13" s="352"/>
      <c r="I13" s="354"/>
      <c r="J13"/>
      <c r="K13"/>
      <c r="L13" s="4"/>
      <c r="M13" s="4"/>
      <c r="N13" s="3"/>
    </row>
    <row r="14" spans="2:14" ht="19.5" customHeight="1" thickBot="1" x14ac:dyDescent="0.3">
      <c r="B14" s="352"/>
      <c r="C14" s="354"/>
      <c r="E14" s="352"/>
      <c r="F14" s="354"/>
      <c r="H14" s="352"/>
      <c r="I14" s="354"/>
      <c r="J14"/>
      <c r="K14"/>
      <c r="L14"/>
      <c r="M14"/>
      <c r="N14"/>
    </row>
    <row r="15" spans="2:14" ht="19.5" customHeight="1" thickBot="1" x14ac:dyDescent="0.3">
      <c r="B15" s="352" t="s">
        <v>139</v>
      </c>
      <c r="C15" s="354"/>
      <c r="E15" s="352" t="s">
        <v>139</v>
      </c>
      <c r="F15" s="354"/>
      <c r="H15" s="352" t="s">
        <v>139</v>
      </c>
      <c r="I15" s="354"/>
      <c r="J15"/>
      <c r="K15" s="19"/>
      <c r="L15" s="19"/>
      <c r="M15" s="19"/>
      <c r="N15" s="19"/>
    </row>
    <row r="16" spans="2:14" ht="19.5" customHeight="1" thickBot="1" x14ac:dyDescent="0.3">
      <c r="B16" s="352"/>
      <c r="C16" s="354"/>
      <c r="E16" s="352"/>
      <c r="F16" s="354"/>
      <c r="H16" s="352"/>
      <c r="I16" s="354"/>
      <c r="J16"/>
      <c r="K16"/>
      <c r="L16" s="4"/>
      <c r="M16" s="4"/>
      <c r="N16" s="3"/>
    </row>
    <row r="17" spans="2:9" ht="19.5" customHeight="1" thickBot="1" x14ac:dyDescent="0.3">
      <c r="B17" s="352"/>
      <c r="C17" s="354"/>
      <c r="E17" s="352"/>
      <c r="F17" s="354"/>
      <c r="H17" s="352"/>
      <c r="I17" s="354"/>
    </row>
    <row r="18" spans="2:9" ht="19.5" customHeight="1" thickBot="1" x14ac:dyDescent="0.3">
      <c r="B18" s="352"/>
      <c r="C18" s="354"/>
      <c r="E18" s="352"/>
      <c r="F18" s="354"/>
      <c r="H18" s="352"/>
      <c r="I18" s="354"/>
    </row>
    <row r="19" spans="2:9" ht="19.5" customHeight="1" thickBot="1" x14ac:dyDescent="0.3">
      <c r="B19" s="352"/>
      <c r="C19" s="354"/>
      <c r="E19" s="352"/>
      <c r="F19" s="354"/>
      <c r="H19" s="352"/>
      <c r="I19" s="354"/>
    </row>
    <row r="20" spans="2:9" ht="19.5" customHeight="1" thickBot="1" x14ac:dyDescent="0.3">
      <c r="B20" s="352"/>
      <c r="C20" s="354"/>
      <c r="E20" s="352"/>
      <c r="F20" s="354"/>
      <c r="H20" s="352"/>
      <c r="I20" s="354"/>
    </row>
    <row r="21" spans="2:9" ht="19.5" customHeight="1" thickBot="1" x14ac:dyDescent="0.3">
      <c r="B21" s="352"/>
      <c r="C21" s="354"/>
      <c r="E21" s="352"/>
      <c r="F21" s="354"/>
      <c r="H21" s="352"/>
      <c r="I21" s="354"/>
    </row>
    <row r="22" spans="2:9" ht="19.5" customHeight="1" thickBot="1" x14ac:dyDescent="0.3">
      <c r="B22" s="352"/>
      <c r="C22" s="354"/>
      <c r="E22" s="352"/>
      <c r="F22" s="354"/>
      <c r="H22" s="352"/>
      <c r="I22" s="354"/>
    </row>
    <row r="24" spans="2:9" ht="13.8" thickBot="1" x14ac:dyDescent="0.3"/>
    <row r="25" spans="2:9" ht="16.8" thickBot="1" x14ac:dyDescent="0.45">
      <c r="B25" s="350" t="s">
        <v>140</v>
      </c>
      <c r="C25" s="351"/>
      <c r="D25" s="114"/>
      <c r="E25" s="350" t="s">
        <v>141</v>
      </c>
      <c r="F25" s="351"/>
      <c r="G25" s="114"/>
      <c r="H25" s="350" t="s">
        <v>142</v>
      </c>
      <c r="I25" s="351"/>
    </row>
    <row r="26" spans="2:9" ht="13.8" thickBot="1" x14ac:dyDescent="0.3"/>
    <row r="27" spans="2:9" ht="19.5" customHeight="1" thickBot="1" x14ac:dyDescent="0.3">
      <c r="B27" s="352" t="s">
        <v>138</v>
      </c>
      <c r="C27" s="348"/>
      <c r="E27" s="352" t="s">
        <v>138</v>
      </c>
      <c r="F27" s="348"/>
      <c r="H27" s="352" t="s">
        <v>138</v>
      </c>
      <c r="I27" s="348"/>
    </row>
    <row r="28" spans="2:9" ht="19.5" customHeight="1" thickBot="1" x14ac:dyDescent="0.3">
      <c r="B28" s="352"/>
      <c r="C28" s="348"/>
      <c r="E28" s="352"/>
      <c r="F28" s="348"/>
      <c r="H28" s="352"/>
      <c r="I28" s="348"/>
    </row>
    <row r="29" spans="2:9" ht="19.5" customHeight="1" thickBot="1" x14ac:dyDescent="0.3">
      <c r="B29" s="352"/>
      <c r="C29" s="348"/>
      <c r="E29" s="352"/>
      <c r="F29" s="348"/>
      <c r="H29" s="352"/>
      <c r="I29" s="348"/>
    </row>
    <row r="30" spans="2:9" ht="19.5" customHeight="1" thickBot="1" x14ac:dyDescent="0.3">
      <c r="B30" s="352" t="s">
        <v>146</v>
      </c>
      <c r="C30" s="354"/>
      <c r="E30" s="352" t="s">
        <v>146</v>
      </c>
      <c r="F30" s="354"/>
      <c r="H30" s="352" t="s">
        <v>146</v>
      </c>
      <c r="I30" s="354"/>
    </row>
    <row r="31" spans="2:9" ht="19.5" customHeight="1" thickBot="1" x14ac:dyDescent="0.3">
      <c r="B31" s="352"/>
      <c r="C31" s="354"/>
      <c r="E31" s="352"/>
      <c r="F31" s="354"/>
      <c r="H31" s="352"/>
      <c r="I31" s="354"/>
    </row>
    <row r="32" spans="2:9" ht="19.5" customHeight="1" thickBot="1" x14ac:dyDescent="0.3">
      <c r="B32" s="352"/>
      <c r="C32" s="354"/>
      <c r="E32" s="352"/>
      <c r="F32" s="354"/>
      <c r="H32" s="352"/>
      <c r="I32" s="354"/>
    </row>
    <row r="33" spans="2:9" ht="19.5" customHeight="1" thickBot="1" x14ac:dyDescent="0.3">
      <c r="B33" s="352" t="s">
        <v>139</v>
      </c>
      <c r="C33" s="354"/>
      <c r="E33" s="352" t="s">
        <v>139</v>
      </c>
      <c r="F33" s="354"/>
      <c r="H33" s="352" t="s">
        <v>139</v>
      </c>
      <c r="I33" s="354"/>
    </row>
    <row r="34" spans="2:9" ht="19.5" customHeight="1" thickBot="1" x14ac:dyDescent="0.3">
      <c r="B34" s="352"/>
      <c r="C34" s="354"/>
      <c r="E34" s="352"/>
      <c r="F34" s="354"/>
      <c r="H34" s="352"/>
      <c r="I34" s="354"/>
    </row>
    <row r="35" spans="2:9" ht="19.5" customHeight="1" thickBot="1" x14ac:dyDescent="0.3">
      <c r="B35" s="352"/>
      <c r="C35" s="354"/>
      <c r="E35" s="352"/>
      <c r="F35" s="354"/>
      <c r="H35" s="352"/>
      <c r="I35" s="354"/>
    </row>
    <row r="36" spans="2:9" ht="19.5" customHeight="1" thickBot="1" x14ac:dyDescent="0.3">
      <c r="B36" s="352"/>
      <c r="C36" s="354"/>
      <c r="E36" s="352"/>
      <c r="F36" s="354"/>
      <c r="H36" s="352"/>
      <c r="I36" s="354"/>
    </row>
    <row r="37" spans="2:9" ht="19.5" customHeight="1" thickBot="1" x14ac:dyDescent="0.3">
      <c r="B37" s="352"/>
      <c r="C37" s="354"/>
      <c r="E37" s="352"/>
      <c r="F37" s="354"/>
      <c r="H37" s="352"/>
      <c r="I37" s="354"/>
    </row>
    <row r="38" spans="2:9" ht="19.5" customHeight="1" thickBot="1" x14ac:dyDescent="0.3">
      <c r="B38" s="352"/>
      <c r="C38" s="354"/>
      <c r="E38" s="352"/>
      <c r="F38" s="354"/>
      <c r="H38" s="352"/>
      <c r="I38" s="354"/>
    </row>
    <row r="39" spans="2:9" ht="19.5" customHeight="1" thickBot="1" x14ac:dyDescent="0.3">
      <c r="B39" s="352"/>
      <c r="C39" s="354"/>
      <c r="E39" s="352"/>
      <c r="F39" s="354"/>
      <c r="H39" s="352"/>
      <c r="I39" s="354"/>
    </row>
    <row r="40" spans="2:9" ht="19.5" customHeight="1" thickBot="1" x14ac:dyDescent="0.3">
      <c r="B40" s="352"/>
      <c r="C40" s="354"/>
      <c r="E40" s="352"/>
      <c r="F40" s="354"/>
      <c r="H40" s="352"/>
      <c r="I40" s="354"/>
    </row>
  </sheetData>
  <mergeCells count="43">
    <mergeCell ref="I33:I40"/>
    <mergeCell ref="B30:B32"/>
    <mergeCell ref="C30:C32"/>
    <mergeCell ref="E30:E32"/>
    <mergeCell ref="F30:F32"/>
    <mergeCell ref="H30:H32"/>
    <mergeCell ref="I30:I32"/>
    <mergeCell ref="B33:B40"/>
    <mergeCell ref="C33:C40"/>
    <mergeCell ref="E33:E40"/>
    <mergeCell ref="F33:F40"/>
    <mergeCell ref="H33:H40"/>
    <mergeCell ref="B25:C25"/>
    <mergeCell ref="E25:F25"/>
    <mergeCell ref="H25:I25"/>
    <mergeCell ref="B27:B29"/>
    <mergeCell ref="C27:C29"/>
    <mergeCell ref="E27:E29"/>
    <mergeCell ref="F27:F29"/>
    <mergeCell ref="H27:H29"/>
    <mergeCell ref="I27:I29"/>
    <mergeCell ref="I15:I22"/>
    <mergeCell ref="B12:B14"/>
    <mergeCell ref="C12:C14"/>
    <mergeCell ref="E12:E14"/>
    <mergeCell ref="F12:F14"/>
    <mergeCell ref="H12:H14"/>
    <mergeCell ref="I12:I14"/>
    <mergeCell ref="B15:B22"/>
    <mergeCell ref="C15:C22"/>
    <mergeCell ref="E15:E22"/>
    <mergeCell ref="F15:F22"/>
    <mergeCell ref="H15:H22"/>
    <mergeCell ref="B5:I5"/>
    <mergeCell ref="B7:C7"/>
    <mergeCell ref="E7:F7"/>
    <mergeCell ref="H7:I7"/>
    <mergeCell ref="B9:B11"/>
    <mergeCell ref="C9:C11"/>
    <mergeCell ref="E9:E11"/>
    <mergeCell ref="F9:F11"/>
    <mergeCell ref="H9:H11"/>
    <mergeCell ref="I9:I1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  <colBreaks count="1" manualBreakCount="1">
    <brk id="9" min="5" max="2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1F09-B9EA-4D33-A0EA-DE10579C9F5F}">
  <sheetPr codeName="Blad31">
    <tabColor rgb="FFFFFF00"/>
  </sheetPr>
  <dimension ref="A1:BA75"/>
  <sheetViews>
    <sheetView showGridLines="0" showRowColHeaders="0" topLeftCell="A2" zoomScale="85" zoomScaleNormal="85" workbookViewId="0">
      <selection activeCell="J30" sqref="J3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6640625" customWidth="1"/>
    <col min="2" max="2" width="20.6640625" customWidth="1"/>
    <col min="3" max="4" width="10.6640625" style="70" customWidth="1"/>
    <col min="5" max="6" width="10.6640625" customWidth="1"/>
    <col min="7" max="13" width="10.6640625" style="4" customWidth="1"/>
    <col min="14" max="19" width="10.5546875" style="4" hidden="1" customWidth="1"/>
    <col min="20" max="36" width="9.33203125" style="4" hidden="1" customWidth="1"/>
    <col min="37" max="38" width="10.6640625" style="4" customWidth="1"/>
    <col min="39" max="40" width="11.33203125" style="4" hidden="1" customWidth="1"/>
    <col min="41" max="43" width="10.6640625" customWidth="1"/>
    <col min="44" max="44" width="9.33203125" style="4" hidden="1" customWidth="1"/>
    <col min="45" max="47" width="9.33203125" style="4" customWidth="1"/>
    <col min="48" max="48" width="10.6640625" style="4" customWidth="1"/>
    <col min="49" max="50" width="9.33203125" style="4" hidden="1" customWidth="1"/>
    <col min="51" max="51" width="10.6640625" style="4" customWidth="1"/>
    <col min="52" max="53" width="9.33203125" style="4" hidden="1" customWidth="1"/>
    <col min="54" max="54" width="9.5546875" customWidth="1"/>
  </cols>
  <sheetData>
    <row r="1" spans="1:53" ht="13.8" thickBot="1" x14ac:dyDescent="0.3"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53" ht="20.399999999999999" thickBot="1" x14ac:dyDescent="0.55000000000000004">
      <c r="A2" s="49"/>
      <c r="B2" s="51" t="s">
        <v>16</v>
      </c>
      <c r="C2" s="194"/>
      <c r="D2" s="247">
        <f>Middentoets!D2</f>
        <v>6</v>
      </c>
      <c r="E2" s="248" t="str">
        <f>Middentoets!E2</f>
        <v>*</v>
      </c>
      <c r="F2" s="12"/>
      <c r="G2" s="107"/>
      <c r="H2" s="107"/>
      <c r="J2" s="67" t="b">
        <f>IF($D$2=3,"ja",IF($D$2="3A","ja",IF($D$2="3B","ja",IF($D$2="3C","ja"))))</f>
        <v>0</v>
      </c>
      <c r="K2" s="67" t="b">
        <f>IF($D$2=5,"ja",IF($D$2="5A","ja",IF($D$2="5B","ja",IF($D$2="5C","ja"))))</f>
        <v>0</v>
      </c>
      <c r="L2" s="67" t="b">
        <f>IF($D$2=4,"ja",IF($D$2="4A","ja",IF($D$2="4B","ja",IF($D$2="4C","ja"))))</f>
        <v>0</v>
      </c>
      <c r="M2" s="67" t="str">
        <f>IF($D$2=6,"ja",IF($D$2="6A","ja",IF($D$2="6B","ja",IF($D$2="6C","ja"))))</f>
        <v>ja</v>
      </c>
      <c r="N2" s="67"/>
      <c r="O2" s="67"/>
      <c r="P2" s="67"/>
      <c r="Q2" s="67"/>
      <c r="R2" s="67"/>
      <c r="S2" s="66" t="b">
        <f>IF($D$2=8,"ja",IF($D$2="8A","ja",IF($D$2="8B","ja",IF($D$2="8C","ja"))))</f>
        <v>0</v>
      </c>
      <c r="T2" s="6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66"/>
      <c r="AM2" s="3"/>
      <c r="AN2" s="3"/>
      <c r="AQ2" s="288" t="s">
        <v>132</v>
      </c>
      <c r="AR2" s="289"/>
      <c r="AS2" s="289"/>
      <c r="AT2" s="289"/>
      <c r="AU2" s="289"/>
      <c r="AV2" s="290"/>
      <c r="AW2" s="236"/>
      <c r="AX2" s="268">
        <v>0.435</v>
      </c>
      <c r="AY2" s="294">
        <f>Middentoets!$AY$2</f>
        <v>0.435</v>
      </c>
    </row>
    <row r="3" spans="1:53" ht="20.399999999999999" thickBot="1" x14ac:dyDescent="0.55000000000000004">
      <c r="A3" s="49"/>
      <c r="B3" s="51" t="s">
        <v>17</v>
      </c>
      <c r="C3" s="194"/>
      <c r="D3" s="269">
        <v>46031</v>
      </c>
      <c r="E3" s="270"/>
      <c r="F3" s="12"/>
      <c r="G3" s="108"/>
      <c r="H3" s="108"/>
      <c r="I3" s="3"/>
      <c r="J3" s="67" t="b">
        <f>IF($D$2=7,"ja",IF($D$2="7A","ja",IF($D$2="7B","ja",IF($D$2="7C","ja"))))</f>
        <v>0</v>
      </c>
      <c r="K3" s="67"/>
      <c r="L3" s="67" t="b">
        <f>IF($D$2=8,"ja",IF($D$2="8A","ja",IF($D$2="8B","ja",IF($D$2="8C","ja"))))</f>
        <v>0</v>
      </c>
      <c r="M3" s="67"/>
      <c r="N3" s="67"/>
      <c r="O3" s="67"/>
      <c r="P3" s="67"/>
      <c r="Q3" s="67"/>
      <c r="R3" s="67"/>
      <c r="S3" s="66"/>
      <c r="T3" s="66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66"/>
      <c r="AM3" s="3"/>
      <c r="AN3" s="3"/>
      <c r="AQ3" s="291"/>
      <c r="AR3" s="292"/>
      <c r="AS3" s="292"/>
      <c r="AT3" s="292"/>
      <c r="AU3" s="292"/>
      <c r="AV3" s="293"/>
      <c r="AW3" s="236"/>
      <c r="AX3" s="268"/>
      <c r="AY3" s="295"/>
    </row>
    <row r="4" spans="1:53" ht="19.8" x14ac:dyDescent="0.45">
      <c r="B4" s="1"/>
      <c r="C4" s="195"/>
      <c r="D4" s="200"/>
      <c r="E4" s="48"/>
      <c r="F4" s="1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66"/>
      <c r="AM4" s="3"/>
      <c r="AN4" s="3"/>
    </row>
    <row r="5" spans="1:53" s="70" customFormat="1" ht="20.100000000000001" customHeight="1" x14ac:dyDescent="0.25">
      <c r="B5" s="275" t="s">
        <v>18</v>
      </c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7"/>
    </row>
    <row r="6" spans="1:53" x14ac:dyDescent="0.25">
      <c r="B6" s="19"/>
      <c r="C6" s="73"/>
      <c r="D6" s="73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</row>
    <row r="7" spans="1:53" x14ac:dyDescent="0.25">
      <c r="B7" s="278" t="s">
        <v>19</v>
      </c>
      <c r="C7" s="279"/>
      <c r="D7" s="279"/>
      <c r="E7" s="46" t="s">
        <v>20</v>
      </c>
      <c r="I7" s="3"/>
      <c r="J7" s="3"/>
      <c r="K7" s="3"/>
    </row>
    <row r="8" spans="1:53" x14ac:dyDescent="0.25">
      <c r="B8" s="278" t="s">
        <v>21</v>
      </c>
      <c r="C8" s="279"/>
      <c r="D8" s="279"/>
      <c r="E8" s="47" t="str">
        <f>IF(E7="ja","nee",IF(E7="nee","ja",IF(E7="","")))</f>
        <v>nee</v>
      </c>
    </row>
    <row r="9" spans="1:53" x14ac:dyDescent="0.25">
      <c r="B9" s="14"/>
      <c r="C9" s="74"/>
      <c r="D9" s="74"/>
    </row>
    <row r="10" spans="1:53" s="70" customFormat="1" ht="20.100000000000001" customHeight="1" x14ac:dyDescent="0.25">
      <c r="B10" s="77" t="s">
        <v>22</v>
      </c>
      <c r="C10" s="80" t="s">
        <v>23</v>
      </c>
      <c r="D10" s="80" t="s">
        <v>23</v>
      </c>
      <c r="E10" s="80" t="s">
        <v>23</v>
      </c>
      <c r="F10" s="80" t="s">
        <v>23</v>
      </c>
      <c r="G10" s="81" t="s">
        <v>23</v>
      </c>
      <c r="H10" s="271" t="s">
        <v>24</v>
      </c>
      <c r="I10" s="272"/>
      <c r="J10" s="271" t="s">
        <v>25</v>
      </c>
      <c r="K10" s="272"/>
      <c r="L10" s="271" t="s">
        <v>26</v>
      </c>
      <c r="M10" s="272"/>
      <c r="AK10" s="80" t="s">
        <v>23</v>
      </c>
      <c r="AL10" s="80" t="s">
        <v>23</v>
      </c>
      <c r="AM10" s="80"/>
      <c r="AN10" s="80"/>
      <c r="AO10" s="80" t="s">
        <v>23</v>
      </c>
      <c r="AP10" s="80" t="s">
        <v>23</v>
      </c>
      <c r="AQ10" s="80" t="s">
        <v>23</v>
      </c>
      <c r="AR10" s="79"/>
      <c r="AS10" s="281" t="s">
        <v>27</v>
      </c>
      <c r="AT10" s="282"/>
      <c r="AU10" s="272"/>
      <c r="AV10" s="80" t="s">
        <v>23</v>
      </c>
      <c r="AW10" s="80"/>
      <c r="AX10" s="80"/>
      <c r="AY10" s="80" t="s">
        <v>23</v>
      </c>
    </row>
    <row r="11" spans="1:53" x14ac:dyDescent="0.25">
      <c r="B11" s="202" t="s">
        <v>28</v>
      </c>
      <c r="C11" s="283" t="s">
        <v>29</v>
      </c>
      <c r="D11" s="24" t="s">
        <v>30</v>
      </c>
      <c r="E11" s="24" t="s">
        <v>31</v>
      </c>
      <c r="F11" s="24" t="s">
        <v>32</v>
      </c>
      <c r="G11" s="27" t="s">
        <v>33</v>
      </c>
      <c r="H11" s="28" t="s">
        <v>34</v>
      </c>
      <c r="I11" s="27" t="s">
        <v>35</v>
      </c>
      <c r="J11" s="29" t="s">
        <v>36</v>
      </c>
      <c r="K11" s="29" t="s">
        <v>37</v>
      </c>
      <c r="L11" s="27" t="s">
        <v>38</v>
      </c>
      <c r="M11" s="27" t="s">
        <v>39</v>
      </c>
      <c r="N11" s="76" t="s">
        <v>40</v>
      </c>
      <c r="O11" s="76" t="s">
        <v>41</v>
      </c>
      <c r="P11" s="76" t="s">
        <v>42</v>
      </c>
      <c r="Q11" s="76" t="s">
        <v>41</v>
      </c>
      <c r="R11" s="76" t="s">
        <v>43</v>
      </c>
      <c r="S11" s="4" t="s">
        <v>44</v>
      </c>
      <c r="T11" s="4" t="s">
        <v>45</v>
      </c>
      <c r="U11" s="4" t="s">
        <v>46</v>
      </c>
      <c r="V11" s="3" t="s">
        <v>47</v>
      </c>
      <c r="W11" s="4" t="s">
        <v>48</v>
      </c>
      <c r="X11" s="4" t="s">
        <v>49</v>
      </c>
      <c r="Y11" s="4" t="s">
        <v>50</v>
      </c>
      <c r="AJ11" s="40" t="s">
        <v>43</v>
      </c>
      <c r="AK11" s="62" t="s">
        <v>51</v>
      </c>
      <c r="AL11" s="62" t="s">
        <v>33</v>
      </c>
      <c r="AM11" s="6" t="s">
        <v>52</v>
      </c>
      <c r="AN11" s="6" t="s">
        <v>53</v>
      </c>
      <c r="AO11" s="43" t="s">
        <v>32</v>
      </c>
      <c r="AP11" s="36" t="s">
        <v>31</v>
      </c>
      <c r="AQ11" s="21" t="s">
        <v>54</v>
      </c>
      <c r="AR11" s="20" t="s">
        <v>52</v>
      </c>
      <c r="AS11" s="27" t="s">
        <v>35</v>
      </c>
      <c r="AT11" s="29" t="s">
        <v>36</v>
      </c>
      <c r="AU11" s="27" t="s">
        <v>39</v>
      </c>
      <c r="AV11" s="27" t="s">
        <v>55</v>
      </c>
      <c r="AW11" s="6" t="s">
        <v>52</v>
      </c>
      <c r="AX11" s="6" t="s">
        <v>53</v>
      </c>
      <c r="AY11" s="27" t="s">
        <v>56</v>
      </c>
      <c r="AZ11" s="6" t="s">
        <v>52</v>
      </c>
      <c r="BA11" s="6" t="s">
        <v>53</v>
      </c>
    </row>
    <row r="12" spans="1:53" x14ac:dyDescent="0.25">
      <c r="B12" s="38"/>
      <c r="C12" s="284"/>
      <c r="D12" s="25" t="s">
        <v>57</v>
      </c>
      <c r="E12" s="25" t="s">
        <v>58</v>
      </c>
      <c r="F12" s="25"/>
      <c r="G12" s="30" t="s">
        <v>59</v>
      </c>
      <c r="H12" s="31" t="s">
        <v>60</v>
      </c>
      <c r="I12" s="30" t="s">
        <v>61</v>
      </c>
      <c r="J12" s="32"/>
      <c r="K12" s="32" t="s">
        <v>36</v>
      </c>
      <c r="L12" s="30" t="s">
        <v>62</v>
      </c>
      <c r="M12" s="30" t="s">
        <v>63</v>
      </c>
      <c r="N12" s="76"/>
      <c r="O12" s="76" t="s">
        <v>64</v>
      </c>
      <c r="P12" s="76" t="s">
        <v>65</v>
      </c>
      <c r="Q12" s="76" t="s">
        <v>66</v>
      </c>
      <c r="R12" s="76" t="s">
        <v>67</v>
      </c>
      <c r="S12" s="4" t="s">
        <v>60</v>
      </c>
      <c r="T12" s="4" t="s">
        <v>61</v>
      </c>
      <c r="U12" s="4" t="s">
        <v>46</v>
      </c>
      <c r="V12" s="4" t="s">
        <v>46</v>
      </c>
      <c r="W12" s="4" t="s">
        <v>62</v>
      </c>
      <c r="X12" s="4" t="s">
        <v>63</v>
      </c>
      <c r="Z12" s="4" t="s">
        <v>68</v>
      </c>
      <c r="AA12" s="4" t="s">
        <v>69</v>
      </c>
      <c r="AB12" s="4" t="s">
        <v>70</v>
      </c>
      <c r="AC12" s="4" t="s">
        <v>71</v>
      </c>
      <c r="AD12" s="4" t="s">
        <v>72</v>
      </c>
      <c r="AE12" s="4">
        <v>1</v>
      </c>
      <c r="AF12" s="4">
        <v>2</v>
      </c>
      <c r="AG12" s="4">
        <v>3</v>
      </c>
      <c r="AH12" s="4">
        <v>4</v>
      </c>
      <c r="AI12" s="4">
        <v>5</v>
      </c>
      <c r="AJ12" s="41" t="s">
        <v>73</v>
      </c>
      <c r="AK12" s="63" t="s">
        <v>74</v>
      </c>
      <c r="AL12" s="63" t="s">
        <v>75</v>
      </c>
      <c r="AM12" s="8"/>
      <c r="AN12" s="8"/>
      <c r="AO12" s="44"/>
      <c r="AP12" s="37" t="s">
        <v>58</v>
      </c>
      <c r="AQ12" s="22" t="s">
        <v>76</v>
      </c>
      <c r="AR12" s="18"/>
      <c r="AS12" s="30" t="s">
        <v>61</v>
      </c>
      <c r="AT12" s="32"/>
      <c r="AU12" s="30" t="s">
        <v>63</v>
      </c>
      <c r="AV12" s="30" t="s">
        <v>59</v>
      </c>
      <c r="AW12" s="8"/>
      <c r="AX12" s="8"/>
      <c r="AY12" s="30" t="s">
        <v>77</v>
      </c>
      <c r="AZ12" s="8"/>
      <c r="BA12" s="8"/>
    </row>
    <row r="13" spans="1:53" s="12" customFormat="1" x14ac:dyDescent="0.25">
      <c r="B13" s="39"/>
      <c r="C13" s="285"/>
      <c r="D13" s="26"/>
      <c r="E13" s="26"/>
      <c r="F13" s="26"/>
      <c r="G13" s="34"/>
      <c r="H13" s="33" t="s">
        <v>78</v>
      </c>
      <c r="I13" s="34" t="s">
        <v>78</v>
      </c>
      <c r="J13" s="35" t="s">
        <v>78</v>
      </c>
      <c r="K13" s="35" t="s">
        <v>78</v>
      </c>
      <c r="L13" s="34" t="s">
        <v>79</v>
      </c>
      <c r="M13" s="34" t="s">
        <v>79</v>
      </c>
      <c r="N13" s="76"/>
      <c r="O13" s="76"/>
      <c r="P13" s="76"/>
      <c r="Q13" s="76"/>
      <c r="R13" s="76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42"/>
      <c r="AK13" s="52" t="s">
        <v>80</v>
      </c>
      <c r="AL13" s="52" t="s">
        <v>81</v>
      </c>
      <c r="AM13" s="7"/>
      <c r="AN13" s="7"/>
      <c r="AO13" s="45" t="s">
        <v>82</v>
      </c>
      <c r="AP13" s="17" t="s">
        <v>83</v>
      </c>
      <c r="AQ13" s="23" t="s">
        <v>84</v>
      </c>
      <c r="AR13" s="18"/>
      <c r="AS13" s="34" t="s">
        <v>78</v>
      </c>
      <c r="AT13" s="35" t="s">
        <v>78</v>
      </c>
      <c r="AU13" s="34" t="s">
        <v>79</v>
      </c>
      <c r="AV13" s="34" t="s">
        <v>85</v>
      </c>
      <c r="AW13" s="7"/>
      <c r="AX13" s="7"/>
      <c r="AY13" s="34" t="s">
        <v>86</v>
      </c>
      <c r="AZ13" s="7"/>
      <c r="BA13" s="7"/>
    </row>
    <row r="14" spans="1:53" s="12" customFormat="1" hidden="1" x14ac:dyDescent="0.25">
      <c r="B14" s="57" t="s">
        <v>87</v>
      </c>
      <c r="C14" s="59"/>
      <c r="D14" s="59" t="s">
        <v>68</v>
      </c>
      <c r="E14" s="59" t="s">
        <v>88</v>
      </c>
      <c r="F14" s="59" t="s">
        <v>71</v>
      </c>
      <c r="G14" s="58" t="s">
        <v>68</v>
      </c>
      <c r="H14" s="58" t="s">
        <v>89</v>
      </c>
      <c r="I14" s="58" t="s">
        <v>69</v>
      </c>
      <c r="J14" s="59" t="s">
        <v>88</v>
      </c>
      <c r="K14" s="59"/>
      <c r="L14" s="58" t="s">
        <v>90</v>
      </c>
      <c r="M14" s="58" t="s">
        <v>91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41"/>
      <c r="AK14" s="61" t="s">
        <v>72</v>
      </c>
      <c r="AL14" s="61" t="s">
        <v>72</v>
      </c>
      <c r="AM14" s="3"/>
      <c r="AN14" s="3"/>
      <c r="AO14" s="54" t="s">
        <v>71</v>
      </c>
      <c r="AP14" s="52" t="s">
        <v>88</v>
      </c>
      <c r="AQ14" s="7" t="s">
        <v>88</v>
      </c>
      <c r="AR14" s="3"/>
      <c r="AS14" s="3"/>
      <c r="AT14" s="3"/>
      <c r="AU14" s="3"/>
      <c r="AV14" s="3" t="s">
        <v>92</v>
      </c>
      <c r="AW14" s="3"/>
      <c r="AX14" s="3"/>
      <c r="AY14" s="53" t="s">
        <v>92</v>
      </c>
      <c r="AZ14" s="3"/>
      <c r="BA14" s="3"/>
    </row>
    <row r="15" spans="1:53" s="12" customFormat="1" hidden="1" x14ac:dyDescent="0.25">
      <c r="B15" s="57" t="s">
        <v>71</v>
      </c>
      <c r="C15" s="59"/>
      <c r="D15" s="59"/>
      <c r="E15" s="59"/>
      <c r="F15" s="59"/>
      <c r="G15" s="58"/>
      <c r="H15" s="58"/>
      <c r="I15" s="58"/>
      <c r="J15" s="59"/>
      <c r="K15" s="59"/>
      <c r="L15" s="58"/>
      <c r="M15" s="5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41"/>
      <c r="AK15" s="61"/>
      <c r="AL15" s="61"/>
      <c r="AM15" s="3"/>
      <c r="AN15" s="3"/>
      <c r="AO15" s="54"/>
      <c r="AP15" s="52"/>
      <c r="AQ15" s="7"/>
      <c r="AR15" s="3"/>
      <c r="AS15" s="3"/>
      <c r="AT15" s="3"/>
      <c r="AU15" s="3"/>
      <c r="AV15" s="3"/>
      <c r="AW15" s="3"/>
      <c r="AX15" s="3"/>
      <c r="AY15" s="53"/>
      <c r="AZ15" s="3"/>
      <c r="BA15" s="3"/>
    </row>
    <row r="16" spans="1:53" s="12" customFormat="1" hidden="1" x14ac:dyDescent="0.25">
      <c r="B16" s="57" t="s">
        <v>93</v>
      </c>
      <c r="C16" s="59"/>
      <c r="D16" s="59"/>
      <c r="E16" s="59"/>
      <c r="F16" s="59"/>
      <c r="G16" s="58"/>
      <c r="H16" s="58"/>
      <c r="I16" s="58"/>
      <c r="J16" s="59"/>
      <c r="K16" s="59"/>
      <c r="L16" s="58"/>
      <c r="M16" s="58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41"/>
      <c r="AK16" s="61"/>
      <c r="AL16" s="61"/>
      <c r="AM16" s="3"/>
      <c r="AN16" s="3"/>
      <c r="AO16" s="54"/>
      <c r="AP16" s="52"/>
      <c r="AQ16" s="7"/>
      <c r="AR16" s="3"/>
      <c r="AS16" s="3"/>
      <c r="AT16" s="3"/>
      <c r="AU16" s="3"/>
      <c r="AV16" s="3"/>
      <c r="AW16" s="3"/>
      <c r="AX16" s="3"/>
      <c r="AY16" s="53"/>
      <c r="AZ16" s="3"/>
      <c r="BA16" s="3"/>
    </row>
    <row r="17" spans="1:53" s="12" customFormat="1" hidden="1" x14ac:dyDescent="0.25">
      <c r="B17" s="57" t="s">
        <v>94</v>
      </c>
      <c r="C17" s="59"/>
      <c r="D17" s="59"/>
      <c r="E17" s="59"/>
      <c r="F17" s="59"/>
      <c r="G17" s="58"/>
      <c r="H17" s="58"/>
      <c r="I17" s="58"/>
      <c r="J17" s="59"/>
      <c r="K17" s="59"/>
      <c r="L17" s="58"/>
      <c r="M17" s="58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41"/>
      <c r="AK17" s="61"/>
      <c r="AL17" s="61"/>
      <c r="AM17" s="3"/>
      <c r="AN17" s="3"/>
      <c r="AO17" s="54"/>
      <c r="AP17" s="52"/>
      <c r="AQ17" s="7"/>
      <c r="AR17" s="3"/>
      <c r="AS17" s="3"/>
      <c r="AT17" s="3"/>
      <c r="AU17" s="3"/>
      <c r="AV17" s="3"/>
      <c r="AW17" s="3"/>
      <c r="AX17" s="3"/>
      <c r="AY17" s="53"/>
      <c r="AZ17" s="3"/>
      <c r="BA17" s="3"/>
    </row>
    <row r="18" spans="1:53" ht="15" customHeight="1" x14ac:dyDescent="0.25">
      <c r="A18">
        <v>1</v>
      </c>
      <c r="B18" s="149" t="str">
        <f>Middentoets!B18</f>
        <v>leerling 1</v>
      </c>
      <c r="C18" s="162">
        <f>Middentoets!C18</f>
        <v>0</v>
      </c>
      <c r="D18" s="162" t="str">
        <f>IF(Middentoets!D18="","",IF(Middentoets!D18&gt;0,Middentoets!D18))</f>
        <v>D</v>
      </c>
      <c r="E18" s="82"/>
      <c r="F18" s="82"/>
      <c r="G18" s="83"/>
      <c r="H18" s="112" t="s">
        <v>71</v>
      </c>
      <c r="I18" s="111" t="s">
        <v>71</v>
      </c>
      <c r="J18" s="111"/>
      <c r="K18" s="91"/>
      <c r="L18" s="111" t="s">
        <v>71</v>
      </c>
      <c r="M18" s="110" t="s">
        <v>70</v>
      </c>
      <c r="N18" s="203">
        <f>COUNTA(I18,J18,M18)</f>
        <v>2</v>
      </c>
      <c r="O18" s="204">
        <f>IF(M18="E",1,IF(M18="D",2,IF(M18="C",3,IF(M18="B",4,IF(M18="A",5,IF(M18=5,1,IF(M18=4,2,IF(M18=3,3,IF(M18=2,4,IF(M18=1,5,IF(M18="","")))))))))))</f>
        <v>3</v>
      </c>
      <c r="P18" s="204">
        <f t="shared" ref="P18:Q53" si="0">IF(I18="E",1,IF(I18="D",2,IF(I18="C",3,IF(I18="B",4,IF(I18="A",5,IF(I18=5,1,IF(I18=4,2,IF(I18=3,3,IF(I18=2,4,IF(I18=1,5,IF(I18="","")))))))))))</f>
        <v>2</v>
      </c>
      <c r="Q18" s="204" t="str">
        <f t="shared" si="0"/>
        <v/>
      </c>
      <c r="R18" s="204">
        <f>IF(N18&lt;3,2,IF($D$2&lt;6,0,IF($D$2&gt;=6,SUM(O18:Q18))))</f>
        <v>2</v>
      </c>
      <c r="S18" s="70">
        <f t="shared" ref="S18:S53" si="1">IF(D18="","",IF(H18="","",IF(H18=$D18,1,IF(H18&lt;$D18,1,IF(H18&gt;$D18,"",IF(H18="A+",1))))))</f>
        <v>1</v>
      </c>
      <c r="T18" s="70">
        <f t="shared" ref="T18:T53" si="2">IF(D18="","",IF(I18="","",IF(I18=$D18,1,IF(I18&lt;$D18,1,IF(I18&gt;$D18,"",IF(I18="A+",1))))))</f>
        <v>1</v>
      </c>
      <c r="U18" s="70" t="str">
        <f t="shared" ref="U18:U53" si="3">IF(D18="","",IF(J18="","",IF(J18=$D18,1,IF(J18&lt;$D18,1,IF(J18&gt;$D18,"",IF(J18="A+",1))))))</f>
        <v/>
      </c>
      <c r="V18" s="70" t="str">
        <f>IF(D18="","",IF(K18="","",IF(K18=$D18,1,IF(K18&lt;$D18,1,IF(K18&gt;$D18,"",IF(K18="A+",1))))))</f>
        <v/>
      </c>
      <c r="W18" s="70">
        <f t="shared" ref="W18:W53" si="4">IF(D18="","",IF(L18="","",IF(L18=$D18,1,IF(L18&lt;$D18,1,IF(L18&gt;$D18,"",IF(L18="A+",1))))))</f>
        <v>1</v>
      </c>
      <c r="X18" s="70">
        <f t="shared" ref="X18:X53" si="5">IF(D18="","",IF(M18="","",IF(M18=$D18,1,IF(M18&lt;$D18,1,IF(M18&gt;$D18,"",IF(M18="A+",1))))))</f>
        <v>1</v>
      </c>
      <c r="Y18" s="70">
        <f t="shared" ref="Y18:Y53" si="6">SUM(S18:X18)</f>
        <v>4</v>
      </c>
      <c r="Z18" s="84" t="b">
        <f t="shared" ref="Z18:Z53" si="7">IF($D18="A",$AK18)</f>
        <v>0</v>
      </c>
      <c r="AA18" s="84" t="b">
        <f t="shared" ref="AA18:AA53" si="8">IF($D18="B",$AK18)</f>
        <v>0</v>
      </c>
      <c r="AB18" s="84" t="b">
        <f t="shared" ref="AB18:AB53" si="9">IF($D18="C",$AK18)</f>
        <v>0</v>
      </c>
      <c r="AC18" s="84">
        <f t="shared" ref="AC18:AC53" si="10">IF($D18="D",$AK18)</f>
        <v>1</v>
      </c>
      <c r="AD18" s="84" t="b">
        <f t="shared" ref="AD18:AD53" si="11">IF($D18="E",$AK18)</f>
        <v>0</v>
      </c>
      <c r="AE18" s="84" t="b">
        <f>IF($D18=1,$AK18)</f>
        <v>0</v>
      </c>
      <c r="AF18" s="84" t="b">
        <f>IF($D18=2,$AK18)</f>
        <v>0</v>
      </c>
      <c r="AG18" s="84" t="b">
        <f>IF($D18=3,$AK18)</f>
        <v>0</v>
      </c>
      <c r="AH18" s="84" t="b">
        <f>IF($D18=4,$AK18)</f>
        <v>0</v>
      </c>
      <c r="AI18" s="84" t="b">
        <f>IF($D18=5,$AK18)</f>
        <v>0</v>
      </c>
      <c r="AJ18" s="85">
        <f t="shared" ref="AJ18:AJ53" si="12">IF(D18="","",IF(D18&gt;0,COUNTA(H18:M18)))</f>
        <v>4</v>
      </c>
      <c r="AK18" s="164">
        <f t="shared" ref="AK18:AK53" si="13">IF(AJ18=0,"",IF(AJ18="","",IF(AJ18&gt;0,Y18/AJ18)))</f>
        <v>1</v>
      </c>
      <c r="AL18" s="145" t="str">
        <f>IF($D$2&lt;6,"",IF(N18&lt;3,"",IF(R18=15,"Vwo",IF(R18&gt;13,"Havo/Vwo",IF(R18=13,"Havo",IF(R18&gt;11,"TL/Havo",IF(R18=11,"TL",IF(R18&gt;9,"Kader/TL",IF(R18=9,"Kader",IF(R18&gt;6,"BBL/Kader",IF(R18=6,"BBL",IF(R18&gt;3,"PRO/BBL",IF(R18=3,"PRO")))))))))))))</f>
        <v/>
      </c>
      <c r="AM18" s="87" t="str">
        <f>IF(AL18="","",IF(AL18="PRO",1,IF(AL18="PRO/BBL",2,IF(AL18="BBL",3,IF(AL18="BBL/Kader",4,IF(AL18="Kader",5,IF(AL18="Kader/TL",6,IF(AL18="TL",7,IF(AL18="TL/Havo",8,IF(AL18="Havo",9,IF(AL18="Havo/VWO",10,IF(AL18="VWO",11))))))))))))</f>
        <v/>
      </c>
      <c r="AN18" s="88">
        <f>IF(AM18="",0,IF(AM18&lt;AR18,0,IF(AM18&gt;=AR18,1)))</f>
        <v>0</v>
      </c>
      <c r="AO18" s="78" t="str">
        <f>IF(F18="","",IF(F18="x",1))</f>
        <v/>
      </c>
      <c r="AP18" s="79" t="str">
        <f>IF(E18="","",IF(E18="X",1))</f>
        <v/>
      </c>
      <c r="AQ18" s="75"/>
      <c r="AR18" s="87" t="str">
        <f>IF(G18="","",IF(G18="PRO",1,IF(G18="LWOO",2,IF(G18="BBL",3,IF(G18="BBL/Kader",4,IF(G18="Kader",5,IF(G18="Kader/TL",6,IF(G18="TL",7,IF(G18="TL/Havo",8,IF(G18="Havo",9,IF(G18="Havo/VWO",10,IF(G18="VWO",11))))))))))))</f>
        <v/>
      </c>
      <c r="AS18" s="147" t="str">
        <f>IF($D$2&lt;6,"",IF($N18&lt;3,"",IF(P18=1,"&lt;1F",IF(P18&gt;3,"2F",IF(P18&gt;1,"1F")))))</f>
        <v/>
      </c>
      <c r="AT18" s="147" t="str">
        <f>IF($D$2&lt;6,"",IF($N18&lt;3,"",IF(Q18=1,"&lt;1F",IF(Q18&gt;3,"2F",IF(Q18&gt;1,"1F")))))</f>
        <v/>
      </c>
      <c r="AU18" s="147" t="str">
        <f>IF($D$2&lt;6,"",IF($N18&lt;3,"",IF(O18&lt;=2,"&lt;1F",IF(O18&gt;3,"1S",IF(O18&gt;2,"1F")))))</f>
        <v/>
      </c>
      <c r="AV18" s="146"/>
      <c r="AW18" s="147"/>
      <c r="AX18" s="147"/>
      <c r="AY18" s="146"/>
      <c r="AZ18" s="55" t="str">
        <f>IF(AY18="","",IF(AY18="PRO",1,IF(AY18="LWOO",2,IF(AY18="BBL",3,IF(AY18="BBL/Kader",4,IF(AY18="Kader",5,IF(AY18="Kader/TL",6,IF(AY18="TL",7,IF(AY18="TL/Havo",8,IF(AY18="Havo",9,IF(AY18="Havo/VWO",10,IF(AY18="VWO",11))))))))))))</f>
        <v/>
      </c>
      <c r="BA18" s="56">
        <f t="shared" ref="BA18:BA53" si="14">IF(AZ18="",0,IF(AZ18&lt;AW18,0,IF(AZ18&gt;=AW18,1)))</f>
        <v>0</v>
      </c>
    </row>
    <row r="19" spans="1:53" ht="15" customHeight="1" x14ac:dyDescent="0.25">
      <c r="A19">
        <v>2</v>
      </c>
      <c r="B19" s="149" t="str">
        <f>Middentoets!B19</f>
        <v>leerling 2</v>
      </c>
      <c r="C19" s="162">
        <f>Middentoets!C19</f>
        <v>0</v>
      </c>
      <c r="D19" s="162" t="str">
        <f>IF(Middentoets!D19="","",IF(Middentoets!D19&gt;0,Middentoets!D19))</f>
        <v>C</v>
      </c>
      <c r="E19" s="92"/>
      <c r="F19" s="92"/>
      <c r="G19" s="83"/>
      <c r="H19" s="112" t="s">
        <v>71</v>
      </c>
      <c r="I19" s="111" t="s">
        <v>71</v>
      </c>
      <c r="J19" s="111" t="s">
        <v>71</v>
      </c>
      <c r="K19" s="91"/>
      <c r="L19" s="111" t="s">
        <v>69</v>
      </c>
      <c r="M19" s="110" t="s">
        <v>69</v>
      </c>
      <c r="N19" s="203">
        <f t="shared" ref="N19:N53" si="15">COUNTA(I19,J19,M19)</f>
        <v>3</v>
      </c>
      <c r="O19" s="204">
        <f t="shared" ref="O19:O53" si="16">IF(M19="E",1,IF(M19="D",2,IF(M19="C",3,IF(M19="B",4,IF(M19="A",5,IF(M19=5,1,IF(M19=4,2,IF(M19=3,3,IF(M19=2,4,IF(M19=1,5,IF(M19="","")))))))))))</f>
        <v>4</v>
      </c>
      <c r="P19" s="204">
        <f t="shared" si="0"/>
        <v>2</v>
      </c>
      <c r="Q19" s="204">
        <f t="shared" si="0"/>
        <v>2</v>
      </c>
      <c r="R19" s="204">
        <f t="shared" ref="R19:R53" si="17">IF($D$2&lt;6,0,IF($D$2&gt;=6,SUM(O19:Q19)))</f>
        <v>8</v>
      </c>
      <c r="S19" s="70" t="str">
        <f t="shared" si="1"/>
        <v/>
      </c>
      <c r="T19" s="70" t="str">
        <f t="shared" si="2"/>
        <v/>
      </c>
      <c r="U19" s="70" t="str">
        <f t="shared" si="3"/>
        <v/>
      </c>
      <c r="V19" s="70" t="str">
        <f t="shared" ref="V19:V53" si="18">IF(D19="","",IF(K19="","",IF(K19=$D19,1,IF(K19&lt;$D19,1,IF(K19&gt;$D19,"",IF(K19="A+",1))))))</f>
        <v/>
      </c>
      <c r="W19" s="70">
        <f t="shared" si="4"/>
        <v>1</v>
      </c>
      <c r="X19" s="70">
        <f t="shared" si="5"/>
        <v>1</v>
      </c>
      <c r="Y19" s="70">
        <f t="shared" si="6"/>
        <v>2</v>
      </c>
      <c r="Z19" s="84" t="b">
        <f t="shared" si="7"/>
        <v>0</v>
      </c>
      <c r="AA19" s="84" t="b">
        <f t="shared" si="8"/>
        <v>0</v>
      </c>
      <c r="AB19" s="84">
        <f t="shared" si="9"/>
        <v>0.4</v>
      </c>
      <c r="AC19" s="84" t="b">
        <f t="shared" si="10"/>
        <v>0</v>
      </c>
      <c r="AD19" s="84" t="b">
        <f t="shared" si="11"/>
        <v>0</v>
      </c>
      <c r="AE19" s="84" t="b">
        <f t="shared" ref="AE19:AE53" si="19">IF($D19="1",$AK19)</f>
        <v>0</v>
      </c>
      <c r="AF19" s="84" t="b">
        <f t="shared" ref="AF19:AF53" si="20">IF($D19=2,$AK19)</f>
        <v>0</v>
      </c>
      <c r="AG19" s="84" t="b">
        <f t="shared" ref="AG19:AG53" si="21">IF($D19=3,$AK19)</f>
        <v>0</v>
      </c>
      <c r="AH19" s="84" t="b">
        <f t="shared" ref="AH19:AH53" si="22">IF($D19=4,$AK19)</f>
        <v>0</v>
      </c>
      <c r="AI19" s="84" t="b">
        <f t="shared" ref="AI19:AI53" si="23">IF($D19=5,$AK19)</f>
        <v>0</v>
      </c>
      <c r="AJ19" s="89">
        <f t="shared" si="12"/>
        <v>5</v>
      </c>
      <c r="AK19" s="165">
        <f t="shared" si="13"/>
        <v>0.4</v>
      </c>
      <c r="AL19" s="145" t="str">
        <f t="shared" ref="AL19:AL53" si="24">IF($D$2&lt;6,"",IF(N19&lt;3,"",IF(R19=15,"Vwo",IF(R19&gt;13,"Havo/Vwo",IF(R19=13,"Havo",IF(R19&gt;11,"TL/Havo",IF(R19=11,"TL",IF(R19&gt;9,"Kader/TL",IF(R19=9,"Kader",IF(R19&gt;6,"BBL/Kader",IF(R19=6,"BBL",IF(R19&gt;3,"PRO/BBL",IF(R19=3,"PRO")))))))))))))</f>
        <v>BBL/Kader</v>
      </c>
      <c r="AM19" s="87">
        <f t="shared" ref="AM19:AM53" si="25">IF(AL19="","",IF(AL19="PRO",1,IF(AL19="PRO/BBL",2,IF(AL19="BBL",3,IF(AL19="BBL/Kader",4,IF(AL19="Kader",5,IF(AL19="Kader/TL",6,IF(AL19="TL",7,IF(AL19="TL/Havo",8,IF(AL19="Havo",9,IF(AL19="Havo/VWO",10,IF(AL19="VWO",11))))))))))))</f>
        <v>4</v>
      </c>
      <c r="AN19" s="88">
        <f t="shared" ref="AN19:AN53" si="26">IF(AM19="",0,IF(AM19&lt;AR19,0,IF(AM19&gt;=AR19,1)))</f>
        <v>0</v>
      </c>
      <c r="AO19" s="78" t="str">
        <f t="shared" ref="AO19:AO53" si="27">IF(F19="","",IF(F19="x",1))</f>
        <v/>
      </c>
      <c r="AP19" s="79" t="str">
        <f t="shared" ref="AP19:AP53" si="28">IF(E19="","",IF(E19="X",1))</f>
        <v/>
      </c>
      <c r="AQ19" s="75"/>
      <c r="AR19" s="87" t="str">
        <f t="shared" ref="AR19:AR53" si="29">IF(G19="","",IF(G19="PRO",1,IF(G19="LWOO",2,IF(G19="BBL",3,IF(G19="BBL/Kader",4,IF(G19="Kader",5,IF(G19="Kader/TL",6,IF(G19="TL",7,IF(G19="TL/Havo",8,IF(G19="Havo",9,IF(G19="Havo/VWO",10,IF(G19="VWO",11))))))))))))</f>
        <v/>
      </c>
      <c r="AS19" s="147" t="str">
        <f t="shared" ref="AS19:AS53" si="30">IF($D$2&lt;6,"",IF(N19&lt;3,"",IF(P19=1,"&lt;1F",IF(P19&gt;3,"2F",IF(P19&gt;1,"1F")))))</f>
        <v>1F</v>
      </c>
      <c r="AT19" s="147" t="str">
        <f t="shared" ref="AT19:AT53" si="31">IF($D$2&lt;6,"",IF($N19&lt;3,"",IF(Q19=1,"&lt;1F",IF(Q19&gt;3,"2F",IF(Q19&gt;1,"1F")))))</f>
        <v>1F</v>
      </c>
      <c r="AU19" s="147" t="str">
        <f t="shared" ref="AU19:AU53" si="32">IF($D$2&lt;6,"",IF($N19&lt;3,"",IF(O19&lt;=2,"&lt;1F",IF(O19&gt;3,"1S",IF(O19&gt;2,"1F")))))</f>
        <v>1S</v>
      </c>
      <c r="AV19" s="146"/>
      <c r="AW19" s="147"/>
      <c r="AX19" s="147"/>
      <c r="AY19" s="146"/>
      <c r="AZ19" s="55" t="str">
        <f t="shared" ref="AZ19:AZ53" si="33">IF(AY19="","",IF(AY19="PRO",1,IF(AY19="LWOO",2,IF(AY19="BBL",3,IF(AY19="BBL/Kader",4,IF(AY19="Kader",5,IF(AY19="Kader/TL",6,IF(AY19="TL",7,IF(AY19="TL/Havo",8,IF(AY19="Havo",9,IF(AY19="Havo/VWO",10,IF(AY19="VWO",11))))))))))))</f>
        <v/>
      </c>
      <c r="BA19" s="56">
        <f t="shared" si="14"/>
        <v>0</v>
      </c>
    </row>
    <row r="20" spans="1:53" ht="15" customHeight="1" x14ac:dyDescent="0.25">
      <c r="A20">
        <v>3</v>
      </c>
      <c r="B20" s="149" t="str">
        <f>Middentoets!B20</f>
        <v>leerling 3</v>
      </c>
      <c r="C20" s="162">
        <f>Middentoets!C20</f>
        <v>0</v>
      </c>
      <c r="D20" s="162" t="str">
        <f>IF(Middentoets!D20="","",IF(Middentoets!D20&gt;0,Middentoets!D20))</f>
        <v>B</v>
      </c>
      <c r="E20" s="92"/>
      <c r="F20" s="75"/>
      <c r="G20" s="83"/>
      <c r="H20" s="112" t="s">
        <v>69</v>
      </c>
      <c r="I20" s="111" t="s">
        <v>68</v>
      </c>
      <c r="J20" s="111" t="s">
        <v>69</v>
      </c>
      <c r="K20" s="91"/>
      <c r="L20" s="111" t="s">
        <v>69</v>
      </c>
      <c r="M20" s="110" t="s">
        <v>70</v>
      </c>
      <c r="N20" s="203">
        <f t="shared" si="15"/>
        <v>3</v>
      </c>
      <c r="O20" s="204">
        <f t="shared" si="16"/>
        <v>3</v>
      </c>
      <c r="P20" s="204">
        <f t="shared" si="0"/>
        <v>5</v>
      </c>
      <c r="Q20" s="204">
        <f t="shared" si="0"/>
        <v>4</v>
      </c>
      <c r="R20" s="204">
        <f t="shared" si="17"/>
        <v>12</v>
      </c>
      <c r="S20" s="70">
        <f t="shared" si="1"/>
        <v>1</v>
      </c>
      <c r="T20" s="70">
        <f t="shared" si="2"/>
        <v>1</v>
      </c>
      <c r="U20" s="70">
        <f t="shared" si="3"/>
        <v>1</v>
      </c>
      <c r="V20" s="70" t="str">
        <f t="shared" si="18"/>
        <v/>
      </c>
      <c r="W20" s="70">
        <f t="shared" si="4"/>
        <v>1</v>
      </c>
      <c r="X20" s="70" t="str">
        <f t="shared" si="5"/>
        <v/>
      </c>
      <c r="Y20" s="70">
        <f t="shared" si="6"/>
        <v>4</v>
      </c>
      <c r="Z20" s="84" t="b">
        <f t="shared" si="7"/>
        <v>0</v>
      </c>
      <c r="AA20" s="84">
        <f t="shared" si="8"/>
        <v>0.8</v>
      </c>
      <c r="AB20" s="84" t="b">
        <f t="shared" si="9"/>
        <v>0</v>
      </c>
      <c r="AC20" s="84" t="b">
        <f t="shared" si="10"/>
        <v>0</v>
      </c>
      <c r="AD20" s="84" t="b">
        <f t="shared" si="11"/>
        <v>0</v>
      </c>
      <c r="AE20" s="84" t="b">
        <f t="shared" si="19"/>
        <v>0</v>
      </c>
      <c r="AF20" s="84" t="b">
        <f t="shared" si="20"/>
        <v>0</v>
      </c>
      <c r="AG20" s="84" t="b">
        <f t="shared" si="21"/>
        <v>0</v>
      </c>
      <c r="AH20" s="84" t="b">
        <f t="shared" si="22"/>
        <v>0</v>
      </c>
      <c r="AI20" s="84" t="b">
        <f t="shared" si="23"/>
        <v>0</v>
      </c>
      <c r="AJ20" s="89">
        <f t="shared" si="12"/>
        <v>5</v>
      </c>
      <c r="AK20" s="165">
        <f t="shared" si="13"/>
        <v>0.8</v>
      </c>
      <c r="AL20" s="145" t="str">
        <f t="shared" si="24"/>
        <v>TL/Havo</v>
      </c>
      <c r="AM20" s="87">
        <f t="shared" si="25"/>
        <v>8</v>
      </c>
      <c r="AN20" s="88">
        <f t="shared" si="26"/>
        <v>0</v>
      </c>
      <c r="AO20" s="78" t="str">
        <f t="shared" si="27"/>
        <v/>
      </c>
      <c r="AP20" s="79" t="str">
        <f t="shared" si="28"/>
        <v/>
      </c>
      <c r="AQ20" s="75"/>
      <c r="AR20" s="87" t="str">
        <f t="shared" si="29"/>
        <v/>
      </c>
      <c r="AS20" s="147" t="str">
        <f t="shared" si="30"/>
        <v>2F</v>
      </c>
      <c r="AT20" s="147" t="str">
        <f t="shared" si="31"/>
        <v>2F</v>
      </c>
      <c r="AU20" s="147" t="str">
        <f t="shared" si="32"/>
        <v>1F</v>
      </c>
      <c r="AV20" s="146"/>
      <c r="AW20" s="147"/>
      <c r="AX20" s="147"/>
      <c r="AY20" s="146"/>
      <c r="AZ20" s="55" t="str">
        <f t="shared" si="33"/>
        <v/>
      </c>
      <c r="BA20" s="56">
        <f t="shared" si="14"/>
        <v>0</v>
      </c>
    </row>
    <row r="21" spans="1:53" ht="15" customHeight="1" x14ac:dyDescent="0.25">
      <c r="A21">
        <v>4</v>
      </c>
      <c r="B21" s="149" t="str">
        <f>Middentoets!B21</f>
        <v>leerling 4</v>
      </c>
      <c r="C21" s="162">
        <f>Middentoets!C21</f>
        <v>0</v>
      </c>
      <c r="D21" s="162" t="str">
        <f>IF(Middentoets!D21="","",IF(Middentoets!D21&gt;0,Middentoets!D21))</f>
        <v>B</v>
      </c>
      <c r="E21" s="75"/>
      <c r="F21" s="75"/>
      <c r="G21" s="83"/>
      <c r="H21" s="112" t="s">
        <v>69</v>
      </c>
      <c r="I21" s="111" t="s">
        <v>69</v>
      </c>
      <c r="J21" s="111" t="s">
        <v>68</v>
      </c>
      <c r="K21" s="91"/>
      <c r="L21" s="111" t="s">
        <v>70</v>
      </c>
      <c r="M21" s="110" t="s">
        <v>69</v>
      </c>
      <c r="N21" s="203">
        <f t="shared" si="15"/>
        <v>3</v>
      </c>
      <c r="O21" s="204">
        <f t="shared" si="16"/>
        <v>4</v>
      </c>
      <c r="P21" s="204">
        <f t="shared" si="0"/>
        <v>4</v>
      </c>
      <c r="Q21" s="204">
        <f t="shared" si="0"/>
        <v>5</v>
      </c>
      <c r="R21" s="204">
        <f t="shared" si="17"/>
        <v>13</v>
      </c>
      <c r="S21" s="70">
        <f t="shared" si="1"/>
        <v>1</v>
      </c>
      <c r="T21" s="70">
        <f t="shared" si="2"/>
        <v>1</v>
      </c>
      <c r="U21" s="70">
        <f t="shared" si="3"/>
        <v>1</v>
      </c>
      <c r="V21" s="70" t="str">
        <f t="shared" si="18"/>
        <v/>
      </c>
      <c r="W21" s="70" t="str">
        <f t="shared" si="4"/>
        <v/>
      </c>
      <c r="X21" s="70">
        <f t="shared" si="5"/>
        <v>1</v>
      </c>
      <c r="Y21" s="70">
        <f t="shared" si="6"/>
        <v>4</v>
      </c>
      <c r="Z21" s="84" t="b">
        <f t="shared" si="7"/>
        <v>0</v>
      </c>
      <c r="AA21" s="84">
        <f t="shared" si="8"/>
        <v>0.8</v>
      </c>
      <c r="AB21" s="84" t="b">
        <f t="shared" si="9"/>
        <v>0</v>
      </c>
      <c r="AC21" s="84" t="b">
        <f t="shared" si="10"/>
        <v>0</v>
      </c>
      <c r="AD21" s="84" t="b">
        <f t="shared" si="11"/>
        <v>0</v>
      </c>
      <c r="AE21" s="84" t="b">
        <f t="shared" si="19"/>
        <v>0</v>
      </c>
      <c r="AF21" s="84" t="b">
        <f t="shared" si="20"/>
        <v>0</v>
      </c>
      <c r="AG21" s="84" t="b">
        <f t="shared" si="21"/>
        <v>0</v>
      </c>
      <c r="AH21" s="84" t="b">
        <f t="shared" si="22"/>
        <v>0</v>
      </c>
      <c r="AI21" s="84" t="b">
        <f t="shared" si="23"/>
        <v>0</v>
      </c>
      <c r="AJ21" s="89">
        <f t="shared" si="12"/>
        <v>5</v>
      </c>
      <c r="AK21" s="165">
        <f t="shared" si="13"/>
        <v>0.8</v>
      </c>
      <c r="AL21" s="145" t="str">
        <f t="shared" si="24"/>
        <v>Havo</v>
      </c>
      <c r="AM21" s="87">
        <f t="shared" si="25"/>
        <v>9</v>
      </c>
      <c r="AN21" s="88">
        <f t="shared" si="26"/>
        <v>0</v>
      </c>
      <c r="AO21" s="78" t="str">
        <f t="shared" si="27"/>
        <v/>
      </c>
      <c r="AP21" s="79" t="str">
        <f t="shared" si="28"/>
        <v/>
      </c>
      <c r="AQ21" s="75"/>
      <c r="AR21" s="87" t="str">
        <f t="shared" si="29"/>
        <v/>
      </c>
      <c r="AS21" s="147" t="str">
        <f t="shared" si="30"/>
        <v>2F</v>
      </c>
      <c r="AT21" s="147" t="str">
        <f t="shared" si="31"/>
        <v>2F</v>
      </c>
      <c r="AU21" s="147" t="str">
        <f t="shared" si="32"/>
        <v>1S</v>
      </c>
      <c r="AV21" s="146"/>
      <c r="AW21" s="147"/>
      <c r="AX21" s="147"/>
      <c r="AY21" s="146"/>
      <c r="AZ21" s="55" t="str">
        <f t="shared" si="33"/>
        <v/>
      </c>
      <c r="BA21" s="56">
        <f t="shared" si="14"/>
        <v>0</v>
      </c>
    </row>
    <row r="22" spans="1:53" ht="15" customHeight="1" x14ac:dyDescent="0.25">
      <c r="A22">
        <v>5</v>
      </c>
      <c r="B22" s="149" t="str">
        <f>Middentoets!B22</f>
        <v>leerling 5</v>
      </c>
      <c r="C22" s="162">
        <f>Middentoets!C22</f>
        <v>0</v>
      </c>
      <c r="D22" s="162" t="str">
        <f>IF(Middentoets!D22="","",IF(Middentoets!D22&gt;0,Middentoets!D22))</f>
        <v>B</v>
      </c>
      <c r="E22" s="357"/>
      <c r="F22" s="357"/>
      <c r="G22" s="358"/>
      <c r="H22" s="359"/>
      <c r="I22" s="360"/>
      <c r="J22" s="360"/>
      <c r="K22" s="361"/>
      <c r="L22" s="360"/>
      <c r="M22" s="362"/>
      <c r="N22" s="203">
        <f t="shared" si="15"/>
        <v>0</v>
      </c>
      <c r="O22" s="204" t="str">
        <f t="shared" si="16"/>
        <v/>
      </c>
      <c r="P22" s="204" t="str">
        <f t="shared" si="0"/>
        <v/>
      </c>
      <c r="Q22" s="204" t="str">
        <f t="shared" si="0"/>
        <v/>
      </c>
      <c r="R22" s="204">
        <f t="shared" si="17"/>
        <v>0</v>
      </c>
      <c r="S22" s="70" t="str">
        <f t="shared" si="1"/>
        <v/>
      </c>
      <c r="T22" s="70" t="str">
        <f t="shared" si="2"/>
        <v/>
      </c>
      <c r="U22" s="70" t="str">
        <f t="shared" si="3"/>
        <v/>
      </c>
      <c r="V22" s="70" t="str">
        <f t="shared" si="18"/>
        <v/>
      </c>
      <c r="W22" s="70" t="str">
        <f t="shared" si="4"/>
        <v/>
      </c>
      <c r="X22" s="70" t="str">
        <f t="shared" si="5"/>
        <v/>
      </c>
      <c r="Y22" s="70">
        <f t="shared" si="6"/>
        <v>0</v>
      </c>
      <c r="Z22" s="84" t="b">
        <f t="shared" si="7"/>
        <v>0</v>
      </c>
      <c r="AA22" s="84" t="str">
        <f t="shared" si="8"/>
        <v/>
      </c>
      <c r="AB22" s="84" t="b">
        <f t="shared" si="9"/>
        <v>0</v>
      </c>
      <c r="AC22" s="84" t="b">
        <f t="shared" si="10"/>
        <v>0</v>
      </c>
      <c r="AD22" s="84" t="b">
        <f t="shared" si="11"/>
        <v>0</v>
      </c>
      <c r="AE22" s="84" t="b">
        <f t="shared" si="19"/>
        <v>0</v>
      </c>
      <c r="AF22" s="84" t="b">
        <f t="shared" si="20"/>
        <v>0</v>
      </c>
      <c r="AG22" s="84" t="b">
        <f t="shared" si="21"/>
        <v>0</v>
      </c>
      <c r="AH22" s="84" t="b">
        <f t="shared" si="22"/>
        <v>0</v>
      </c>
      <c r="AI22" s="84" t="b">
        <f t="shared" si="23"/>
        <v>0</v>
      </c>
      <c r="AJ22" s="89">
        <f t="shared" si="12"/>
        <v>0</v>
      </c>
      <c r="AK22" s="165" t="str">
        <f t="shared" si="13"/>
        <v/>
      </c>
      <c r="AL22" s="145" t="str">
        <f t="shared" si="24"/>
        <v/>
      </c>
      <c r="AM22" s="87" t="str">
        <f t="shared" si="25"/>
        <v/>
      </c>
      <c r="AN22" s="88">
        <f t="shared" si="26"/>
        <v>0</v>
      </c>
      <c r="AO22" s="78" t="str">
        <f t="shared" si="27"/>
        <v/>
      </c>
      <c r="AP22" s="79" t="str">
        <f t="shared" si="28"/>
        <v/>
      </c>
      <c r="AQ22" s="75"/>
      <c r="AR22" s="87" t="str">
        <f t="shared" si="29"/>
        <v/>
      </c>
      <c r="AS22" s="147" t="str">
        <f t="shared" si="30"/>
        <v/>
      </c>
      <c r="AT22" s="147" t="str">
        <f t="shared" si="31"/>
        <v/>
      </c>
      <c r="AU22" s="147" t="str">
        <f t="shared" si="32"/>
        <v/>
      </c>
      <c r="AV22" s="146"/>
      <c r="AW22" s="147"/>
      <c r="AX22" s="147"/>
      <c r="AY22" s="146"/>
      <c r="AZ22" s="55" t="str">
        <f t="shared" si="33"/>
        <v/>
      </c>
      <c r="BA22" s="56">
        <f t="shared" si="14"/>
        <v>0</v>
      </c>
    </row>
    <row r="23" spans="1:53" ht="15" customHeight="1" x14ac:dyDescent="0.25">
      <c r="A23">
        <v>6</v>
      </c>
      <c r="B23" s="149">
        <f>Middentoets!B23</f>
        <v>0</v>
      </c>
      <c r="C23" s="162">
        <f>Middentoets!C23</f>
        <v>0</v>
      </c>
      <c r="D23" s="162" t="str">
        <f>IF(Middentoets!D23="","",IF(Middentoets!D23&gt;0,Middentoets!D23))</f>
        <v/>
      </c>
      <c r="E23" s="357"/>
      <c r="F23" s="357"/>
      <c r="G23" s="358"/>
      <c r="H23" s="359"/>
      <c r="I23" s="360"/>
      <c r="J23" s="360"/>
      <c r="K23" s="361"/>
      <c r="L23" s="360"/>
      <c r="M23" s="362"/>
      <c r="N23" s="203">
        <f t="shared" si="15"/>
        <v>0</v>
      </c>
      <c r="O23" s="204" t="str">
        <f t="shared" si="16"/>
        <v/>
      </c>
      <c r="P23" s="204" t="str">
        <f t="shared" si="0"/>
        <v/>
      </c>
      <c r="Q23" s="204" t="str">
        <f t="shared" si="0"/>
        <v/>
      </c>
      <c r="R23" s="204">
        <f t="shared" si="17"/>
        <v>0</v>
      </c>
      <c r="S23" s="70" t="str">
        <f t="shared" si="1"/>
        <v/>
      </c>
      <c r="T23" s="70" t="str">
        <f t="shared" si="2"/>
        <v/>
      </c>
      <c r="U23" s="70" t="str">
        <f t="shared" si="3"/>
        <v/>
      </c>
      <c r="V23" s="70" t="str">
        <f t="shared" si="18"/>
        <v/>
      </c>
      <c r="W23" s="70" t="str">
        <f t="shared" si="4"/>
        <v/>
      </c>
      <c r="X23" s="70" t="str">
        <f t="shared" si="5"/>
        <v/>
      </c>
      <c r="Y23" s="70">
        <f t="shared" si="6"/>
        <v>0</v>
      </c>
      <c r="Z23" s="84" t="b">
        <f t="shared" si="7"/>
        <v>0</v>
      </c>
      <c r="AA23" s="84" t="b">
        <f t="shared" si="8"/>
        <v>0</v>
      </c>
      <c r="AB23" s="84" t="b">
        <f t="shared" si="9"/>
        <v>0</v>
      </c>
      <c r="AC23" s="84" t="b">
        <f t="shared" si="10"/>
        <v>0</v>
      </c>
      <c r="AD23" s="84" t="b">
        <f t="shared" si="11"/>
        <v>0</v>
      </c>
      <c r="AE23" s="84" t="b">
        <f t="shared" si="19"/>
        <v>0</v>
      </c>
      <c r="AF23" s="84" t="b">
        <f t="shared" si="20"/>
        <v>0</v>
      </c>
      <c r="AG23" s="84" t="b">
        <f t="shared" si="21"/>
        <v>0</v>
      </c>
      <c r="AH23" s="84" t="b">
        <f t="shared" si="22"/>
        <v>0</v>
      </c>
      <c r="AI23" s="84" t="b">
        <f t="shared" si="23"/>
        <v>0</v>
      </c>
      <c r="AJ23" s="89" t="str">
        <f t="shared" si="12"/>
        <v/>
      </c>
      <c r="AK23" s="165" t="str">
        <f t="shared" si="13"/>
        <v/>
      </c>
      <c r="AL23" s="145" t="str">
        <f t="shared" si="24"/>
        <v/>
      </c>
      <c r="AM23" s="87" t="str">
        <f t="shared" si="25"/>
        <v/>
      </c>
      <c r="AN23" s="88">
        <f t="shared" si="26"/>
        <v>0</v>
      </c>
      <c r="AO23" s="78" t="str">
        <f t="shared" si="27"/>
        <v/>
      </c>
      <c r="AP23" s="79" t="str">
        <f t="shared" si="28"/>
        <v/>
      </c>
      <c r="AQ23" s="75"/>
      <c r="AR23" s="87" t="str">
        <f t="shared" si="29"/>
        <v/>
      </c>
      <c r="AS23" s="147" t="str">
        <f t="shared" si="30"/>
        <v/>
      </c>
      <c r="AT23" s="147" t="str">
        <f t="shared" si="31"/>
        <v/>
      </c>
      <c r="AU23" s="147" t="str">
        <f t="shared" si="32"/>
        <v/>
      </c>
      <c r="AV23" s="146"/>
      <c r="AW23" s="147"/>
      <c r="AX23" s="147"/>
      <c r="AY23" s="146"/>
      <c r="AZ23" s="55" t="str">
        <f t="shared" si="33"/>
        <v/>
      </c>
      <c r="BA23" s="56">
        <f t="shared" si="14"/>
        <v>0</v>
      </c>
    </row>
    <row r="24" spans="1:53" ht="15" customHeight="1" x14ac:dyDescent="0.25">
      <c r="A24">
        <v>7</v>
      </c>
      <c r="B24" s="149">
        <f>Middentoets!B24</f>
        <v>0</v>
      </c>
      <c r="C24" s="162">
        <f>Middentoets!C24</f>
        <v>0</v>
      </c>
      <c r="D24" s="162" t="str">
        <f>IF(Middentoets!D24="","",IF(Middentoets!D24&gt;0,Middentoets!D24))</f>
        <v/>
      </c>
      <c r="E24" s="363"/>
      <c r="F24" s="363"/>
      <c r="G24" s="358"/>
      <c r="H24" s="359"/>
      <c r="I24" s="360"/>
      <c r="J24" s="360"/>
      <c r="K24" s="361"/>
      <c r="L24" s="360"/>
      <c r="M24" s="362"/>
      <c r="N24" s="203">
        <f t="shared" si="15"/>
        <v>0</v>
      </c>
      <c r="O24" s="204" t="str">
        <f t="shared" si="16"/>
        <v/>
      </c>
      <c r="P24" s="204" t="str">
        <f t="shared" si="0"/>
        <v/>
      </c>
      <c r="Q24" s="204" t="str">
        <f t="shared" si="0"/>
        <v/>
      </c>
      <c r="R24" s="204">
        <f t="shared" si="17"/>
        <v>0</v>
      </c>
      <c r="S24" s="70" t="str">
        <f t="shared" si="1"/>
        <v/>
      </c>
      <c r="T24" s="70" t="str">
        <f t="shared" si="2"/>
        <v/>
      </c>
      <c r="U24" s="70" t="str">
        <f t="shared" si="3"/>
        <v/>
      </c>
      <c r="V24" s="70" t="str">
        <f t="shared" si="18"/>
        <v/>
      </c>
      <c r="W24" s="70" t="str">
        <f t="shared" si="4"/>
        <v/>
      </c>
      <c r="X24" s="70" t="str">
        <f t="shared" si="5"/>
        <v/>
      </c>
      <c r="Y24" s="70">
        <f t="shared" si="6"/>
        <v>0</v>
      </c>
      <c r="Z24" s="84" t="b">
        <f t="shared" si="7"/>
        <v>0</v>
      </c>
      <c r="AA24" s="84" t="b">
        <f t="shared" si="8"/>
        <v>0</v>
      </c>
      <c r="AB24" s="84" t="b">
        <f t="shared" si="9"/>
        <v>0</v>
      </c>
      <c r="AC24" s="84" t="b">
        <f t="shared" si="10"/>
        <v>0</v>
      </c>
      <c r="AD24" s="84" t="b">
        <f t="shared" si="11"/>
        <v>0</v>
      </c>
      <c r="AE24" s="84" t="b">
        <f t="shared" si="19"/>
        <v>0</v>
      </c>
      <c r="AF24" s="84" t="b">
        <f t="shared" si="20"/>
        <v>0</v>
      </c>
      <c r="AG24" s="84" t="b">
        <f t="shared" si="21"/>
        <v>0</v>
      </c>
      <c r="AH24" s="84" t="b">
        <f t="shared" si="22"/>
        <v>0</v>
      </c>
      <c r="AI24" s="84" t="b">
        <f t="shared" si="23"/>
        <v>0</v>
      </c>
      <c r="AJ24" s="89" t="str">
        <f t="shared" si="12"/>
        <v/>
      </c>
      <c r="AK24" s="165" t="str">
        <f t="shared" si="13"/>
        <v/>
      </c>
      <c r="AL24" s="145" t="str">
        <f t="shared" si="24"/>
        <v/>
      </c>
      <c r="AM24" s="87" t="str">
        <f t="shared" si="25"/>
        <v/>
      </c>
      <c r="AN24" s="88">
        <f t="shared" si="26"/>
        <v>0</v>
      </c>
      <c r="AO24" s="78" t="str">
        <f t="shared" si="27"/>
        <v/>
      </c>
      <c r="AP24" s="79" t="str">
        <f t="shared" si="28"/>
        <v/>
      </c>
      <c r="AQ24" s="75"/>
      <c r="AR24" s="87" t="str">
        <f t="shared" si="29"/>
        <v/>
      </c>
      <c r="AS24" s="147" t="str">
        <f t="shared" si="30"/>
        <v/>
      </c>
      <c r="AT24" s="147" t="str">
        <f t="shared" si="31"/>
        <v/>
      </c>
      <c r="AU24" s="147" t="str">
        <f t="shared" si="32"/>
        <v/>
      </c>
      <c r="AV24" s="146"/>
      <c r="AW24" s="147"/>
      <c r="AX24" s="147"/>
      <c r="AY24" s="146"/>
      <c r="AZ24" s="55" t="str">
        <f t="shared" si="33"/>
        <v/>
      </c>
      <c r="BA24" s="56">
        <f t="shared" si="14"/>
        <v>0</v>
      </c>
    </row>
    <row r="25" spans="1:53" ht="15" customHeight="1" x14ac:dyDescent="0.25">
      <c r="A25">
        <v>8</v>
      </c>
      <c r="B25" s="149">
        <f>Middentoets!B25</f>
        <v>0</v>
      </c>
      <c r="C25" s="162">
        <f>Middentoets!C25</f>
        <v>0</v>
      </c>
      <c r="D25" s="162" t="str">
        <f>IF(Middentoets!D25="","",IF(Middentoets!D25&gt;0,Middentoets!D25))</f>
        <v/>
      </c>
      <c r="E25" s="357"/>
      <c r="F25" s="357"/>
      <c r="G25" s="358"/>
      <c r="H25" s="359"/>
      <c r="I25" s="360"/>
      <c r="J25" s="360"/>
      <c r="K25" s="361"/>
      <c r="L25" s="361"/>
      <c r="M25" s="362"/>
      <c r="N25" s="203">
        <f t="shared" si="15"/>
        <v>0</v>
      </c>
      <c r="O25" s="204" t="str">
        <f t="shared" si="16"/>
        <v/>
      </c>
      <c r="P25" s="204" t="str">
        <f t="shared" si="0"/>
        <v/>
      </c>
      <c r="Q25" s="204" t="str">
        <f t="shared" si="0"/>
        <v/>
      </c>
      <c r="R25" s="204">
        <f t="shared" si="17"/>
        <v>0</v>
      </c>
      <c r="S25" s="70" t="str">
        <f t="shared" si="1"/>
        <v/>
      </c>
      <c r="T25" s="70" t="str">
        <f t="shared" si="2"/>
        <v/>
      </c>
      <c r="U25" s="70" t="str">
        <f t="shared" si="3"/>
        <v/>
      </c>
      <c r="V25" s="70" t="str">
        <f t="shared" si="18"/>
        <v/>
      </c>
      <c r="W25" s="70" t="str">
        <f t="shared" si="4"/>
        <v/>
      </c>
      <c r="X25" s="70" t="str">
        <f t="shared" si="5"/>
        <v/>
      </c>
      <c r="Y25" s="70">
        <f t="shared" si="6"/>
        <v>0</v>
      </c>
      <c r="Z25" s="84" t="b">
        <f t="shared" si="7"/>
        <v>0</v>
      </c>
      <c r="AA25" s="84" t="b">
        <f t="shared" si="8"/>
        <v>0</v>
      </c>
      <c r="AB25" s="84" t="b">
        <f t="shared" si="9"/>
        <v>0</v>
      </c>
      <c r="AC25" s="84" t="b">
        <f t="shared" si="10"/>
        <v>0</v>
      </c>
      <c r="AD25" s="84" t="b">
        <f t="shared" si="11"/>
        <v>0</v>
      </c>
      <c r="AE25" s="84" t="b">
        <f t="shared" si="19"/>
        <v>0</v>
      </c>
      <c r="AF25" s="84" t="b">
        <f t="shared" si="20"/>
        <v>0</v>
      </c>
      <c r="AG25" s="84" t="b">
        <f t="shared" si="21"/>
        <v>0</v>
      </c>
      <c r="AH25" s="84" t="b">
        <f t="shared" si="22"/>
        <v>0</v>
      </c>
      <c r="AI25" s="84" t="b">
        <f t="shared" si="23"/>
        <v>0</v>
      </c>
      <c r="AJ25" s="89" t="str">
        <f t="shared" si="12"/>
        <v/>
      </c>
      <c r="AK25" s="165" t="str">
        <f t="shared" si="13"/>
        <v/>
      </c>
      <c r="AL25" s="145" t="str">
        <f t="shared" si="24"/>
        <v/>
      </c>
      <c r="AM25" s="87" t="str">
        <f t="shared" si="25"/>
        <v/>
      </c>
      <c r="AN25" s="88">
        <f t="shared" si="26"/>
        <v>0</v>
      </c>
      <c r="AO25" s="78" t="str">
        <f t="shared" si="27"/>
        <v/>
      </c>
      <c r="AP25" s="79" t="str">
        <f t="shared" si="28"/>
        <v/>
      </c>
      <c r="AQ25" s="75"/>
      <c r="AR25" s="87" t="str">
        <f t="shared" si="29"/>
        <v/>
      </c>
      <c r="AS25" s="147" t="str">
        <f t="shared" si="30"/>
        <v/>
      </c>
      <c r="AT25" s="147" t="str">
        <f t="shared" si="31"/>
        <v/>
      </c>
      <c r="AU25" s="147" t="str">
        <f t="shared" si="32"/>
        <v/>
      </c>
      <c r="AV25" s="146"/>
      <c r="AW25" s="147" t="str">
        <f t="shared" ref="AW25:AW53" si="34">IF(AV25="","",IF(AV25="PRO",1,IF(AV25="LWOO",2,IF(AV25="BBL",3,IF(AV25="BBL/Kader",4,IF(AV25="Kader",5,IF(AV25="Kader/TL",6,IF(AV25="TL",7,IF(AV25="TL/Havo",8,IF(AV25="Havo",9,IF(AV25="Havo/VWO",10,IF(AV25="VWO",11))))))))))))</f>
        <v/>
      </c>
      <c r="AX25" s="147">
        <f t="shared" ref="AX25:AX53" si="35">IF(AW25="",0,IF(AW25&lt;AR25,0,IF(AW25&gt;=AR25,1)))</f>
        <v>0</v>
      </c>
      <c r="AY25" s="146"/>
      <c r="AZ25" s="55" t="str">
        <f t="shared" si="33"/>
        <v/>
      </c>
      <c r="BA25" s="56">
        <f t="shared" si="14"/>
        <v>0</v>
      </c>
    </row>
    <row r="26" spans="1:53" ht="15" customHeight="1" x14ac:dyDescent="0.25">
      <c r="A26">
        <v>9</v>
      </c>
      <c r="B26" s="149">
        <f>Middentoets!B26</f>
        <v>0</v>
      </c>
      <c r="C26" s="162">
        <f>Middentoets!C26</f>
        <v>0</v>
      </c>
      <c r="D26" s="162" t="str">
        <f>IF(Middentoets!D26="","",IF(Middentoets!D26&gt;0,Middentoets!D26))</f>
        <v/>
      </c>
      <c r="E26" s="357"/>
      <c r="F26" s="357"/>
      <c r="G26" s="358"/>
      <c r="H26" s="364"/>
      <c r="I26" s="361"/>
      <c r="J26" s="361"/>
      <c r="K26" s="361"/>
      <c r="L26" s="361"/>
      <c r="M26" s="365"/>
      <c r="N26" s="203">
        <f t="shared" si="15"/>
        <v>0</v>
      </c>
      <c r="O26" s="204" t="str">
        <f t="shared" si="16"/>
        <v/>
      </c>
      <c r="P26" s="204" t="str">
        <f t="shared" si="0"/>
        <v/>
      </c>
      <c r="Q26" s="204" t="str">
        <f t="shared" si="0"/>
        <v/>
      </c>
      <c r="R26" s="204">
        <f t="shared" si="17"/>
        <v>0</v>
      </c>
      <c r="S26" s="70" t="str">
        <f t="shared" si="1"/>
        <v/>
      </c>
      <c r="T26" s="70" t="str">
        <f t="shared" si="2"/>
        <v/>
      </c>
      <c r="U26" s="70" t="str">
        <f t="shared" si="3"/>
        <v/>
      </c>
      <c r="V26" s="70" t="str">
        <f t="shared" si="18"/>
        <v/>
      </c>
      <c r="W26" s="70" t="str">
        <f t="shared" si="4"/>
        <v/>
      </c>
      <c r="X26" s="70" t="str">
        <f t="shared" si="5"/>
        <v/>
      </c>
      <c r="Y26" s="70">
        <f t="shared" si="6"/>
        <v>0</v>
      </c>
      <c r="Z26" s="84" t="b">
        <f t="shared" si="7"/>
        <v>0</v>
      </c>
      <c r="AA26" s="84" t="b">
        <f t="shared" si="8"/>
        <v>0</v>
      </c>
      <c r="AB26" s="84" t="b">
        <f t="shared" si="9"/>
        <v>0</v>
      </c>
      <c r="AC26" s="84" t="b">
        <f t="shared" si="10"/>
        <v>0</v>
      </c>
      <c r="AD26" s="84" t="b">
        <f t="shared" si="11"/>
        <v>0</v>
      </c>
      <c r="AE26" s="84" t="b">
        <f t="shared" si="19"/>
        <v>0</v>
      </c>
      <c r="AF26" s="84" t="b">
        <f t="shared" si="20"/>
        <v>0</v>
      </c>
      <c r="AG26" s="84" t="b">
        <f t="shared" si="21"/>
        <v>0</v>
      </c>
      <c r="AH26" s="84" t="b">
        <f t="shared" si="22"/>
        <v>0</v>
      </c>
      <c r="AI26" s="84" t="b">
        <f t="shared" si="23"/>
        <v>0</v>
      </c>
      <c r="AJ26" s="89" t="str">
        <f t="shared" si="12"/>
        <v/>
      </c>
      <c r="AK26" s="165" t="str">
        <f t="shared" si="13"/>
        <v/>
      </c>
      <c r="AL26" s="145" t="str">
        <f t="shared" si="24"/>
        <v/>
      </c>
      <c r="AM26" s="87" t="str">
        <f t="shared" si="25"/>
        <v/>
      </c>
      <c r="AN26" s="88">
        <f t="shared" si="26"/>
        <v>0</v>
      </c>
      <c r="AO26" s="78" t="str">
        <f t="shared" si="27"/>
        <v/>
      </c>
      <c r="AP26" s="79" t="str">
        <f t="shared" si="28"/>
        <v/>
      </c>
      <c r="AQ26" s="75"/>
      <c r="AR26" s="87" t="str">
        <f t="shared" si="29"/>
        <v/>
      </c>
      <c r="AS26" s="147" t="str">
        <f t="shared" si="30"/>
        <v/>
      </c>
      <c r="AT26" s="147" t="str">
        <f t="shared" si="31"/>
        <v/>
      </c>
      <c r="AU26" s="147" t="str">
        <f t="shared" si="32"/>
        <v/>
      </c>
      <c r="AV26" s="146"/>
      <c r="AW26" s="147" t="str">
        <f t="shared" si="34"/>
        <v/>
      </c>
      <c r="AX26" s="147">
        <f t="shared" si="35"/>
        <v>0</v>
      </c>
      <c r="AY26" s="146"/>
      <c r="AZ26" s="55" t="str">
        <f t="shared" si="33"/>
        <v/>
      </c>
      <c r="BA26" s="56">
        <f t="shared" si="14"/>
        <v>0</v>
      </c>
    </row>
    <row r="27" spans="1:53" ht="15" customHeight="1" x14ac:dyDescent="0.25">
      <c r="A27">
        <v>10</v>
      </c>
      <c r="B27" s="149">
        <f>Middentoets!B27</f>
        <v>0</v>
      </c>
      <c r="C27" s="162">
        <f>Middentoets!C27</f>
        <v>0</v>
      </c>
      <c r="D27" s="162" t="str">
        <f>IF(Middentoets!D27="","",IF(Middentoets!D27&gt;0,Middentoets!D27))</f>
        <v/>
      </c>
      <c r="E27" s="357"/>
      <c r="F27" s="357"/>
      <c r="G27" s="358"/>
      <c r="H27" s="364"/>
      <c r="I27" s="361"/>
      <c r="J27" s="361"/>
      <c r="K27" s="361"/>
      <c r="L27" s="361"/>
      <c r="M27" s="365"/>
      <c r="N27" s="203">
        <f t="shared" si="15"/>
        <v>0</v>
      </c>
      <c r="O27" s="204" t="str">
        <f t="shared" si="16"/>
        <v/>
      </c>
      <c r="P27" s="204" t="str">
        <f t="shared" si="0"/>
        <v/>
      </c>
      <c r="Q27" s="204" t="str">
        <f t="shared" si="0"/>
        <v/>
      </c>
      <c r="R27" s="204">
        <f t="shared" si="17"/>
        <v>0</v>
      </c>
      <c r="S27" s="70" t="str">
        <f t="shared" si="1"/>
        <v/>
      </c>
      <c r="T27" s="70" t="str">
        <f t="shared" si="2"/>
        <v/>
      </c>
      <c r="U27" s="70" t="str">
        <f t="shared" si="3"/>
        <v/>
      </c>
      <c r="V27" s="70" t="str">
        <f t="shared" si="18"/>
        <v/>
      </c>
      <c r="W27" s="70" t="str">
        <f t="shared" si="4"/>
        <v/>
      </c>
      <c r="X27" s="70" t="str">
        <f t="shared" si="5"/>
        <v/>
      </c>
      <c r="Y27" s="70">
        <f t="shared" si="6"/>
        <v>0</v>
      </c>
      <c r="Z27" s="84" t="b">
        <f t="shared" si="7"/>
        <v>0</v>
      </c>
      <c r="AA27" s="84" t="b">
        <f t="shared" si="8"/>
        <v>0</v>
      </c>
      <c r="AB27" s="84" t="b">
        <f t="shared" si="9"/>
        <v>0</v>
      </c>
      <c r="AC27" s="84" t="b">
        <f t="shared" si="10"/>
        <v>0</v>
      </c>
      <c r="AD27" s="84" t="b">
        <f t="shared" si="11"/>
        <v>0</v>
      </c>
      <c r="AE27" s="84" t="b">
        <f t="shared" si="19"/>
        <v>0</v>
      </c>
      <c r="AF27" s="84" t="b">
        <f t="shared" si="20"/>
        <v>0</v>
      </c>
      <c r="AG27" s="84" t="b">
        <f t="shared" si="21"/>
        <v>0</v>
      </c>
      <c r="AH27" s="84" t="b">
        <f t="shared" si="22"/>
        <v>0</v>
      </c>
      <c r="AI27" s="84" t="b">
        <f t="shared" si="23"/>
        <v>0</v>
      </c>
      <c r="AJ27" s="89" t="str">
        <f t="shared" si="12"/>
        <v/>
      </c>
      <c r="AK27" s="165" t="str">
        <f t="shared" si="13"/>
        <v/>
      </c>
      <c r="AL27" s="145" t="str">
        <f t="shared" si="24"/>
        <v/>
      </c>
      <c r="AM27" s="87" t="str">
        <f t="shared" si="25"/>
        <v/>
      </c>
      <c r="AN27" s="88">
        <f t="shared" si="26"/>
        <v>0</v>
      </c>
      <c r="AO27" s="78" t="str">
        <f t="shared" si="27"/>
        <v/>
      </c>
      <c r="AP27" s="79" t="str">
        <f t="shared" si="28"/>
        <v/>
      </c>
      <c r="AQ27" s="75"/>
      <c r="AR27" s="87" t="str">
        <f t="shared" si="29"/>
        <v/>
      </c>
      <c r="AS27" s="147" t="str">
        <f t="shared" si="30"/>
        <v/>
      </c>
      <c r="AT27" s="147" t="str">
        <f t="shared" si="31"/>
        <v/>
      </c>
      <c r="AU27" s="147" t="str">
        <f t="shared" si="32"/>
        <v/>
      </c>
      <c r="AV27" s="146"/>
      <c r="AW27" s="147" t="str">
        <f t="shared" si="34"/>
        <v/>
      </c>
      <c r="AX27" s="147">
        <f t="shared" si="35"/>
        <v>0</v>
      </c>
      <c r="AY27" s="146"/>
      <c r="AZ27" s="55" t="str">
        <f t="shared" si="33"/>
        <v/>
      </c>
      <c r="BA27" s="56">
        <f t="shared" si="14"/>
        <v>0</v>
      </c>
    </row>
    <row r="28" spans="1:53" ht="15" customHeight="1" x14ac:dyDescent="0.25">
      <c r="A28">
        <v>11</v>
      </c>
      <c r="B28" s="149">
        <f>Middentoets!B28</f>
        <v>0</v>
      </c>
      <c r="C28" s="162">
        <f>Middentoets!C28</f>
        <v>0</v>
      </c>
      <c r="D28" s="162" t="str">
        <f>IF(Middentoets!D28="","",IF(Middentoets!D28&gt;0,Middentoets!D28))</f>
        <v/>
      </c>
      <c r="E28" s="357"/>
      <c r="F28" s="357"/>
      <c r="G28" s="358"/>
      <c r="H28" s="364"/>
      <c r="I28" s="361"/>
      <c r="J28" s="361"/>
      <c r="K28" s="361"/>
      <c r="L28" s="361"/>
      <c r="M28" s="365"/>
      <c r="N28" s="203">
        <f t="shared" si="15"/>
        <v>0</v>
      </c>
      <c r="O28" s="204" t="str">
        <f t="shared" si="16"/>
        <v/>
      </c>
      <c r="P28" s="204" t="str">
        <f t="shared" si="0"/>
        <v/>
      </c>
      <c r="Q28" s="204" t="str">
        <f t="shared" si="0"/>
        <v/>
      </c>
      <c r="R28" s="204">
        <f t="shared" si="17"/>
        <v>0</v>
      </c>
      <c r="S28" s="70" t="str">
        <f t="shared" si="1"/>
        <v/>
      </c>
      <c r="T28" s="70" t="str">
        <f t="shared" si="2"/>
        <v/>
      </c>
      <c r="U28" s="70" t="str">
        <f t="shared" si="3"/>
        <v/>
      </c>
      <c r="V28" s="70" t="str">
        <f t="shared" si="18"/>
        <v/>
      </c>
      <c r="W28" s="70" t="str">
        <f t="shared" si="4"/>
        <v/>
      </c>
      <c r="X28" s="70" t="str">
        <f t="shared" si="5"/>
        <v/>
      </c>
      <c r="Y28" s="70">
        <f t="shared" si="6"/>
        <v>0</v>
      </c>
      <c r="Z28" s="84" t="b">
        <f t="shared" si="7"/>
        <v>0</v>
      </c>
      <c r="AA28" s="84" t="b">
        <f t="shared" si="8"/>
        <v>0</v>
      </c>
      <c r="AB28" s="84" t="b">
        <f t="shared" si="9"/>
        <v>0</v>
      </c>
      <c r="AC28" s="84" t="b">
        <f t="shared" si="10"/>
        <v>0</v>
      </c>
      <c r="AD28" s="84" t="b">
        <f t="shared" si="11"/>
        <v>0</v>
      </c>
      <c r="AE28" s="84" t="b">
        <f t="shared" si="19"/>
        <v>0</v>
      </c>
      <c r="AF28" s="84" t="b">
        <f t="shared" si="20"/>
        <v>0</v>
      </c>
      <c r="AG28" s="84" t="b">
        <f t="shared" si="21"/>
        <v>0</v>
      </c>
      <c r="AH28" s="84" t="b">
        <f t="shared" si="22"/>
        <v>0</v>
      </c>
      <c r="AI28" s="84" t="b">
        <f t="shared" si="23"/>
        <v>0</v>
      </c>
      <c r="AJ28" s="89" t="str">
        <f t="shared" si="12"/>
        <v/>
      </c>
      <c r="AK28" s="165" t="str">
        <f t="shared" si="13"/>
        <v/>
      </c>
      <c r="AL28" s="145" t="str">
        <f t="shared" si="24"/>
        <v/>
      </c>
      <c r="AM28" s="87" t="str">
        <f t="shared" si="25"/>
        <v/>
      </c>
      <c r="AN28" s="88">
        <f t="shared" si="26"/>
        <v>0</v>
      </c>
      <c r="AO28" s="78" t="str">
        <f t="shared" si="27"/>
        <v/>
      </c>
      <c r="AP28" s="79" t="str">
        <f t="shared" si="28"/>
        <v/>
      </c>
      <c r="AQ28" s="75"/>
      <c r="AR28" s="87" t="str">
        <f t="shared" si="29"/>
        <v/>
      </c>
      <c r="AS28" s="147" t="str">
        <f t="shared" si="30"/>
        <v/>
      </c>
      <c r="AT28" s="147" t="str">
        <f t="shared" si="31"/>
        <v/>
      </c>
      <c r="AU28" s="147" t="str">
        <f t="shared" si="32"/>
        <v/>
      </c>
      <c r="AV28" s="146"/>
      <c r="AW28" s="147" t="str">
        <f t="shared" si="34"/>
        <v/>
      </c>
      <c r="AX28" s="147">
        <f t="shared" si="35"/>
        <v>0</v>
      </c>
      <c r="AY28" s="146"/>
      <c r="AZ28" s="55" t="str">
        <f t="shared" si="33"/>
        <v/>
      </c>
      <c r="BA28" s="56">
        <f t="shared" si="14"/>
        <v>0</v>
      </c>
    </row>
    <row r="29" spans="1:53" ht="15" customHeight="1" x14ac:dyDescent="0.25">
      <c r="A29">
        <v>12</v>
      </c>
      <c r="B29" s="149">
        <f>Middentoets!B29</f>
        <v>0</v>
      </c>
      <c r="C29" s="162">
        <f>Middentoets!C29</f>
        <v>0</v>
      </c>
      <c r="D29" s="162" t="str">
        <f>IF(Middentoets!D29="","",IF(Middentoets!D29&gt;0,Middentoets!D29))</f>
        <v/>
      </c>
      <c r="E29" s="357"/>
      <c r="F29" s="357"/>
      <c r="G29" s="358"/>
      <c r="H29" s="364"/>
      <c r="I29" s="361"/>
      <c r="J29" s="361"/>
      <c r="K29" s="361"/>
      <c r="L29" s="361"/>
      <c r="M29" s="365"/>
      <c r="N29" s="203">
        <f t="shared" si="15"/>
        <v>0</v>
      </c>
      <c r="O29" s="204" t="str">
        <f t="shared" si="16"/>
        <v/>
      </c>
      <c r="P29" s="204" t="str">
        <f t="shared" si="0"/>
        <v/>
      </c>
      <c r="Q29" s="204" t="str">
        <f t="shared" si="0"/>
        <v/>
      </c>
      <c r="R29" s="204">
        <f t="shared" si="17"/>
        <v>0</v>
      </c>
      <c r="S29" s="70" t="str">
        <f t="shared" si="1"/>
        <v/>
      </c>
      <c r="T29" s="70" t="str">
        <f t="shared" si="2"/>
        <v/>
      </c>
      <c r="U29" s="70" t="str">
        <f t="shared" si="3"/>
        <v/>
      </c>
      <c r="V29" s="70" t="str">
        <f t="shared" si="18"/>
        <v/>
      </c>
      <c r="W29" s="70" t="str">
        <f t="shared" si="4"/>
        <v/>
      </c>
      <c r="X29" s="70" t="str">
        <f t="shared" si="5"/>
        <v/>
      </c>
      <c r="Y29" s="70">
        <f t="shared" si="6"/>
        <v>0</v>
      </c>
      <c r="Z29" s="84" t="b">
        <f t="shared" si="7"/>
        <v>0</v>
      </c>
      <c r="AA29" s="84" t="b">
        <f t="shared" si="8"/>
        <v>0</v>
      </c>
      <c r="AB29" s="84" t="b">
        <f t="shared" si="9"/>
        <v>0</v>
      </c>
      <c r="AC29" s="84" t="b">
        <f t="shared" si="10"/>
        <v>0</v>
      </c>
      <c r="AD29" s="84" t="b">
        <f t="shared" si="11"/>
        <v>0</v>
      </c>
      <c r="AE29" s="84" t="b">
        <f t="shared" si="19"/>
        <v>0</v>
      </c>
      <c r="AF29" s="84" t="b">
        <f t="shared" si="20"/>
        <v>0</v>
      </c>
      <c r="AG29" s="84" t="b">
        <f t="shared" si="21"/>
        <v>0</v>
      </c>
      <c r="AH29" s="84" t="b">
        <f t="shared" si="22"/>
        <v>0</v>
      </c>
      <c r="AI29" s="84" t="b">
        <f t="shared" si="23"/>
        <v>0</v>
      </c>
      <c r="AJ29" s="89" t="str">
        <f t="shared" si="12"/>
        <v/>
      </c>
      <c r="AK29" s="165" t="str">
        <f t="shared" si="13"/>
        <v/>
      </c>
      <c r="AL29" s="145" t="str">
        <f t="shared" si="24"/>
        <v/>
      </c>
      <c r="AM29" s="87" t="str">
        <f t="shared" si="25"/>
        <v/>
      </c>
      <c r="AN29" s="88">
        <f t="shared" si="26"/>
        <v>0</v>
      </c>
      <c r="AO29" s="78" t="str">
        <f t="shared" si="27"/>
        <v/>
      </c>
      <c r="AP29" s="79" t="str">
        <f t="shared" si="28"/>
        <v/>
      </c>
      <c r="AQ29" s="75"/>
      <c r="AR29" s="87" t="str">
        <f t="shared" si="29"/>
        <v/>
      </c>
      <c r="AS29" s="147" t="str">
        <f t="shared" si="30"/>
        <v/>
      </c>
      <c r="AT29" s="147" t="str">
        <f t="shared" si="31"/>
        <v/>
      </c>
      <c r="AU29" s="147" t="str">
        <f t="shared" si="32"/>
        <v/>
      </c>
      <c r="AV29" s="146"/>
      <c r="AW29" s="147" t="str">
        <f t="shared" si="34"/>
        <v/>
      </c>
      <c r="AX29" s="147">
        <f t="shared" si="35"/>
        <v>0</v>
      </c>
      <c r="AY29" s="146"/>
      <c r="AZ29" s="55" t="str">
        <f t="shared" si="33"/>
        <v/>
      </c>
      <c r="BA29" s="56">
        <f t="shared" si="14"/>
        <v>0</v>
      </c>
    </row>
    <row r="30" spans="1:53" ht="15" customHeight="1" x14ac:dyDescent="0.25">
      <c r="A30">
        <v>13</v>
      </c>
      <c r="B30" s="149">
        <f>Middentoets!B30</f>
        <v>0</v>
      </c>
      <c r="C30" s="162">
        <f>Middentoets!C30</f>
        <v>0</v>
      </c>
      <c r="D30" s="162" t="str">
        <f>IF(Middentoets!D30="","",IF(Middentoets!D30&gt;0,Middentoets!D30))</f>
        <v/>
      </c>
      <c r="E30" s="357"/>
      <c r="F30" s="357"/>
      <c r="G30" s="358"/>
      <c r="H30" s="364"/>
      <c r="I30" s="361"/>
      <c r="J30" s="361"/>
      <c r="K30" s="361"/>
      <c r="L30" s="361"/>
      <c r="M30" s="365"/>
      <c r="N30" s="203">
        <f t="shared" si="15"/>
        <v>0</v>
      </c>
      <c r="O30" s="204" t="str">
        <f t="shared" si="16"/>
        <v/>
      </c>
      <c r="P30" s="204" t="str">
        <f t="shared" si="0"/>
        <v/>
      </c>
      <c r="Q30" s="204" t="str">
        <f t="shared" si="0"/>
        <v/>
      </c>
      <c r="R30" s="204">
        <f t="shared" si="17"/>
        <v>0</v>
      </c>
      <c r="S30" s="70" t="str">
        <f t="shared" si="1"/>
        <v/>
      </c>
      <c r="T30" s="70" t="str">
        <f t="shared" si="2"/>
        <v/>
      </c>
      <c r="U30" s="70" t="str">
        <f t="shared" si="3"/>
        <v/>
      </c>
      <c r="V30" s="70" t="str">
        <f t="shared" si="18"/>
        <v/>
      </c>
      <c r="W30" s="70" t="str">
        <f t="shared" si="4"/>
        <v/>
      </c>
      <c r="X30" s="70" t="str">
        <f t="shared" si="5"/>
        <v/>
      </c>
      <c r="Y30" s="70">
        <f t="shared" si="6"/>
        <v>0</v>
      </c>
      <c r="Z30" s="84" t="b">
        <f t="shared" si="7"/>
        <v>0</v>
      </c>
      <c r="AA30" s="84" t="b">
        <f t="shared" si="8"/>
        <v>0</v>
      </c>
      <c r="AB30" s="84" t="b">
        <f t="shared" si="9"/>
        <v>0</v>
      </c>
      <c r="AC30" s="84" t="b">
        <f t="shared" si="10"/>
        <v>0</v>
      </c>
      <c r="AD30" s="84" t="b">
        <f t="shared" si="11"/>
        <v>0</v>
      </c>
      <c r="AE30" s="84" t="b">
        <f t="shared" si="19"/>
        <v>0</v>
      </c>
      <c r="AF30" s="84" t="b">
        <f t="shared" si="20"/>
        <v>0</v>
      </c>
      <c r="AG30" s="84" t="b">
        <f t="shared" si="21"/>
        <v>0</v>
      </c>
      <c r="AH30" s="84" t="b">
        <f t="shared" si="22"/>
        <v>0</v>
      </c>
      <c r="AI30" s="84" t="b">
        <f t="shared" si="23"/>
        <v>0</v>
      </c>
      <c r="AJ30" s="89" t="str">
        <f t="shared" si="12"/>
        <v/>
      </c>
      <c r="AK30" s="165" t="str">
        <f t="shared" si="13"/>
        <v/>
      </c>
      <c r="AL30" s="145" t="str">
        <f t="shared" si="24"/>
        <v/>
      </c>
      <c r="AM30" s="87" t="str">
        <f t="shared" si="25"/>
        <v/>
      </c>
      <c r="AN30" s="88">
        <f t="shared" si="26"/>
        <v>0</v>
      </c>
      <c r="AO30" s="78" t="str">
        <f t="shared" si="27"/>
        <v/>
      </c>
      <c r="AP30" s="79" t="str">
        <f t="shared" si="28"/>
        <v/>
      </c>
      <c r="AQ30" s="75"/>
      <c r="AR30" s="87" t="str">
        <f t="shared" si="29"/>
        <v/>
      </c>
      <c r="AS30" s="147" t="str">
        <f t="shared" si="30"/>
        <v/>
      </c>
      <c r="AT30" s="147" t="str">
        <f t="shared" si="31"/>
        <v/>
      </c>
      <c r="AU30" s="147" t="str">
        <f t="shared" si="32"/>
        <v/>
      </c>
      <c r="AV30" s="146"/>
      <c r="AW30" s="147" t="str">
        <f t="shared" si="34"/>
        <v/>
      </c>
      <c r="AX30" s="147">
        <f t="shared" si="35"/>
        <v>0</v>
      </c>
      <c r="AY30" s="146"/>
      <c r="AZ30" s="55" t="str">
        <f t="shared" si="33"/>
        <v/>
      </c>
      <c r="BA30" s="56">
        <f t="shared" si="14"/>
        <v>0</v>
      </c>
    </row>
    <row r="31" spans="1:53" ht="15" customHeight="1" x14ac:dyDescent="0.25">
      <c r="A31">
        <v>14</v>
      </c>
      <c r="B31" s="149">
        <f>Middentoets!B31</f>
        <v>0</v>
      </c>
      <c r="C31" s="162">
        <f>Middentoets!C31</f>
        <v>0</v>
      </c>
      <c r="D31" s="162" t="str">
        <f>IF(Middentoets!D31="","",IF(Middentoets!D31&gt;0,Middentoets!D31))</f>
        <v/>
      </c>
      <c r="E31" s="357"/>
      <c r="F31" s="357"/>
      <c r="G31" s="358"/>
      <c r="H31" s="364"/>
      <c r="I31" s="361"/>
      <c r="J31" s="361"/>
      <c r="K31" s="361"/>
      <c r="L31" s="361"/>
      <c r="M31" s="365"/>
      <c r="N31" s="203">
        <f t="shared" si="15"/>
        <v>0</v>
      </c>
      <c r="O31" s="204" t="str">
        <f t="shared" si="16"/>
        <v/>
      </c>
      <c r="P31" s="204" t="str">
        <f t="shared" si="0"/>
        <v/>
      </c>
      <c r="Q31" s="204" t="str">
        <f t="shared" si="0"/>
        <v/>
      </c>
      <c r="R31" s="204">
        <f t="shared" si="17"/>
        <v>0</v>
      </c>
      <c r="S31" s="70" t="str">
        <f t="shared" si="1"/>
        <v/>
      </c>
      <c r="T31" s="70" t="str">
        <f t="shared" si="2"/>
        <v/>
      </c>
      <c r="U31" s="70" t="str">
        <f t="shared" si="3"/>
        <v/>
      </c>
      <c r="V31" s="70" t="str">
        <f t="shared" si="18"/>
        <v/>
      </c>
      <c r="W31" s="70" t="str">
        <f t="shared" si="4"/>
        <v/>
      </c>
      <c r="X31" s="70" t="str">
        <f t="shared" si="5"/>
        <v/>
      </c>
      <c r="Y31" s="70">
        <f t="shared" si="6"/>
        <v>0</v>
      </c>
      <c r="Z31" s="84" t="b">
        <f t="shared" si="7"/>
        <v>0</v>
      </c>
      <c r="AA31" s="84" t="b">
        <f t="shared" si="8"/>
        <v>0</v>
      </c>
      <c r="AB31" s="84" t="b">
        <f t="shared" si="9"/>
        <v>0</v>
      </c>
      <c r="AC31" s="84" t="b">
        <f t="shared" si="10"/>
        <v>0</v>
      </c>
      <c r="AD31" s="84" t="b">
        <f t="shared" si="11"/>
        <v>0</v>
      </c>
      <c r="AE31" s="84" t="b">
        <f t="shared" si="19"/>
        <v>0</v>
      </c>
      <c r="AF31" s="84" t="b">
        <f t="shared" si="20"/>
        <v>0</v>
      </c>
      <c r="AG31" s="84" t="b">
        <f t="shared" si="21"/>
        <v>0</v>
      </c>
      <c r="AH31" s="84" t="b">
        <f t="shared" si="22"/>
        <v>0</v>
      </c>
      <c r="AI31" s="84" t="b">
        <f t="shared" si="23"/>
        <v>0</v>
      </c>
      <c r="AJ31" s="89" t="str">
        <f t="shared" si="12"/>
        <v/>
      </c>
      <c r="AK31" s="165" t="str">
        <f t="shared" si="13"/>
        <v/>
      </c>
      <c r="AL31" s="145" t="str">
        <f t="shared" si="24"/>
        <v/>
      </c>
      <c r="AM31" s="87" t="str">
        <f t="shared" si="25"/>
        <v/>
      </c>
      <c r="AN31" s="88">
        <f t="shared" si="26"/>
        <v>0</v>
      </c>
      <c r="AO31" s="78" t="str">
        <f t="shared" si="27"/>
        <v/>
      </c>
      <c r="AP31" s="79" t="str">
        <f t="shared" si="28"/>
        <v/>
      </c>
      <c r="AQ31" s="75"/>
      <c r="AR31" s="87" t="str">
        <f t="shared" si="29"/>
        <v/>
      </c>
      <c r="AS31" s="147" t="str">
        <f t="shared" si="30"/>
        <v/>
      </c>
      <c r="AT31" s="147" t="str">
        <f t="shared" si="31"/>
        <v/>
      </c>
      <c r="AU31" s="147" t="str">
        <f t="shared" si="32"/>
        <v/>
      </c>
      <c r="AV31" s="146"/>
      <c r="AW31" s="147" t="str">
        <f t="shared" si="34"/>
        <v/>
      </c>
      <c r="AX31" s="147">
        <f t="shared" si="35"/>
        <v>0</v>
      </c>
      <c r="AY31" s="146"/>
      <c r="AZ31" s="55" t="str">
        <f t="shared" si="33"/>
        <v/>
      </c>
      <c r="BA31" s="56">
        <f t="shared" si="14"/>
        <v>0</v>
      </c>
    </row>
    <row r="32" spans="1:53" ht="15" customHeight="1" x14ac:dyDescent="0.25">
      <c r="A32">
        <v>15</v>
      </c>
      <c r="B32" s="149">
        <f>Middentoets!B32</f>
        <v>0</v>
      </c>
      <c r="C32" s="162">
        <f>Middentoets!C32</f>
        <v>0</v>
      </c>
      <c r="D32" s="162" t="str">
        <f>IF(Middentoets!D32="","",IF(Middentoets!D32&gt;0,Middentoets!D32))</f>
        <v/>
      </c>
      <c r="E32" s="357"/>
      <c r="F32" s="357"/>
      <c r="G32" s="358"/>
      <c r="H32" s="364"/>
      <c r="I32" s="361"/>
      <c r="J32" s="361"/>
      <c r="K32" s="361"/>
      <c r="L32" s="361"/>
      <c r="M32" s="365"/>
      <c r="N32" s="203">
        <f t="shared" si="15"/>
        <v>0</v>
      </c>
      <c r="O32" s="204" t="str">
        <f t="shared" si="16"/>
        <v/>
      </c>
      <c r="P32" s="204" t="str">
        <f t="shared" si="0"/>
        <v/>
      </c>
      <c r="Q32" s="204" t="str">
        <f t="shared" si="0"/>
        <v/>
      </c>
      <c r="R32" s="204">
        <f t="shared" si="17"/>
        <v>0</v>
      </c>
      <c r="S32" s="70" t="str">
        <f t="shared" si="1"/>
        <v/>
      </c>
      <c r="T32" s="70" t="str">
        <f t="shared" si="2"/>
        <v/>
      </c>
      <c r="U32" s="70" t="str">
        <f t="shared" si="3"/>
        <v/>
      </c>
      <c r="V32" s="70" t="str">
        <f t="shared" si="18"/>
        <v/>
      </c>
      <c r="W32" s="70" t="str">
        <f t="shared" si="4"/>
        <v/>
      </c>
      <c r="X32" s="70" t="str">
        <f t="shared" si="5"/>
        <v/>
      </c>
      <c r="Y32" s="70">
        <f t="shared" si="6"/>
        <v>0</v>
      </c>
      <c r="Z32" s="84" t="b">
        <f t="shared" si="7"/>
        <v>0</v>
      </c>
      <c r="AA32" s="84" t="b">
        <f t="shared" si="8"/>
        <v>0</v>
      </c>
      <c r="AB32" s="84" t="b">
        <f t="shared" si="9"/>
        <v>0</v>
      </c>
      <c r="AC32" s="84" t="b">
        <f t="shared" si="10"/>
        <v>0</v>
      </c>
      <c r="AD32" s="84" t="b">
        <f t="shared" si="11"/>
        <v>0</v>
      </c>
      <c r="AE32" s="84" t="b">
        <f t="shared" si="19"/>
        <v>0</v>
      </c>
      <c r="AF32" s="84" t="b">
        <f t="shared" si="20"/>
        <v>0</v>
      </c>
      <c r="AG32" s="84" t="b">
        <f t="shared" si="21"/>
        <v>0</v>
      </c>
      <c r="AH32" s="84" t="b">
        <f t="shared" si="22"/>
        <v>0</v>
      </c>
      <c r="AI32" s="84" t="b">
        <f t="shared" si="23"/>
        <v>0</v>
      </c>
      <c r="AJ32" s="89" t="str">
        <f t="shared" si="12"/>
        <v/>
      </c>
      <c r="AK32" s="165" t="str">
        <f t="shared" si="13"/>
        <v/>
      </c>
      <c r="AL32" s="145" t="str">
        <f t="shared" si="24"/>
        <v/>
      </c>
      <c r="AM32" s="87" t="str">
        <f t="shared" si="25"/>
        <v/>
      </c>
      <c r="AN32" s="88">
        <f t="shared" si="26"/>
        <v>0</v>
      </c>
      <c r="AO32" s="78" t="str">
        <f t="shared" si="27"/>
        <v/>
      </c>
      <c r="AP32" s="79" t="str">
        <f t="shared" si="28"/>
        <v/>
      </c>
      <c r="AQ32" s="75"/>
      <c r="AR32" s="87" t="str">
        <f t="shared" si="29"/>
        <v/>
      </c>
      <c r="AS32" s="147" t="str">
        <f t="shared" si="30"/>
        <v/>
      </c>
      <c r="AT32" s="147" t="str">
        <f t="shared" si="31"/>
        <v/>
      </c>
      <c r="AU32" s="147" t="str">
        <f t="shared" si="32"/>
        <v/>
      </c>
      <c r="AV32" s="146"/>
      <c r="AW32" s="147" t="str">
        <f t="shared" si="34"/>
        <v/>
      </c>
      <c r="AX32" s="147">
        <f t="shared" si="35"/>
        <v>0</v>
      </c>
      <c r="AY32" s="146"/>
      <c r="AZ32" s="55" t="str">
        <f t="shared" si="33"/>
        <v/>
      </c>
      <c r="BA32" s="56">
        <f t="shared" si="14"/>
        <v>0</v>
      </c>
    </row>
    <row r="33" spans="1:53" ht="15" customHeight="1" x14ac:dyDescent="0.25">
      <c r="A33">
        <v>16</v>
      </c>
      <c r="B33" s="149">
        <f>Middentoets!B33</f>
        <v>0</v>
      </c>
      <c r="C33" s="162">
        <f>Middentoets!C33</f>
        <v>0</v>
      </c>
      <c r="D33" s="162" t="str">
        <f>IF(Middentoets!D33="","",IF(Middentoets!D33&gt;0,Middentoets!D33))</f>
        <v/>
      </c>
      <c r="E33" s="357"/>
      <c r="F33" s="357"/>
      <c r="G33" s="358"/>
      <c r="H33" s="364"/>
      <c r="I33" s="361"/>
      <c r="J33" s="361"/>
      <c r="K33" s="361"/>
      <c r="L33" s="361"/>
      <c r="M33" s="365"/>
      <c r="N33" s="203">
        <f t="shared" si="15"/>
        <v>0</v>
      </c>
      <c r="O33" s="204" t="str">
        <f t="shared" si="16"/>
        <v/>
      </c>
      <c r="P33" s="204" t="str">
        <f t="shared" si="0"/>
        <v/>
      </c>
      <c r="Q33" s="204" t="str">
        <f t="shared" si="0"/>
        <v/>
      </c>
      <c r="R33" s="204">
        <f t="shared" si="17"/>
        <v>0</v>
      </c>
      <c r="S33" s="70" t="str">
        <f t="shared" si="1"/>
        <v/>
      </c>
      <c r="T33" s="70" t="str">
        <f t="shared" si="2"/>
        <v/>
      </c>
      <c r="U33" s="70" t="str">
        <f t="shared" si="3"/>
        <v/>
      </c>
      <c r="V33" s="70" t="str">
        <f t="shared" si="18"/>
        <v/>
      </c>
      <c r="W33" s="70" t="str">
        <f t="shared" si="4"/>
        <v/>
      </c>
      <c r="X33" s="70" t="str">
        <f t="shared" si="5"/>
        <v/>
      </c>
      <c r="Y33" s="70">
        <f t="shared" si="6"/>
        <v>0</v>
      </c>
      <c r="Z33" s="84" t="b">
        <f t="shared" si="7"/>
        <v>0</v>
      </c>
      <c r="AA33" s="84" t="b">
        <f t="shared" si="8"/>
        <v>0</v>
      </c>
      <c r="AB33" s="84" t="b">
        <f t="shared" si="9"/>
        <v>0</v>
      </c>
      <c r="AC33" s="84" t="b">
        <f t="shared" si="10"/>
        <v>0</v>
      </c>
      <c r="AD33" s="84" t="b">
        <f t="shared" si="11"/>
        <v>0</v>
      </c>
      <c r="AE33" s="84" t="b">
        <f t="shared" si="19"/>
        <v>0</v>
      </c>
      <c r="AF33" s="84" t="b">
        <f t="shared" si="20"/>
        <v>0</v>
      </c>
      <c r="AG33" s="84" t="b">
        <f t="shared" si="21"/>
        <v>0</v>
      </c>
      <c r="AH33" s="84" t="b">
        <f t="shared" si="22"/>
        <v>0</v>
      </c>
      <c r="AI33" s="84" t="b">
        <f t="shared" si="23"/>
        <v>0</v>
      </c>
      <c r="AJ33" s="89" t="str">
        <f t="shared" si="12"/>
        <v/>
      </c>
      <c r="AK33" s="165" t="str">
        <f t="shared" si="13"/>
        <v/>
      </c>
      <c r="AL33" s="145" t="str">
        <f t="shared" si="24"/>
        <v/>
      </c>
      <c r="AM33" s="87" t="str">
        <f t="shared" si="25"/>
        <v/>
      </c>
      <c r="AN33" s="88">
        <f t="shared" si="26"/>
        <v>0</v>
      </c>
      <c r="AO33" s="78" t="str">
        <f t="shared" si="27"/>
        <v/>
      </c>
      <c r="AP33" s="79" t="str">
        <f t="shared" si="28"/>
        <v/>
      </c>
      <c r="AQ33" s="75"/>
      <c r="AR33" s="87" t="str">
        <f t="shared" si="29"/>
        <v/>
      </c>
      <c r="AS33" s="147" t="str">
        <f t="shared" si="30"/>
        <v/>
      </c>
      <c r="AT33" s="147" t="str">
        <f t="shared" si="31"/>
        <v/>
      </c>
      <c r="AU33" s="147" t="str">
        <f t="shared" si="32"/>
        <v/>
      </c>
      <c r="AV33" s="146"/>
      <c r="AW33" s="147" t="str">
        <f t="shared" si="34"/>
        <v/>
      </c>
      <c r="AX33" s="147">
        <f t="shared" si="35"/>
        <v>0</v>
      </c>
      <c r="AY33" s="146"/>
      <c r="AZ33" s="55" t="str">
        <f t="shared" si="33"/>
        <v/>
      </c>
      <c r="BA33" s="56">
        <f t="shared" si="14"/>
        <v>0</v>
      </c>
    </row>
    <row r="34" spans="1:53" ht="15" customHeight="1" x14ac:dyDescent="0.25">
      <c r="A34">
        <v>17</v>
      </c>
      <c r="B34" s="149">
        <f>Middentoets!B34</f>
        <v>0</v>
      </c>
      <c r="C34" s="162">
        <f>Middentoets!C34</f>
        <v>0</v>
      </c>
      <c r="D34" s="162" t="str">
        <f>IF(Middentoets!D34="","",IF(Middentoets!D34&gt;0,Middentoets!D34))</f>
        <v/>
      </c>
      <c r="E34" s="357"/>
      <c r="F34" s="357"/>
      <c r="G34" s="358"/>
      <c r="H34" s="364"/>
      <c r="I34" s="361"/>
      <c r="J34" s="361"/>
      <c r="K34" s="361"/>
      <c r="L34" s="361"/>
      <c r="M34" s="365"/>
      <c r="N34" s="203">
        <f t="shared" si="15"/>
        <v>0</v>
      </c>
      <c r="O34" s="204" t="str">
        <f t="shared" si="16"/>
        <v/>
      </c>
      <c r="P34" s="204" t="str">
        <f t="shared" si="0"/>
        <v/>
      </c>
      <c r="Q34" s="204" t="str">
        <f t="shared" si="0"/>
        <v/>
      </c>
      <c r="R34" s="204">
        <f t="shared" si="17"/>
        <v>0</v>
      </c>
      <c r="S34" s="70" t="str">
        <f t="shared" si="1"/>
        <v/>
      </c>
      <c r="T34" s="70" t="str">
        <f t="shared" si="2"/>
        <v/>
      </c>
      <c r="U34" s="70" t="str">
        <f t="shared" si="3"/>
        <v/>
      </c>
      <c r="V34" s="70" t="str">
        <f t="shared" si="18"/>
        <v/>
      </c>
      <c r="W34" s="70" t="str">
        <f t="shared" si="4"/>
        <v/>
      </c>
      <c r="X34" s="70" t="str">
        <f t="shared" si="5"/>
        <v/>
      </c>
      <c r="Y34" s="70">
        <f t="shared" si="6"/>
        <v>0</v>
      </c>
      <c r="Z34" s="84" t="b">
        <f t="shared" si="7"/>
        <v>0</v>
      </c>
      <c r="AA34" s="84" t="b">
        <f t="shared" si="8"/>
        <v>0</v>
      </c>
      <c r="AB34" s="84" t="b">
        <f t="shared" si="9"/>
        <v>0</v>
      </c>
      <c r="AC34" s="84" t="b">
        <f t="shared" si="10"/>
        <v>0</v>
      </c>
      <c r="AD34" s="84" t="b">
        <f t="shared" si="11"/>
        <v>0</v>
      </c>
      <c r="AE34" s="84" t="b">
        <f t="shared" si="19"/>
        <v>0</v>
      </c>
      <c r="AF34" s="84" t="b">
        <f t="shared" si="20"/>
        <v>0</v>
      </c>
      <c r="AG34" s="84" t="b">
        <f t="shared" si="21"/>
        <v>0</v>
      </c>
      <c r="AH34" s="84" t="b">
        <f t="shared" si="22"/>
        <v>0</v>
      </c>
      <c r="AI34" s="84" t="b">
        <f t="shared" si="23"/>
        <v>0</v>
      </c>
      <c r="AJ34" s="89" t="str">
        <f t="shared" si="12"/>
        <v/>
      </c>
      <c r="AK34" s="165" t="str">
        <f t="shared" si="13"/>
        <v/>
      </c>
      <c r="AL34" s="145" t="str">
        <f t="shared" si="24"/>
        <v/>
      </c>
      <c r="AM34" s="87" t="str">
        <f t="shared" si="25"/>
        <v/>
      </c>
      <c r="AN34" s="88">
        <f t="shared" si="26"/>
        <v>0</v>
      </c>
      <c r="AO34" s="78" t="str">
        <f t="shared" si="27"/>
        <v/>
      </c>
      <c r="AP34" s="79" t="str">
        <f t="shared" si="28"/>
        <v/>
      </c>
      <c r="AQ34" s="75"/>
      <c r="AR34" s="87" t="str">
        <f t="shared" si="29"/>
        <v/>
      </c>
      <c r="AS34" s="147" t="str">
        <f t="shared" si="30"/>
        <v/>
      </c>
      <c r="AT34" s="147" t="str">
        <f t="shared" si="31"/>
        <v/>
      </c>
      <c r="AU34" s="147" t="str">
        <f t="shared" si="32"/>
        <v/>
      </c>
      <c r="AV34" s="146"/>
      <c r="AW34" s="147" t="str">
        <f t="shared" si="34"/>
        <v/>
      </c>
      <c r="AX34" s="147">
        <f t="shared" si="35"/>
        <v>0</v>
      </c>
      <c r="AY34" s="146"/>
      <c r="AZ34" s="55" t="str">
        <f t="shared" si="33"/>
        <v/>
      </c>
      <c r="BA34" s="56">
        <f t="shared" si="14"/>
        <v>0</v>
      </c>
    </row>
    <row r="35" spans="1:53" ht="15" customHeight="1" x14ac:dyDescent="0.25">
      <c r="A35">
        <v>18</v>
      </c>
      <c r="B35" s="149">
        <f>Middentoets!B35</f>
        <v>0</v>
      </c>
      <c r="C35" s="162">
        <f>Middentoets!C35</f>
        <v>0</v>
      </c>
      <c r="D35" s="162" t="str">
        <f>IF(Middentoets!D35="","",IF(Middentoets!D35&gt;0,Middentoets!D35))</f>
        <v/>
      </c>
      <c r="E35" s="357"/>
      <c r="F35" s="357"/>
      <c r="G35" s="358"/>
      <c r="H35" s="364"/>
      <c r="I35" s="361"/>
      <c r="J35" s="361"/>
      <c r="K35" s="361"/>
      <c r="L35" s="361"/>
      <c r="M35" s="365"/>
      <c r="N35" s="203">
        <f t="shared" si="15"/>
        <v>0</v>
      </c>
      <c r="O35" s="204" t="str">
        <f t="shared" si="16"/>
        <v/>
      </c>
      <c r="P35" s="204" t="str">
        <f t="shared" si="0"/>
        <v/>
      </c>
      <c r="Q35" s="204" t="str">
        <f t="shared" si="0"/>
        <v/>
      </c>
      <c r="R35" s="204">
        <f t="shared" si="17"/>
        <v>0</v>
      </c>
      <c r="S35" s="70" t="str">
        <f t="shared" si="1"/>
        <v/>
      </c>
      <c r="T35" s="70" t="str">
        <f t="shared" si="2"/>
        <v/>
      </c>
      <c r="U35" s="70" t="str">
        <f t="shared" si="3"/>
        <v/>
      </c>
      <c r="V35" s="70" t="str">
        <f t="shared" si="18"/>
        <v/>
      </c>
      <c r="W35" s="70" t="str">
        <f t="shared" si="4"/>
        <v/>
      </c>
      <c r="X35" s="70" t="str">
        <f t="shared" si="5"/>
        <v/>
      </c>
      <c r="Y35" s="70">
        <f t="shared" si="6"/>
        <v>0</v>
      </c>
      <c r="Z35" s="84" t="b">
        <f t="shared" si="7"/>
        <v>0</v>
      </c>
      <c r="AA35" s="84" t="b">
        <f t="shared" si="8"/>
        <v>0</v>
      </c>
      <c r="AB35" s="84" t="b">
        <f t="shared" si="9"/>
        <v>0</v>
      </c>
      <c r="AC35" s="84" t="b">
        <f t="shared" si="10"/>
        <v>0</v>
      </c>
      <c r="AD35" s="84" t="b">
        <f t="shared" si="11"/>
        <v>0</v>
      </c>
      <c r="AE35" s="84" t="b">
        <f t="shared" si="19"/>
        <v>0</v>
      </c>
      <c r="AF35" s="84" t="b">
        <f t="shared" si="20"/>
        <v>0</v>
      </c>
      <c r="AG35" s="84" t="b">
        <f t="shared" si="21"/>
        <v>0</v>
      </c>
      <c r="AH35" s="84" t="b">
        <f t="shared" si="22"/>
        <v>0</v>
      </c>
      <c r="AI35" s="84" t="b">
        <f t="shared" si="23"/>
        <v>0</v>
      </c>
      <c r="AJ35" s="89" t="str">
        <f t="shared" si="12"/>
        <v/>
      </c>
      <c r="AK35" s="165" t="str">
        <f t="shared" si="13"/>
        <v/>
      </c>
      <c r="AL35" s="145" t="str">
        <f t="shared" si="24"/>
        <v/>
      </c>
      <c r="AM35" s="87" t="str">
        <f t="shared" si="25"/>
        <v/>
      </c>
      <c r="AN35" s="88">
        <f t="shared" si="26"/>
        <v>0</v>
      </c>
      <c r="AO35" s="78" t="str">
        <f t="shared" si="27"/>
        <v/>
      </c>
      <c r="AP35" s="79" t="str">
        <f t="shared" si="28"/>
        <v/>
      </c>
      <c r="AQ35" s="75"/>
      <c r="AR35" s="87" t="str">
        <f t="shared" si="29"/>
        <v/>
      </c>
      <c r="AS35" s="147" t="str">
        <f t="shared" si="30"/>
        <v/>
      </c>
      <c r="AT35" s="147" t="str">
        <f t="shared" si="31"/>
        <v/>
      </c>
      <c r="AU35" s="147" t="str">
        <f t="shared" si="32"/>
        <v/>
      </c>
      <c r="AV35" s="146"/>
      <c r="AW35" s="147" t="str">
        <f t="shared" si="34"/>
        <v/>
      </c>
      <c r="AX35" s="147">
        <f t="shared" si="35"/>
        <v>0</v>
      </c>
      <c r="AY35" s="146"/>
      <c r="AZ35" s="55" t="str">
        <f t="shared" si="33"/>
        <v/>
      </c>
      <c r="BA35" s="56">
        <f t="shared" si="14"/>
        <v>0</v>
      </c>
    </row>
    <row r="36" spans="1:53" ht="15" customHeight="1" x14ac:dyDescent="0.25">
      <c r="A36">
        <v>19</v>
      </c>
      <c r="B36" s="149">
        <f>Middentoets!B36</f>
        <v>0</v>
      </c>
      <c r="C36" s="162">
        <f>Middentoets!C36</f>
        <v>0</v>
      </c>
      <c r="D36" s="162" t="str">
        <f>IF(Middentoets!D36="","",IF(Middentoets!D36&gt;0,Middentoets!D36))</f>
        <v/>
      </c>
      <c r="E36" s="357"/>
      <c r="F36" s="357"/>
      <c r="G36" s="358"/>
      <c r="H36" s="364"/>
      <c r="I36" s="361"/>
      <c r="J36" s="361"/>
      <c r="K36" s="361"/>
      <c r="L36" s="361"/>
      <c r="M36" s="365"/>
      <c r="N36" s="203">
        <f t="shared" si="15"/>
        <v>0</v>
      </c>
      <c r="O36" s="204" t="str">
        <f t="shared" si="16"/>
        <v/>
      </c>
      <c r="P36" s="204" t="str">
        <f t="shared" si="0"/>
        <v/>
      </c>
      <c r="Q36" s="204" t="str">
        <f t="shared" si="0"/>
        <v/>
      </c>
      <c r="R36" s="204">
        <f t="shared" si="17"/>
        <v>0</v>
      </c>
      <c r="S36" s="70" t="str">
        <f t="shared" si="1"/>
        <v/>
      </c>
      <c r="T36" s="70" t="str">
        <f t="shared" si="2"/>
        <v/>
      </c>
      <c r="U36" s="70" t="str">
        <f t="shared" si="3"/>
        <v/>
      </c>
      <c r="V36" s="70" t="str">
        <f t="shared" si="18"/>
        <v/>
      </c>
      <c r="W36" s="70" t="str">
        <f t="shared" si="4"/>
        <v/>
      </c>
      <c r="X36" s="70" t="str">
        <f t="shared" si="5"/>
        <v/>
      </c>
      <c r="Y36" s="70">
        <f t="shared" si="6"/>
        <v>0</v>
      </c>
      <c r="Z36" s="84" t="b">
        <f t="shared" si="7"/>
        <v>0</v>
      </c>
      <c r="AA36" s="84" t="b">
        <f t="shared" si="8"/>
        <v>0</v>
      </c>
      <c r="AB36" s="84" t="b">
        <f t="shared" si="9"/>
        <v>0</v>
      </c>
      <c r="AC36" s="84" t="b">
        <f t="shared" si="10"/>
        <v>0</v>
      </c>
      <c r="AD36" s="84" t="b">
        <f t="shared" si="11"/>
        <v>0</v>
      </c>
      <c r="AE36" s="84" t="b">
        <f t="shared" si="19"/>
        <v>0</v>
      </c>
      <c r="AF36" s="84" t="b">
        <f t="shared" si="20"/>
        <v>0</v>
      </c>
      <c r="AG36" s="84" t="b">
        <f t="shared" si="21"/>
        <v>0</v>
      </c>
      <c r="AH36" s="84" t="b">
        <f t="shared" si="22"/>
        <v>0</v>
      </c>
      <c r="AI36" s="84" t="b">
        <f t="shared" si="23"/>
        <v>0</v>
      </c>
      <c r="AJ36" s="89" t="str">
        <f t="shared" si="12"/>
        <v/>
      </c>
      <c r="AK36" s="165" t="str">
        <f t="shared" si="13"/>
        <v/>
      </c>
      <c r="AL36" s="145" t="str">
        <f t="shared" si="24"/>
        <v/>
      </c>
      <c r="AM36" s="87" t="str">
        <f t="shared" si="25"/>
        <v/>
      </c>
      <c r="AN36" s="88">
        <f t="shared" si="26"/>
        <v>0</v>
      </c>
      <c r="AO36" s="78" t="str">
        <f t="shared" si="27"/>
        <v/>
      </c>
      <c r="AP36" s="79" t="str">
        <f t="shared" si="28"/>
        <v/>
      </c>
      <c r="AQ36" s="75"/>
      <c r="AR36" s="87" t="str">
        <f t="shared" si="29"/>
        <v/>
      </c>
      <c r="AS36" s="147" t="str">
        <f t="shared" si="30"/>
        <v/>
      </c>
      <c r="AT36" s="147" t="str">
        <f t="shared" si="31"/>
        <v/>
      </c>
      <c r="AU36" s="147" t="str">
        <f t="shared" si="32"/>
        <v/>
      </c>
      <c r="AV36" s="146"/>
      <c r="AW36" s="147" t="str">
        <f t="shared" si="34"/>
        <v/>
      </c>
      <c r="AX36" s="147">
        <f t="shared" si="35"/>
        <v>0</v>
      </c>
      <c r="AY36" s="146"/>
      <c r="AZ36" s="55" t="str">
        <f t="shared" si="33"/>
        <v/>
      </c>
      <c r="BA36" s="56">
        <f t="shared" si="14"/>
        <v>0</v>
      </c>
    </row>
    <row r="37" spans="1:53" ht="15" customHeight="1" x14ac:dyDescent="0.25">
      <c r="A37">
        <v>20</v>
      </c>
      <c r="B37" s="149">
        <f>Middentoets!B37</f>
        <v>0</v>
      </c>
      <c r="C37" s="162">
        <f>Middentoets!C37</f>
        <v>0</v>
      </c>
      <c r="D37" s="162" t="str">
        <f>IF(Middentoets!D37="","",IF(Middentoets!D37&gt;0,Middentoets!D37))</f>
        <v/>
      </c>
      <c r="E37" s="357"/>
      <c r="F37" s="357"/>
      <c r="G37" s="358"/>
      <c r="H37" s="364"/>
      <c r="I37" s="361"/>
      <c r="J37" s="361"/>
      <c r="K37" s="361"/>
      <c r="L37" s="361"/>
      <c r="M37" s="365"/>
      <c r="N37" s="203">
        <f t="shared" si="15"/>
        <v>0</v>
      </c>
      <c r="O37" s="204" t="str">
        <f t="shared" si="16"/>
        <v/>
      </c>
      <c r="P37" s="204" t="str">
        <f t="shared" si="0"/>
        <v/>
      </c>
      <c r="Q37" s="204" t="str">
        <f t="shared" si="0"/>
        <v/>
      </c>
      <c r="R37" s="204">
        <f t="shared" si="17"/>
        <v>0</v>
      </c>
      <c r="S37" s="70" t="str">
        <f t="shared" si="1"/>
        <v/>
      </c>
      <c r="T37" s="70" t="str">
        <f t="shared" si="2"/>
        <v/>
      </c>
      <c r="U37" s="70" t="str">
        <f t="shared" si="3"/>
        <v/>
      </c>
      <c r="V37" s="70" t="str">
        <f t="shared" si="18"/>
        <v/>
      </c>
      <c r="W37" s="70" t="str">
        <f t="shared" si="4"/>
        <v/>
      </c>
      <c r="X37" s="70" t="str">
        <f t="shared" si="5"/>
        <v/>
      </c>
      <c r="Y37" s="70">
        <f t="shared" si="6"/>
        <v>0</v>
      </c>
      <c r="Z37" s="84" t="b">
        <f t="shared" si="7"/>
        <v>0</v>
      </c>
      <c r="AA37" s="84" t="b">
        <f t="shared" si="8"/>
        <v>0</v>
      </c>
      <c r="AB37" s="84" t="b">
        <f t="shared" si="9"/>
        <v>0</v>
      </c>
      <c r="AC37" s="84" t="b">
        <f t="shared" si="10"/>
        <v>0</v>
      </c>
      <c r="AD37" s="84" t="b">
        <f t="shared" si="11"/>
        <v>0</v>
      </c>
      <c r="AE37" s="84" t="b">
        <f t="shared" si="19"/>
        <v>0</v>
      </c>
      <c r="AF37" s="84" t="b">
        <f t="shared" si="20"/>
        <v>0</v>
      </c>
      <c r="AG37" s="84" t="b">
        <f t="shared" si="21"/>
        <v>0</v>
      </c>
      <c r="AH37" s="84" t="b">
        <f t="shared" si="22"/>
        <v>0</v>
      </c>
      <c r="AI37" s="84" t="b">
        <f t="shared" si="23"/>
        <v>0</v>
      </c>
      <c r="AJ37" s="89" t="str">
        <f t="shared" si="12"/>
        <v/>
      </c>
      <c r="AK37" s="165" t="str">
        <f t="shared" si="13"/>
        <v/>
      </c>
      <c r="AL37" s="145" t="str">
        <f t="shared" si="24"/>
        <v/>
      </c>
      <c r="AM37" s="87" t="str">
        <f t="shared" si="25"/>
        <v/>
      </c>
      <c r="AN37" s="88">
        <f t="shared" si="26"/>
        <v>0</v>
      </c>
      <c r="AO37" s="78" t="str">
        <f t="shared" si="27"/>
        <v/>
      </c>
      <c r="AP37" s="79" t="str">
        <f t="shared" si="28"/>
        <v/>
      </c>
      <c r="AQ37" s="75"/>
      <c r="AR37" s="87" t="str">
        <f t="shared" si="29"/>
        <v/>
      </c>
      <c r="AS37" s="147" t="str">
        <f t="shared" si="30"/>
        <v/>
      </c>
      <c r="AT37" s="147" t="str">
        <f t="shared" si="31"/>
        <v/>
      </c>
      <c r="AU37" s="147" t="str">
        <f t="shared" si="32"/>
        <v/>
      </c>
      <c r="AV37" s="146"/>
      <c r="AW37" s="147" t="str">
        <f t="shared" si="34"/>
        <v/>
      </c>
      <c r="AX37" s="147">
        <f t="shared" si="35"/>
        <v>0</v>
      </c>
      <c r="AY37" s="146"/>
      <c r="AZ37" s="55" t="str">
        <f t="shared" si="33"/>
        <v/>
      </c>
      <c r="BA37" s="56">
        <f t="shared" si="14"/>
        <v>0</v>
      </c>
    </row>
    <row r="38" spans="1:53" ht="15" customHeight="1" x14ac:dyDescent="0.25">
      <c r="A38">
        <v>21</v>
      </c>
      <c r="B38" s="16">
        <f>Middentoets!B38</f>
        <v>0</v>
      </c>
      <c r="C38" s="198">
        <f>Middentoets!C38</f>
        <v>0</v>
      </c>
      <c r="D38" s="162" t="str">
        <f>IF(Middentoets!D38="","",IF(Middentoets!D38&gt;0,Middentoets!D38))</f>
        <v/>
      </c>
      <c r="E38" s="357"/>
      <c r="F38" s="357"/>
      <c r="G38" s="358"/>
      <c r="H38" s="364"/>
      <c r="I38" s="361"/>
      <c r="J38" s="361"/>
      <c r="K38" s="361"/>
      <c r="L38" s="361"/>
      <c r="M38" s="365"/>
      <c r="N38" s="203">
        <f t="shared" si="15"/>
        <v>0</v>
      </c>
      <c r="O38" s="204" t="str">
        <f t="shared" si="16"/>
        <v/>
      </c>
      <c r="P38" s="204" t="str">
        <f t="shared" si="0"/>
        <v/>
      </c>
      <c r="Q38" s="204" t="str">
        <f t="shared" si="0"/>
        <v/>
      </c>
      <c r="R38" s="204">
        <f t="shared" si="17"/>
        <v>0</v>
      </c>
      <c r="S38" s="70" t="str">
        <f t="shared" si="1"/>
        <v/>
      </c>
      <c r="T38" s="70" t="str">
        <f t="shared" si="2"/>
        <v/>
      </c>
      <c r="U38" s="70" t="str">
        <f t="shared" si="3"/>
        <v/>
      </c>
      <c r="V38" s="70" t="str">
        <f t="shared" si="18"/>
        <v/>
      </c>
      <c r="W38" s="70" t="str">
        <f t="shared" si="4"/>
        <v/>
      </c>
      <c r="X38" s="70" t="str">
        <f t="shared" si="5"/>
        <v/>
      </c>
      <c r="Y38" s="70">
        <f t="shared" si="6"/>
        <v>0</v>
      </c>
      <c r="Z38" s="84" t="b">
        <f t="shared" si="7"/>
        <v>0</v>
      </c>
      <c r="AA38" s="84" t="b">
        <f t="shared" si="8"/>
        <v>0</v>
      </c>
      <c r="AB38" s="84" t="b">
        <f t="shared" si="9"/>
        <v>0</v>
      </c>
      <c r="AC38" s="84" t="b">
        <f t="shared" si="10"/>
        <v>0</v>
      </c>
      <c r="AD38" s="84" t="b">
        <f t="shared" si="11"/>
        <v>0</v>
      </c>
      <c r="AE38" s="84" t="b">
        <f t="shared" si="19"/>
        <v>0</v>
      </c>
      <c r="AF38" s="84" t="b">
        <f t="shared" si="20"/>
        <v>0</v>
      </c>
      <c r="AG38" s="84" t="b">
        <f t="shared" si="21"/>
        <v>0</v>
      </c>
      <c r="AH38" s="84" t="b">
        <f t="shared" si="22"/>
        <v>0</v>
      </c>
      <c r="AI38" s="84" t="b">
        <f t="shared" si="23"/>
        <v>0</v>
      </c>
      <c r="AJ38" s="89" t="str">
        <f t="shared" si="12"/>
        <v/>
      </c>
      <c r="AK38" s="165" t="str">
        <f t="shared" si="13"/>
        <v/>
      </c>
      <c r="AL38" s="145" t="str">
        <f t="shared" si="24"/>
        <v/>
      </c>
      <c r="AM38" s="87" t="str">
        <f t="shared" si="25"/>
        <v/>
      </c>
      <c r="AN38" s="88">
        <f t="shared" si="26"/>
        <v>0</v>
      </c>
      <c r="AO38" s="78" t="str">
        <f t="shared" si="27"/>
        <v/>
      </c>
      <c r="AP38" s="79" t="str">
        <f t="shared" si="28"/>
        <v/>
      </c>
      <c r="AQ38" s="75"/>
      <c r="AR38" s="87" t="str">
        <f t="shared" si="29"/>
        <v/>
      </c>
      <c r="AS38" s="147" t="str">
        <f t="shared" si="30"/>
        <v/>
      </c>
      <c r="AT38" s="147" t="str">
        <f t="shared" si="31"/>
        <v/>
      </c>
      <c r="AU38" s="147" t="str">
        <f t="shared" si="32"/>
        <v/>
      </c>
      <c r="AV38" s="146"/>
      <c r="AW38" s="147" t="str">
        <f t="shared" si="34"/>
        <v/>
      </c>
      <c r="AX38" s="147">
        <f t="shared" si="35"/>
        <v>0</v>
      </c>
      <c r="AY38" s="146"/>
      <c r="AZ38" s="55" t="str">
        <f t="shared" si="33"/>
        <v/>
      </c>
      <c r="BA38" s="56">
        <f t="shared" si="14"/>
        <v>0</v>
      </c>
    </row>
    <row r="39" spans="1:53" ht="15" customHeight="1" x14ac:dyDescent="0.25">
      <c r="A39">
        <v>22</v>
      </c>
      <c r="B39" s="16">
        <f>Middentoets!B39</f>
        <v>0</v>
      </c>
      <c r="C39" s="198">
        <f>Middentoets!C39</f>
        <v>0</v>
      </c>
      <c r="D39" s="162" t="str">
        <f>IF(Middentoets!D39="","",IF(Middentoets!D39&gt;0,Middentoets!D39))</f>
        <v/>
      </c>
      <c r="E39" s="357"/>
      <c r="F39" s="357"/>
      <c r="G39" s="358"/>
      <c r="H39" s="364"/>
      <c r="I39" s="361"/>
      <c r="J39" s="361"/>
      <c r="K39" s="361"/>
      <c r="L39" s="361"/>
      <c r="M39" s="365"/>
      <c r="N39" s="203">
        <f t="shared" si="15"/>
        <v>0</v>
      </c>
      <c r="O39" s="204" t="str">
        <f t="shared" si="16"/>
        <v/>
      </c>
      <c r="P39" s="204" t="str">
        <f t="shared" si="0"/>
        <v/>
      </c>
      <c r="Q39" s="204" t="str">
        <f t="shared" si="0"/>
        <v/>
      </c>
      <c r="R39" s="204">
        <f t="shared" si="17"/>
        <v>0</v>
      </c>
      <c r="S39" s="70" t="str">
        <f t="shared" si="1"/>
        <v/>
      </c>
      <c r="T39" s="70" t="str">
        <f t="shared" si="2"/>
        <v/>
      </c>
      <c r="U39" s="70" t="str">
        <f t="shared" si="3"/>
        <v/>
      </c>
      <c r="V39" s="70" t="str">
        <f t="shared" si="18"/>
        <v/>
      </c>
      <c r="W39" s="70" t="str">
        <f t="shared" si="4"/>
        <v/>
      </c>
      <c r="X39" s="70" t="str">
        <f t="shared" si="5"/>
        <v/>
      </c>
      <c r="Y39" s="70">
        <f t="shared" si="6"/>
        <v>0</v>
      </c>
      <c r="Z39" s="84" t="b">
        <f t="shared" si="7"/>
        <v>0</v>
      </c>
      <c r="AA39" s="84" t="b">
        <f t="shared" si="8"/>
        <v>0</v>
      </c>
      <c r="AB39" s="84" t="b">
        <f t="shared" si="9"/>
        <v>0</v>
      </c>
      <c r="AC39" s="84" t="b">
        <f t="shared" si="10"/>
        <v>0</v>
      </c>
      <c r="AD39" s="84" t="b">
        <f t="shared" si="11"/>
        <v>0</v>
      </c>
      <c r="AE39" s="84" t="b">
        <f t="shared" si="19"/>
        <v>0</v>
      </c>
      <c r="AF39" s="84" t="b">
        <f t="shared" si="20"/>
        <v>0</v>
      </c>
      <c r="AG39" s="84" t="b">
        <f t="shared" si="21"/>
        <v>0</v>
      </c>
      <c r="AH39" s="84" t="b">
        <f t="shared" si="22"/>
        <v>0</v>
      </c>
      <c r="AI39" s="84" t="b">
        <f t="shared" si="23"/>
        <v>0</v>
      </c>
      <c r="AJ39" s="89" t="str">
        <f t="shared" si="12"/>
        <v/>
      </c>
      <c r="AK39" s="165" t="str">
        <f t="shared" si="13"/>
        <v/>
      </c>
      <c r="AL39" s="145" t="str">
        <f t="shared" si="24"/>
        <v/>
      </c>
      <c r="AM39" s="87" t="str">
        <f t="shared" si="25"/>
        <v/>
      </c>
      <c r="AN39" s="88">
        <f t="shared" si="26"/>
        <v>0</v>
      </c>
      <c r="AO39" s="78" t="str">
        <f t="shared" si="27"/>
        <v/>
      </c>
      <c r="AP39" s="79" t="str">
        <f t="shared" si="28"/>
        <v/>
      </c>
      <c r="AQ39" s="75"/>
      <c r="AR39" s="87" t="str">
        <f t="shared" si="29"/>
        <v/>
      </c>
      <c r="AS39" s="147" t="str">
        <f t="shared" si="30"/>
        <v/>
      </c>
      <c r="AT39" s="147" t="str">
        <f t="shared" si="31"/>
        <v/>
      </c>
      <c r="AU39" s="147" t="str">
        <f t="shared" si="32"/>
        <v/>
      </c>
      <c r="AV39" s="146"/>
      <c r="AW39" s="147" t="str">
        <f t="shared" si="34"/>
        <v/>
      </c>
      <c r="AX39" s="147">
        <f t="shared" si="35"/>
        <v>0</v>
      </c>
      <c r="AY39" s="146"/>
      <c r="AZ39" s="55" t="str">
        <f t="shared" si="33"/>
        <v/>
      </c>
      <c r="BA39" s="56">
        <f t="shared" si="14"/>
        <v>0</v>
      </c>
    </row>
    <row r="40" spans="1:53" ht="15" customHeight="1" x14ac:dyDescent="0.25">
      <c r="A40">
        <v>23</v>
      </c>
      <c r="B40" s="16">
        <f>Middentoets!B40</f>
        <v>0</v>
      </c>
      <c r="C40" s="198">
        <f>Middentoets!C40</f>
        <v>0</v>
      </c>
      <c r="D40" s="162" t="str">
        <f>IF(Middentoets!D40="","",IF(Middentoets!D40&gt;0,Middentoets!D40))</f>
        <v/>
      </c>
      <c r="E40" s="357"/>
      <c r="F40" s="357"/>
      <c r="G40" s="358"/>
      <c r="H40" s="364"/>
      <c r="I40" s="361"/>
      <c r="J40" s="361"/>
      <c r="K40" s="361"/>
      <c r="L40" s="361"/>
      <c r="M40" s="365"/>
      <c r="N40" s="203">
        <f t="shared" si="15"/>
        <v>0</v>
      </c>
      <c r="O40" s="204" t="str">
        <f t="shared" si="16"/>
        <v/>
      </c>
      <c r="P40" s="204" t="str">
        <f t="shared" si="0"/>
        <v/>
      </c>
      <c r="Q40" s="204" t="str">
        <f t="shared" si="0"/>
        <v/>
      </c>
      <c r="R40" s="204">
        <f t="shared" si="17"/>
        <v>0</v>
      </c>
      <c r="S40" s="70" t="str">
        <f t="shared" si="1"/>
        <v/>
      </c>
      <c r="T40" s="70" t="str">
        <f t="shared" si="2"/>
        <v/>
      </c>
      <c r="U40" s="70" t="str">
        <f t="shared" si="3"/>
        <v/>
      </c>
      <c r="V40" s="70" t="str">
        <f t="shared" si="18"/>
        <v/>
      </c>
      <c r="W40" s="70" t="str">
        <f t="shared" si="4"/>
        <v/>
      </c>
      <c r="X40" s="70" t="str">
        <f t="shared" si="5"/>
        <v/>
      </c>
      <c r="Y40" s="70">
        <f t="shared" si="6"/>
        <v>0</v>
      </c>
      <c r="Z40" s="84" t="b">
        <f t="shared" si="7"/>
        <v>0</v>
      </c>
      <c r="AA40" s="84" t="b">
        <f t="shared" si="8"/>
        <v>0</v>
      </c>
      <c r="AB40" s="84" t="b">
        <f t="shared" si="9"/>
        <v>0</v>
      </c>
      <c r="AC40" s="84" t="b">
        <f t="shared" si="10"/>
        <v>0</v>
      </c>
      <c r="AD40" s="84" t="b">
        <f t="shared" si="11"/>
        <v>0</v>
      </c>
      <c r="AE40" s="84" t="b">
        <f t="shared" si="19"/>
        <v>0</v>
      </c>
      <c r="AF40" s="84" t="b">
        <f t="shared" si="20"/>
        <v>0</v>
      </c>
      <c r="AG40" s="84" t="b">
        <f t="shared" si="21"/>
        <v>0</v>
      </c>
      <c r="AH40" s="84" t="b">
        <f t="shared" si="22"/>
        <v>0</v>
      </c>
      <c r="AI40" s="84" t="b">
        <f t="shared" si="23"/>
        <v>0</v>
      </c>
      <c r="AJ40" s="89" t="str">
        <f t="shared" si="12"/>
        <v/>
      </c>
      <c r="AK40" s="165" t="str">
        <f t="shared" si="13"/>
        <v/>
      </c>
      <c r="AL40" s="145" t="str">
        <f t="shared" si="24"/>
        <v/>
      </c>
      <c r="AM40" s="87" t="str">
        <f t="shared" si="25"/>
        <v/>
      </c>
      <c r="AN40" s="88">
        <f t="shared" si="26"/>
        <v>0</v>
      </c>
      <c r="AO40" s="78" t="str">
        <f t="shared" si="27"/>
        <v/>
      </c>
      <c r="AP40" s="79" t="str">
        <f t="shared" si="28"/>
        <v/>
      </c>
      <c r="AQ40" s="75"/>
      <c r="AR40" s="87" t="str">
        <f t="shared" si="29"/>
        <v/>
      </c>
      <c r="AS40" s="147" t="str">
        <f t="shared" si="30"/>
        <v/>
      </c>
      <c r="AT40" s="147" t="str">
        <f t="shared" si="31"/>
        <v/>
      </c>
      <c r="AU40" s="147" t="str">
        <f t="shared" si="32"/>
        <v/>
      </c>
      <c r="AV40" s="146"/>
      <c r="AW40" s="147" t="str">
        <f t="shared" si="34"/>
        <v/>
      </c>
      <c r="AX40" s="147">
        <f t="shared" si="35"/>
        <v>0</v>
      </c>
      <c r="AY40" s="146"/>
      <c r="AZ40" s="55" t="str">
        <f t="shared" si="33"/>
        <v/>
      </c>
      <c r="BA40" s="56">
        <f t="shared" si="14"/>
        <v>0</v>
      </c>
    </row>
    <row r="41" spans="1:53" ht="15" customHeight="1" x14ac:dyDescent="0.25">
      <c r="A41">
        <v>24</v>
      </c>
      <c r="B41" s="16">
        <f>Middentoets!B41</f>
        <v>0</v>
      </c>
      <c r="C41" s="198">
        <f>Middentoets!C41</f>
        <v>0</v>
      </c>
      <c r="D41" s="162" t="str">
        <f>IF(Middentoets!D41="","",IF(Middentoets!D41&gt;0,Middentoets!D41))</f>
        <v/>
      </c>
      <c r="E41" s="357"/>
      <c r="F41" s="357"/>
      <c r="G41" s="358"/>
      <c r="H41" s="364"/>
      <c r="I41" s="361"/>
      <c r="J41" s="361"/>
      <c r="K41" s="361"/>
      <c r="L41" s="361"/>
      <c r="M41" s="365"/>
      <c r="N41" s="203">
        <f t="shared" si="15"/>
        <v>0</v>
      </c>
      <c r="O41" s="204" t="str">
        <f t="shared" si="16"/>
        <v/>
      </c>
      <c r="P41" s="204" t="str">
        <f t="shared" si="0"/>
        <v/>
      </c>
      <c r="Q41" s="204" t="str">
        <f t="shared" si="0"/>
        <v/>
      </c>
      <c r="R41" s="204">
        <f t="shared" si="17"/>
        <v>0</v>
      </c>
      <c r="S41" s="70" t="str">
        <f t="shared" si="1"/>
        <v/>
      </c>
      <c r="T41" s="70" t="str">
        <f t="shared" si="2"/>
        <v/>
      </c>
      <c r="U41" s="70" t="str">
        <f t="shared" si="3"/>
        <v/>
      </c>
      <c r="V41" s="70" t="str">
        <f t="shared" si="18"/>
        <v/>
      </c>
      <c r="W41" s="70" t="str">
        <f t="shared" si="4"/>
        <v/>
      </c>
      <c r="X41" s="70" t="str">
        <f t="shared" si="5"/>
        <v/>
      </c>
      <c r="Y41" s="70">
        <f t="shared" si="6"/>
        <v>0</v>
      </c>
      <c r="Z41" s="84" t="b">
        <f t="shared" si="7"/>
        <v>0</v>
      </c>
      <c r="AA41" s="84" t="b">
        <f t="shared" si="8"/>
        <v>0</v>
      </c>
      <c r="AB41" s="84" t="b">
        <f t="shared" si="9"/>
        <v>0</v>
      </c>
      <c r="AC41" s="84" t="b">
        <f t="shared" si="10"/>
        <v>0</v>
      </c>
      <c r="AD41" s="84" t="b">
        <f t="shared" si="11"/>
        <v>0</v>
      </c>
      <c r="AE41" s="84" t="b">
        <f t="shared" si="19"/>
        <v>0</v>
      </c>
      <c r="AF41" s="84" t="b">
        <f t="shared" si="20"/>
        <v>0</v>
      </c>
      <c r="AG41" s="84" t="b">
        <f t="shared" si="21"/>
        <v>0</v>
      </c>
      <c r="AH41" s="84" t="b">
        <f t="shared" si="22"/>
        <v>0</v>
      </c>
      <c r="AI41" s="84" t="b">
        <f t="shared" si="23"/>
        <v>0</v>
      </c>
      <c r="AJ41" s="89" t="str">
        <f t="shared" si="12"/>
        <v/>
      </c>
      <c r="AK41" s="165" t="str">
        <f t="shared" si="13"/>
        <v/>
      </c>
      <c r="AL41" s="145" t="str">
        <f t="shared" si="24"/>
        <v/>
      </c>
      <c r="AM41" s="87" t="str">
        <f t="shared" si="25"/>
        <v/>
      </c>
      <c r="AN41" s="88">
        <f t="shared" si="26"/>
        <v>0</v>
      </c>
      <c r="AO41" s="78" t="str">
        <f t="shared" si="27"/>
        <v/>
      </c>
      <c r="AP41" s="79" t="str">
        <f t="shared" si="28"/>
        <v/>
      </c>
      <c r="AQ41" s="75"/>
      <c r="AR41" s="87" t="str">
        <f t="shared" si="29"/>
        <v/>
      </c>
      <c r="AS41" s="147" t="str">
        <f t="shared" si="30"/>
        <v/>
      </c>
      <c r="AT41" s="147" t="str">
        <f t="shared" si="31"/>
        <v/>
      </c>
      <c r="AU41" s="147" t="str">
        <f t="shared" si="32"/>
        <v/>
      </c>
      <c r="AV41" s="146"/>
      <c r="AW41" s="147" t="str">
        <f t="shared" si="34"/>
        <v/>
      </c>
      <c r="AX41" s="147">
        <f t="shared" si="35"/>
        <v>0</v>
      </c>
      <c r="AY41" s="146"/>
      <c r="AZ41" s="55" t="str">
        <f t="shared" si="33"/>
        <v/>
      </c>
      <c r="BA41" s="56">
        <f t="shared" si="14"/>
        <v>0</v>
      </c>
    </row>
    <row r="42" spans="1:53" ht="15" customHeight="1" x14ac:dyDescent="0.25">
      <c r="A42">
        <v>25</v>
      </c>
      <c r="B42" s="16">
        <f>Middentoets!B42</f>
        <v>0</v>
      </c>
      <c r="C42" s="198">
        <f>Middentoets!C42</f>
        <v>0</v>
      </c>
      <c r="D42" s="162" t="str">
        <f>IF(Middentoets!D42="","",IF(Middentoets!D42&gt;0,Middentoets!D42))</f>
        <v/>
      </c>
      <c r="E42" s="357"/>
      <c r="F42" s="357"/>
      <c r="G42" s="358"/>
      <c r="H42" s="364"/>
      <c r="I42" s="361"/>
      <c r="J42" s="361"/>
      <c r="K42" s="361"/>
      <c r="L42" s="361"/>
      <c r="M42" s="365"/>
      <c r="N42" s="203">
        <f t="shared" si="15"/>
        <v>0</v>
      </c>
      <c r="O42" s="204" t="str">
        <f t="shared" si="16"/>
        <v/>
      </c>
      <c r="P42" s="204" t="str">
        <f t="shared" si="0"/>
        <v/>
      </c>
      <c r="Q42" s="204" t="str">
        <f t="shared" si="0"/>
        <v/>
      </c>
      <c r="R42" s="204">
        <f t="shared" si="17"/>
        <v>0</v>
      </c>
      <c r="S42" s="70" t="str">
        <f t="shared" si="1"/>
        <v/>
      </c>
      <c r="T42" s="70" t="str">
        <f t="shared" si="2"/>
        <v/>
      </c>
      <c r="U42" s="70" t="str">
        <f t="shared" si="3"/>
        <v/>
      </c>
      <c r="V42" s="70" t="str">
        <f t="shared" si="18"/>
        <v/>
      </c>
      <c r="W42" s="70" t="str">
        <f t="shared" si="4"/>
        <v/>
      </c>
      <c r="X42" s="70" t="str">
        <f t="shared" si="5"/>
        <v/>
      </c>
      <c r="Y42" s="70">
        <f t="shared" si="6"/>
        <v>0</v>
      </c>
      <c r="Z42" s="84" t="b">
        <f t="shared" si="7"/>
        <v>0</v>
      </c>
      <c r="AA42" s="84" t="b">
        <f t="shared" si="8"/>
        <v>0</v>
      </c>
      <c r="AB42" s="84" t="b">
        <f t="shared" si="9"/>
        <v>0</v>
      </c>
      <c r="AC42" s="84" t="b">
        <f t="shared" si="10"/>
        <v>0</v>
      </c>
      <c r="AD42" s="84" t="b">
        <f t="shared" si="11"/>
        <v>0</v>
      </c>
      <c r="AE42" s="84" t="b">
        <f t="shared" si="19"/>
        <v>0</v>
      </c>
      <c r="AF42" s="84" t="b">
        <f t="shared" si="20"/>
        <v>0</v>
      </c>
      <c r="AG42" s="84" t="b">
        <f t="shared" si="21"/>
        <v>0</v>
      </c>
      <c r="AH42" s="84" t="b">
        <f t="shared" si="22"/>
        <v>0</v>
      </c>
      <c r="AI42" s="84" t="b">
        <f t="shared" si="23"/>
        <v>0</v>
      </c>
      <c r="AJ42" s="89" t="str">
        <f t="shared" si="12"/>
        <v/>
      </c>
      <c r="AK42" s="165" t="str">
        <f t="shared" si="13"/>
        <v/>
      </c>
      <c r="AL42" s="145" t="str">
        <f t="shared" si="24"/>
        <v/>
      </c>
      <c r="AM42" s="87" t="str">
        <f t="shared" si="25"/>
        <v/>
      </c>
      <c r="AN42" s="88">
        <f t="shared" si="26"/>
        <v>0</v>
      </c>
      <c r="AO42" s="78" t="str">
        <f t="shared" si="27"/>
        <v/>
      </c>
      <c r="AP42" s="79" t="str">
        <f t="shared" si="28"/>
        <v/>
      </c>
      <c r="AQ42" s="75"/>
      <c r="AR42" s="87" t="str">
        <f t="shared" si="29"/>
        <v/>
      </c>
      <c r="AS42" s="147" t="str">
        <f t="shared" si="30"/>
        <v/>
      </c>
      <c r="AT42" s="147" t="str">
        <f t="shared" si="31"/>
        <v/>
      </c>
      <c r="AU42" s="147" t="str">
        <f t="shared" si="32"/>
        <v/>
      </c>
      <c r="AV42" s="146"/>
      <c r="AW42" s="147" t="str">
        <f t="shared" si="34"/>
        <v/>
      </c>
      <c r="AX42" s="147">
        <f t="shared" si="35"/>
        <v>0</v>
      </c>
      <c r="AY42" s="146"/>
      <c r="AZ42" s="55" t="str">
        <f t="shared" si="33"/>
        <v/>
      </c>
      <c r="BA42" s="56">
        <f t="shared" si="14"/>
        <v>0</v>
      </c>
    </row>
    <row r="43" spans="1:53" ht="15" customHeight="1" x14ac:dyDescent="0.25">
      <c r="A43">
        <v>26</v>
      </c>
      <c r="B43" s="16">
        <f>Middentoets!B43</f>
        <v>0</v>
      </c>
      <c r="C43" s="198">
        <f>Middentoets!C43</f>
        <v>0</v>
      </c>
      <c r="D43" s="162" t="str">
        <f>IF(Middentoets!D43="","",IF(Middentoets!D43&gt;0,Middentoets!D43))</f>
        <v/>
      </c>
      <c r="E43" s="357"/>
      <c r="F43" s="357"/>
      <c r="G43" s="358"/>
      <c r="H43" s="364"/>
      <c r="I43" s="361"/>
      <c r="J43" s="361"/>
      <c r="K43" s="361"/>
      <c r="L43" s="361"/>
      <c r="M43" s="365"/>
      <c r="N43" s="203">
        <f t="shared" si="15"/>
        <v>0</v>
      </c>
      <c r="O43" s="204" t="str">
        <f t="shared" si="16"/>
        <v/>
      </c>
      <c r="P43" s="204" t="str">
        <f t="shared" si="0"/>
        <v/>
      </c>
      <c r="Q43" s="204" t="str">
        <f t="shared" si="0"/>
        <v/>
      </c>
      <c r="R43" s="204">
        <f t="shared" si="17"/>
        <v>0</v>
      </c>
      <c r="S43" s="70" t="str">
        <f t="shared" si="1"/>
        <v/>
      </c>
      <c r="T43" s="70" t="str">
        <f t="shared" si="2"/>
        <v/>
      </c>
      <c r="U43" s="70" t="str">
        <f t="shared" si="3"/>
        <v/>
      </c>
      <c r="V43" s="70" t="str">
        <f t="shared" si="18"/>
        <v/>
      </c>
      <c r="W43" s="70" t="str">
        <f t="shared" si="4"/>
        <v/>
      </c>
      <c r="X43" s="70" t="str">
        <f t="shared" si="5"/>
        <v/>
      </c>
      <c r="Y43" s="70">
        <f t="shared" si="6"/>
        <v>0</v>
      </c>
      <c r="Z43" s="84" t="b">
        <f t="shared" si="7"/>
        <v>0</v>
      </c>
      <c r="AA43" s="84" t="b">
        <f t="shared" si="8"/>
        <v>0</v>
      </c>
      <c r="AB43" s="84" t="b">
        <f t="shared" si="9"/>
        <v>0</v>
      </c>
      <c r="AC43" s="84" t="b">
        <f t="shared" si="10"/>
        <v>0</v>
      </c>
      <c r="AD43" s="84" t="b">
        <f t="shared" si="11"/>
        <v>0</v>
      </c>
      <c r="AE43" s="84" t="b">
        <f t="shared" si="19"/>
        <v>0</v>
      </c>
      <c r="AF43" s="84" t="b">
        <f t="shared" si="20"/>
        <v>0</v>
      </c>
      <c r="AG43" s="84" t="b">
        <f t="shared" si="21"/>
        <v>0</v>
      </c>
      <c r="AH43" s="84" t="b">
        <f t="shared" si="22"/>
        <v>0</v>
      </c>
      <c r="AI43" s="84" t="b">
        <f t="shared" si="23"/>
        <v>0</v>
      </c>
      <c r="AJ43" s="89" t="str">
        <f t="shared" si="12"/>
        <v/>
      </c>
      <c r="AK43" s="165" t="str">
        <f t="shared" si="13"/>
        <v/>
      </c>
      <c r="AL43" s="145" t="str">
        <f t="shared" si="24"/>
        <v/>
      </c>
      <c r="AM43" s="87" t="str">
        <f t="shared" si="25"/>
        <v/>
      </c>
      <c r="AN43" s="88">
        <f t="shared" si="26"/>
        <v>0</v>
      </c>
      <c r="AO43" s="78" t="str">
        <f t="shared" si="27"/>
        <v/>
      </c>
      <c r="AP43" s="79" t="str">
        <f t="shared" si="28"/>
        <v/>
      </c>
      <c r="AQ43" s="75"/>
      <c r="AR43" s="87" t="str">
        <f t="shared" si="29"/>
        <v/>
      </c>
      <c r="AS43" s="147" t="str">
        <f t="shared" si="30"/>
        <v/>
      </c>
      <c r="AT43" s="147" t="str">
        <f t="shared" si="31"/>
        <v/>
      </c>
      <c r="AU43" s="147" t="str">
        <f t="shared" si="32"/>
        <v/>
      </c>
      <c r="AV43" s="146"/>
      <c r="AW43" s="147" t="str">
        <f t="shared" si="34"/>
        <v/>
      </c>
      <c r="AX43" s="147">
        <f t="shared" si="35"/>
        <v>0</v>
      </c>
      <c r="AY43" s="146"/>
      <c r="AZ43" s="55" t="str">
        <f t="shared" si="33"/>
        <v/>
      </c>
      <c r="BA43" s="56">
        <f t="shared" si="14"/>
        <v>0</v>
      </c>
    </row>
    <row r="44" spans="1:53" ht="15" customHeight="1" x14ac:dyDescent="0.25">
      <c r="A44">
        <v>27</v>
      </c>
      <c r="B44" s="16">
        <f>Middentoets!B44</f>
        <v>0</v>
      </c>
      <c r="C44" s="198">
        <f>Middentoets!C44</f>
        <v>0</v>
      </c>
      <c r="D44" s="162" t="str">
        <f>IF(Middentoets!D44="","",IF(Middentoets!D44&gt;0,Middentoets!D44))</f>
        <v/>
      </c>
      <c r="E44" s="357"/>
      <c r="F44" s="357"/>
      <c r="G44" s="358"/>
      <c r="H44" s="364"/>
      <c r="I44" s="361"/>
      <c r="J44" s="361"/>
      <c r="K44" s="361"/>
      <c r="L44" s="361"/>
      <c r="M44" s="365"/>
      <c r="N44" s="203">
        <f t="shared" si="15"/>
        <v>0</v>
      </c>
      <c r="O44" s="204" t="str">
        <f t="shared" si="16"/>
        <v/>
      </c>
      <c r="P44" s="204" t="str">
        <f t="shared" si="0"/>
        <v/>
      </c>
      <c r="Q44" s="204" t="str">
        <f t="shared" si="0"/>
        <v/>
      </c>
      <c r="R44" s="204">
        <f t="shared" si="17"/>
        <v>0</v>
      </c>
      <c r="S44" s="70" t="str">
        <f t="shared" si="1"/>
        <v/>
      </c>
      <c r="T44" s="70" t="str">
        <f t="shared" si="2"/>
        <v/>
      </c>
      <c r="U44" s="70" t="str">
        <f t="shared" si="3"/>
        <v/>
      </c>
      <c r="V44" s="70" t="str">
        <f t="shared" si="18"/>
        <v/>
      </c>
      <c r="W44" s="70" t="str">
        <f t="shared" si="4"/>
        <v/>
      </c>
      <c r="X44" s="70" t="str">
        <f t="shared" si="5"/>
        <v/>
      </c>
      <c r="Y44" s="70">
        <f t="shared" si="6"/>
        <v>0</v>
      </c>
      <c r="Z44" s="84" t="b">
        <f t="shared" si="7"/>
        <v>0</v>
      </c>
      <c r="AA44" s="84" t="b">
        <f t="shared" si="8"/>
        <v>0</v>
      </c>
      <c r="AB44" s="84" t="b">
        <f t="shared" si="9"/>
        <v>0</v>
      </c>
      <c r="AC44" s="84" t="b">
        <f t="shared" si="10"/>
        <v>0</v>
      </c>
      <c r="AD44" s="84" t="b">
        <f t="shared" si="11"/>
        <v>0</v>
      </c>
      <c r="AE44" s="84" t="b">
        <f t="shared" si="19"/>
        <v>0</v>
      </c>
      <c r="AF44" s="84" t="b">
        <f t="shared" si="20"/>
        <v>0</v>
      </c>
      <c r="AG44" s="84" t="b">
        <f t="shared" si="21"/>
        <v>0</v>
      </c>
      <c r="AH44" s="84" t="b">
        <f t="shared" si="22"/>
        <v>0</v>
      </c>
      <c r="AI44" s="84" t="b">
        <f t="shared" si="23"/>
        <v>0</v>
      </c>
      <c r="AJ44" s="89" t="str">
        <f t="shared" si="12"/>
        <v/>
      </c>
      <c r="AK44" s="165" t="str">
        <f t="shared" si="13"/>
        <v/>
      </c>
      <c r="AL44" s="145" t="str">
        <f t="shared" si="24"/>
        <v/>
      </c>
      <c r="AM44" s="87" t="str">
        <f t="shared" si="25"/>
        <v/>
      </c>
      <c r="AN44" s="88">
        <f t="shared" si="26"/>
        <v>0</v>
      </c>
      <c r="AO44" s="78" t="str">
        <f t="shared" si="27"/>
        <v/>
      </c>
      <c r="AP44" s="79" t="str">
        <f t="shared" si="28"/>
        <v/>
      </c>
      <c r="AQ44" s="75"/>
      <c r="AR44" s="87" t="str">
        <f t="shared" si="29"/>
        <v/>
      </c>
      <c r="AS44" s="147" t="str">
        <f t="shared" si="30"/>
        <v/>
      </c>
      <c r="AT44" s="147" t="str">
        <f t="shared" si="31"/>
        <v/>
      </c>
      <c r="AU44" s="147" t="str">
        <f t="shared" si="32"/>
        <v/>
      </c>
      <c r="AV44" s="146"/>
      <c r="AW44" s="147" t="str">
        <f t="shared" si="34"/>
        <v/>
      </c>
      <c r="AX44" s="147">
        <f t="shared" si="35"/>
        <v>0</v>
      </c>
      <c r="AY44" s="146"/>
      <c r="AZ44" s="55" t="str">
        <f t="shared" si="33"/>
        <v/>
      </c>
      <c r="BA44" s="56">
        <f t="shared" si="14"/>
        <v>0</v>
      </c>
    </row>
    <row r="45" spans="1:53" ht="15" customHeight="1" x14ac:dyDescent="0.25">
      <c r="A45">
        <v>28</v>
      </c>
      <c r="B45" s="16">
        <f>Middentoets!B45</f>
        <v>0</v>
      </c>
      <c r="C45" s="198">
        <f>Middentoets!C45</f>
        <v>0</v>
      </c>
      <c r="D45" s="162" t="str">
        <f>IF(Middentoets!D45="","",IF(Middentoets!D45&gt;0,Middentoets!D45))</f>
        <v/>
      </c>
      <c r="E45" s="357"/>
      <c r="F45" s="357"/>
      <c r="G45" s="358"/>
      <c r="H45" s="364"/>
      <c r="I45" s="361"/>
      <c r="J45" s="361"/>
      <c r="K45" s="361"/>
      <c r="L45" s="361"/>
      <c r="M45" s="365"/>
      <c r="N45" s="203">
        <f t="shared" si="15"/>
        <v>0</v>
      </c>
      <c r="O45" s="204" t="str">
        <f t="shared" si="16"/>
        <v/>
      </c>
      <c r="P45" s="204" t="str">
        <f t="shared" si="0"/>
        <v/>
      </c>
      <c r="Q45" s="204" t="str">
        <f t="shared" si="0"/>
        <v/>
      </c>
      <c r="R45" s="204">
        <f t="shared" si="17"/>
        <v>0</v>
      </c>
      <c r="S45" s="70" t="str">
        <f t="shared" si="1"/>
        <v/>
      </c>
      <c r="T45" s="70" t="str">
        <f t="shared" si="2"/>
        <v/>
      </c>
      <c r="U45" s="70" t="str">
        <f t="shared" si="3"/>
        <v/>
      </c>
      <c r="V45" s="70" t="str">
        <f t="shared" si="18"/>
        <v/>
      </c>
      <c r="W45" s="70" t="str">
        <f t="shared" si="4"/>
        <v/>
      </c>
      <c r="X45" s="70" t="str">
        <f t="shared" si="5"/>
        <v/>
      </c>
      <c r="Y45" s="70">
        <f t="shared" si="6"/>
        <v>0</v>
      </c>
      <c r="Z45" s="84" t="b">
        <f t="shared" si="7"/>
        <v>0</v>
      </c>
      <c r="AA45" s="84" t="b">
        <f t="shared" si="8"/>
        <v>0</v>
      </c>
      <c r="AB45" s="84" t="b">
        <f t="shared" si="9"/>
        <v>0</v>
      </c>
      <c r="AC45" s="84" t="b">
        <f t="shared" si="10"/>
        <v>0</v>
      </c>
      <c r="AD45" s="84" t="b">
        <f t="shared" si="11"/>
        <v>0</v>
      </c>
      <c r="AE45" s="84" t="b">
        <f t="shared" si="19"/>
        <v>0</v>
      </c>
      <c r="AF45" s="84" t="b">
        <f t="shared" si="20"/>
        <v>0</v>
      </c>
      <c r="AG45" s="84" t="b">
        <f t="shared" si="21"/>
        <v>0</v>
      </c>
      <c r="AH45" s="84" t="b">
        <f t="shared" si="22"/>
        <v>0</v>
      </c>
      <c r="AI45" s="84" t="b">
        <f t="shared" si="23"/>
        <v>0</v>
      </c>
      <c r="AJ45" s="89" t="str">
        <f t="shared" si="12"/>
        <v/>
      </c>
      <c r="AK45" s="165" t="str">
        <f t="shared" si="13"/>
        <v/>
      </c>
      <c r="AL45" s="145" t="str">
        <f t="shared" si="24"/>
        <v/>
      </c>
      <c r="AM45" s="87" t="str">
        <f t="shared" si="25"/>
        <v/>
      </c>
      <c r="AN45" s="88">
        <f t="shared" si="26"/>
        <v>0</v>
      </c>
      <c r="AO45" s="78" t="str">
        <f t="shared" si="27"/>
        <v/>
      </c>
      <c r="AP45" s="79" t="str">
        <f t="shared" si="28"/>
        <v/>
      </c>
      <c r="AQ45" s="75"/>
      <c r="AR45" s="87" t="str">
        <f t="shared" si="29"/>
        <v/>
      </c>
      <c r="AS45" s="147" t="str">
        <f t="shared" si="30"/>
        <v/>
      </c>
      <c r="AT45" s="147" t="str">
        <f t="shared" si="31"/>
        <v/>
      </c>
      <c r="AU45" s="147" t="str">
        <f t="shared" si="32"/>
        <v/>
      </c>
      <c r="AV45" s="146"/>
      <c r="AW45" s="147" t="str">
        <f t="shared" si="34"/>
        <v/>
      </c>
      <c r="AX45" s="147">
        <f t="shared" si="35"/>
        <v>0</v>
      </c>
      <c r="AY45" s="146"/>
      <c r="AZ45" s="55" t="str">
        <f t="shared" si="33"/>
        <v/>
      </c>
      <c r="BA45" s="56">
        <f t="shared" si="14"/>
        <v>0</v>
      </c>
    </row>
    <row r="46" spans="1:53" ht="15" customHeight="1" x14ac:dyDescent="0.25">
      <c r="A46">
        <v>29</v>
      </c>
      <c r="B46" s="16">
        <f>Middentoets!B46</f>
        <v>0</v>
      </c>
      <c r="C46" s="198">
        <f>Middentoets!C46</f>
        <v>0</v>
      </c>
      <c r="D46" s="162" t="str">
        <f>IF(Middentoets!D46="","",IF(Middentoets!D46&gt;0,Middentoets!D46))</f>
        <v/>
      </c>
      <c r="E46" s="357"/>
      <c r="F46" s="357"/>
      <c r="G46" s="358"/>
      <c r="H46" s="364"/>
      <c r="I46" s="361"/>
      <c r="J46" s="361"/>
      <c r="K46" s="361"/>
      <c r="L46" s="361"/>
      <c r="M46" s="365"/>
      <c r="N46" s="203">
        <f t="shared" si="15"/>
        <v>0</v>
      </c>
      <c r="O46" s="204" t="str">
        <f t="shared" si="16"/>
        <v/>
      </c>
      <c r="P46" s="204" t="str">
        <f t="shared" si="0"/>
        <v/>
      </c>
      <c r="Q46" s="204" t="str">
        <f t="shared" si="0"/>
        <v/>
      </c>
      <c r="R46" s="204">
        <f t="shared" si="17"/>
        <v>0</v>
      </c>
      <c r="S46" s="70" t="str">
        <f t="shared" si="1"/>
        <v/>
      </c>
      <c r="T46" s="70" t="str">
        <f t="shared" si="2"/>
        <v/>
      </c>
      <c r="U46" s="70" t="str">
        <f t="shared" si="3"/>
        <v/>
      </c>
      <c r="V46" s="70" t="str">
        <f t="shared" si="18"/>
        <v/>
      </c>
      <c r="W46" s="70" t="str">
        <f t="shared" si="4"/>
        <v/>
      </c>
      <c r="X46" s="70" t="str">
        <f t="shared" si="5"/>
        <v/>
      </c>
      <c r="Y46" s="70">
        <f t="shared" si="6"/>
        <v>0</v>
      </c>
      <c r="Z46" s="84" t="b">
        <f t="shared" si="7"/>
        <v>0</v>
      </c>
      <c r="AA46" s="84" t="b">
        <f t="shared" si="8"/>
        <v>0</v>
      </c>
      <c r="AB46" s="84" t="b">
        <f t="shared" si="9"/>
        <v>0</v>
      </c>
      <c r="AC46" s="84" t="b">
        <f t="shared" si="10"/>
        <v>0</v>
      </c>
      <c r="AD46" s="84" t="b">
        <f t="shared" si="11"/>
        <v>0</v>
      </c>
      <c r="AE46" s="84" t="b">
        <f t="shared" si="19"/>
        <v>0</v>
      </c>
      <c r="AF46" s="84" t="b">
        <f t="shared" si="20"/>
        <v>0</v>
      </c>
      <c r="AG46" s="84" t="b">
        <f t="shared" si="21"/>
        <v>0</v>
      </c>
      <c r="AH46" s="84" t="b">
        <f t="shared" si="22"/>
        <v>0</v>
      </c>
      <c r="AI46" s="84" t="b">
        <f t="shared" si="23"/>
        <v>0</v>
      </c>
      <c r="AJ46" s="89" t="str">
        <f t="shared" si="12"/>
        <v/>
      </c>
      <c r="AK46" s="165" t="str">
        <f t="shared" si="13"/>
        <v/>
      </c>
      <c r="AL46" s="145" t="str">
        <f t="shared" si="24"/>
        <v/>
      </c>
      <c r="AM46" s="87" t="str">
        <f t="shared" si="25"/>
        <v/>
      </c>
      <c r="AN46" s="88">
        <f t="shared" si="26"/>
        <v>0</v>
      </c>
      <c r="AO46" s="78" t="str">
        <f t="shared" si="27"/>
        <v/>
      </c>
      <c r="AP46" s="79" t="str">
        <f t="shared" si="28"/>
        <v/>
      </c>
      <c r="AQ46" s="75"/>
      <c r="AR46" s="87" t="str">
        <f t="shared" si="29"/>
        <v/>
      </c>
      <c r="AS46" s="147" t="str">
        <f t="shared" si="30"/>
        <v/>
      </c>
      <c r="AT46" s="147" t="str">
        <f t="shared" si="31"/>
        <v/>
      </c>
      <c r="AU46" s="147" t="str">
        <f t="shared" si="32"/>
        <v/>
      </c>
      <c r="AV46" s="146"/>
      <c r="AW46" s="147" t="str">
        <f t="shared" si="34"/>
        <v/>
      </c>
      <c r="AX46" s="147">
        <f t="shared" si="35"/>
        <v>0</v>
      </c>
      <c r="AY46" s="146"/>
      <c r="AZ46" s="55" t="str">
        <f t="shared" si="33"/>
        <v/>
      </c>
      <c r="BA46" s="56">
        <f t="shared" si="14"/>
        <v>0</v>
      </c>
    </row>
    <row r="47" spans="1:53" ht="15" customHeight="1" x14ac:dyDescent="0.25">
      <c r="A47">
        <v>30</v>
      </c>
      <c r="B47" s="16">
        <f>Middentoets!B47</f>
        <v>0</v>
      </c>
      <c r="C47" s="198">
        <f>Middentoets!C47</f>
        <v>0</v>
      </c>
      <c r="D47" s="162" t="str">
        <f>IF(Middentoets!D47="","",IF(Middentoets!D47&gt;0,Middentoets!D47))</f>
        <v/>
      </c>
      <c r="E47" s="357"/>
      <c r="F47" s="357"/>
      <c r="G47" s="358"/>
      <c r="H47" s="364"/>
      <c r="I47" s="361"/>
      <c r="J47" s="361"/>
      <c r="K47" s="361"/>
      <c r="L47" s="361"/>
      <c r="M47" s="365"/>
      <c r="N47" s="203">
        <f t="shared" si="15"/>
        <v>0</v>
      </c>
      <c r="O47" s="204" t="str">
        <f t="shared" si="16"/>
        <v/>
      </c>
      <c r="P47" s="204" t="str">
        <f t="shared" si="0"/>
        <v/>
      </c>
      <c r="Q47" s="204" t="str">
        <f t="shared" si="0"/>
        <v/>
      </c>
      <c r="R47" s="204">
        <f t="shared" si="17"/>
        <v>0</v>
      </c>
      <c r="S47" s="70" t="str">
        <f t="shared" si="1"/>
        <v/>
      </c>
      <c r="T47" s="70" t="str">
        <f t="shared" si="2"/>
        <v/>
      </c>
      <c r="U47" s="70" t="str">
        <f t="shared" si="3"/>
        <v/>
      </c>
      <c r="V47" s="70" t="str">
        <f t="shared" si="18"/>
        <v/>
      </c>
      <c r="W47" s="70" t="str">
        <f t="shared" si="4"/>
        <v/>
      </c>
      <c r="X47" s="70" t="str">
        <f t="shared" si="5"/>
        <v/>
      </c>
      <c r="Y47" s="70">
        <f t="shared" si="6"/>
        <v>0</v>
      </c>
      <c r="Z47" s="84" t="b">
        <f t="shared" si="7"/>
        <v>0</v>
      </c>
      <c r="AA47" s="84" t="b">
        <f t="shared" si="8"/>
        <v>0</v>
      </c>
      <c r="AB47" s="84" t="b">
        <f t="shared" si="9"/>
        <v>0</v>
      </c>
      <c r="AC47" s="84" t="b">
        <f t="shared" si="10"/>
        <v>0</v>
      </c>
      <c r="AD47" s="84" t="b">
        <f t="shared" si="11"/>
        <v>0</v>
      </c>
      <c r="AE47" s="84" t="b">
        <f t="shared" si="19"/>
        <v>0</v>
      </c>
      <c r="AF47" s="84" t="b">
        <f t="shared" si="20"/>
        <v>0</v>
      </c>
      <c r="AG47" s="84" t="b">
        <f t="shared" si="21"/>
        <v>0</v>
      </c>
      <c r="AH47" s="84" t="b">
        <f t="shared" si="22"/>
        <v>0</v>
      </c>
      <c r="AI47" s="84" t="b">
        <f t="shared" si="23"/>
        <v>0</v>
      </c>
      <c r="AJ47" s="89" t="str">
        <f t="shared" si="12"/>
        <v/>
      </c>
      <c r="AK47" s="165" t="str">
        <f t="shared" si="13"/>
        <v/>
      </c>
      <c r="AL47" s="145" t="str">
        <f t="shared" si="24"/>
        <v/>
      </c>
      <c r="AM47" s="87" t="str">
        <f t="shared" si="25"/>
        <v/>
      </c>
      <c r="AN47" s="88">
        <f t="shared" si="26"/>
        <v>0</v>
      </c>
      <c r="AO47" s="78" t="str">
        <f t="shared" si="27"/>
        <v/>
      </c>
      <c r="AP47" s="79" t="str">
        <f t="shared" si="28"/>
        <v/>
      </c>
      <c r="AQ47" s="75"/>
      <c r="AR47" s="87" t="str">
        <f t="shared" si="29"/>
        <v/>
      </c>
      <c r="AS47" s="147" t="str">
        <f t="shared" si="30"/>
        <v/>
      </c>
      <c r="AT47" s="147" t="str">
        <f t="shared" si="31"/>
        <v/>
      </c>
      <c r="AU47" s="147" t="str">
        <f t="shared" si="32"/>
        <v/>
      </c>
      <c r="AV47" s="146"/>
      <c r="AW47" s="147" t="str">
        <f t="shared" si="34"/>
        <v/>
      </c>
      <c r="AX47" s="147">
        <f t="shared" si="35"/>
        <v>0</v>
      </c>
      <c r="AY47" s="146"/>
      <c r="AZ47" s="55" t="str">
        <f t="shared" si="33"/>
        <v/>
      </c>
      <c r="BA47" s="56">
        <f t="shared" si="14"/>
        <v>0</v>
      </c>
    </row>
    <row r="48" spans="1:53" ht="15" customHeight="1" x14ac:dyDescent="0.25">
      <c r="A48">
        <v>31</v>
      </c>
      <c r="B48" s="16">
        <f>Middentoets!B48</f>
        <v>0</v>
      </c>
      <c r="C48" s="198">
        <f>Middentoets!C48</f>
        <v>0</v>
      </c>
      <c r="D48" s="162" t="str">
        <f>IF(Middentoets!D48="","",IF(Middentoets!D48&gt;0,Middentoets!D48))</f>
        <v/>
      </c>
      <c r="E48" s="357"/>
      <c r="F48" s="357"/>
      <c r="G48" s="358"/>
      <c r="H48" s="364"/>
      <c r="I48" s="361"/>
      <c r="J48" s="361"/>
      <c r="K48" s="361"/>
      <c r="L48" s="361"/>
      <c r="M48" s="365"/>
      <c r="N48" s="203">
        <f t="shared" si="15"/>
        <v>0</v>
      </c>
      <c r="O48" s="204" t="str">
        <f t="shared" si="16"/>
        <v/>
      </c>
      <c r="P48" s="204" t="str">
        <f t="shared" si="0"/>
        <v/>
      </c>
      <c r="Q48" s="204" t="str">
        <f t="shared" si="0"/>
        <v/>
      </c>
      <c r="R48" s="204">
        <f t="shared" si="17"/>
        <v>0</v>
      </c>
      <c r="S48" s="70" t="str">
        <f t="shared" si="1"/>
        <v/>
      </c>
      <c r="T48" s="70" t="str">
        <f t="shared" si="2"/>
        <v/>
      </c>
      <c r="U48" s="70" t="str">
        <f t="shared" si="3"/>
        <v/>
      </c>
      <c r="V48" s="70" t="str">
        <f t="shared" si="18"/>
        <v/>
      </c>
      <c r="W48" s="70" t="str">
        <f t="shared" si="4"/>
        <v/>
      </c>
      <c r="X48" s="70" t="str">
        <f t="shared" si="5"/>
        <v/>
      </c>
      <c r="Y48" s="70">
        <f t="shared" si="6"/>
        <v>0</v>
      </c>
      <c r="Z48" s="84" t="b">
        <f t="shared" si="7"/>
        <v>0</v>
      </c>
      <c r="AA48" s="84" t="b">
        <f t="shared" si="8"/>
        <v>0</v>
      </c>
      <c r="AB48" s="84" t="b">
        <f t="shared" si="9"/>
        <v>0</v>
      </c>
      <c r="AC48" s="84" t="b">
        <f t="shared" si="10"/>
        <v>0</v>
      </c>
      <c r="AD48" s="84" t="b">
        <f t="shared" si="11"/>
        <v>0</v>
      </c>
      <c r="AE48" s="84" t="b">
        <f t="shared" si="19"/>
        <v>0</v>
      </c>
      <c r="AF48" s="84" t="b">
        <f t="shared" si="20"/>
        <v>0</v>
      </c>
      <c r="AG48" s="84" t="b">
        <f t="shared" si="21"/>
        <v>0</v>
      </c>
      <c r="AH48" s="84" t="b">
        <f t="shared" si="22"/>
        <v>0</v>
      </c>
      <c r="AI48" s="84" t="b">
        <f t="shared" si="23"/>
        <v>0</v>
      </c>
      <c r="AJ48" s="89" t="str">
        <f t="shared" si="12"/>
        <v/>
      </c>
      <c r="AK48" s="165" t="str">
        <f t="shared" si="13"/>
        <v/>
      </c>
      <c r="AL48" s="145" t="str">
        <f t="shared" si="24"/>
        <v/>
      </c>
      <c r="AM48" s="87" t="str">
        <f t="shared" si="25"/>
        <v/>
      </c>
      <c r="AN48" s="88">
        <f t="shared" si="26"/>
        <v>0</v>
      </c>
      <c r="AO48" s="78" t="str">
        <f t="shared" si="27"/>
        <v/>
      </c>
      <c r="AP48" s="79" t="str">
        <f t="shared" si="28"/>
        <v/>
      </c>
      <c r="AQ48" s="75"/>
      <c r="AR48" s="87" t="str">
        <f t="shared" si="29"/>
        <v/>
      </c>
      <c r="AS48" s="147" t="str">
        <f t="shared" si="30"/>
        <v/>
      </c>
      <c r="AT48" s="147" t="str">
        <f t="shared" si="31"/>
        <v/>
      </c>
      <c r="AU48" s="147" t="str">
        <f t="shared" si="32"/>
        <v/>
      </c>
      <c r="AV48" s="146"/>
      <c r="AW48" s="147" t="str">
        <f t="shared" si="34"/>
        <v/>
      </c>
      <c r="AX48" s="147">
        <f t="shared" si="35"/>
        <v>0</v>
      </c>
      <c r="AY48" s="146"/>
      <c r="AZ48" s="55" t="str">
        <f t="shared" si="33"/>
        <v/>
      </c>
      <c r="BA48" s="56">
        <f t="shared" si="14"/>
        <v>0</v>
      </c>
    </row>
    <row r="49" spans="1:53" ht="15" customHeight="1" x14ac:dyDescent="0.25">
      <c r="A49">
        <v>32</v>
      </c>
      <c r="B49" s="16">
        <f>Middentoets!B49</f>
        <v>0</v>
      </c>
      <c r="C49" s="198">
        <f>Middentoets!C49</f>
        <v>0</v>
      </c>
      <c r="D49" s="162" t="str">
        <f>IF(Middentoets!D49="","",IF(Middentoets!D49&gt;0,Middentoets!D49))</f>
        <v/>
      </c>
      <c r="E49" s="357"/>
      <c r="F49" s="357"/>
      <c r="G49" s="358"/>
      <c r="H49" s="364"/>
      <c r="I49" s="361"/>
      <c r="J49" s="361"/>
      <c r="K49" s="361"/>
      <c r="L49" s="361"/>
      <c r="M49" s="365"/>
      <c r="N49" s="203">
        <f t="shared" si="15"/>
        <v>0</v>
      </c>
      <c r="O49" s="204" t="str">
        <f t="shared" si="16"/>
        <v/>
      </c>
      <c r="P49" s="204" t="str">
        <f t="shared" si="0"/>
        <v/>
      </c>
      <c r="Q49" s="204" t="str">
        <f t="shared" si="0"/>
        <v/>
      </c>
      <c r="R49" s="204">
        <f t="shared" si="17"/>
        <v>0</v>
      </c>
      <c r="S49" s="70" t="str">
        <f t="shared" si="1"/>
        <v/>
      </c>
      <c r="T49" s="70" t="str">
        <f t="shared" si="2"/>
        <v/>
      </c>
      <c r="U49" s="70" t="str">
        <f t="shared" si="3"/>
        <v/>
      </c>
      <c r="V49" s="70" t="str">
        <f t="shared" si="18"/>
        <v/>
      </c>
      <c r="W49" s="70" t="str">
        <f t="shared" si="4"/>
        <v/>
      </c>
      <c r="X49" s="70" t="str">
        <f t="shared" si="5"/>
        <v/>
      </c>
      <c r="Y49" s="70">
        <f t="shared" si="6"/>
        <v>0</v>
      </c>
      <c r="Z49" s="84" t="b">
        <f t="shared" si="7"/>
        <v>0</v>
      </c>
      <c r="AA49" s="84" t="b">
        <f t="shared" si="8"/>
        <v>0</v>
      </c>
      <c r="AB49" s="84" t="b">
        <f t="shared" si="9"/>
        <v>0</v>
      </c>
      <c r="AC49" s="84" t="b">
        <f t="shared" si="10"/>
        <v>0</v>
      </c>
      <c r="AD49" s="84" t="b">
        <f t="shared" si="11"/>
        <v>0</v>
      </c>
      <c r="AE49" s="84" t="b">
        <f t="shared" si="19"/>
        <v>0</v>
      </c>
      <c r="AF49" s="84" t="b">
        <f t="shared" si="20"/>
        <v>0</v>
      </c>
      <c r="AG49" s="84" t="b">
        <f t="shared" si="21"/>
        <v>0</v>
      </c>
      <c r="AH49" s="84" t="b">
        <f t="shared" si="22"/>
        <v>0</v>
      </c>
      <c r="AI49" s="84" t="b">
        <f t="shared" si="23"/>
        <v>0</v>
      </c>
      <c r="AJ49" s="89" t="str">
        <f t="shared" si="12"/>
        <v/>
      </c>
      <c r="AK49" s="165" t="str">
        <f t="shared" si="13"/>
        <v/>
      </c>
      <c r="AL49" s="145" t="str">
        <f t="shared" si="24"/>
        <v/>
      </c>
      <c r="AM49" s="87" t="str">
        <f t="shared" si="25"/>
        <v/>
      </c>
      <c r="AN49" s="88">
        <f t="shared" si="26"/>
        <v>0</v>
      </c>
      <c r="AO49" s="78" t="str">
        <f t="shared" si="27"/>
        <v/>
      </c>
      <c r="AP49" s="79" t="str">
        <f t="shared" si="28"/>
        <v/>
      </c>
      <c r="AQ49" s="75"/>
      <c r="AR49" s="87" t="str">
        <f t="shared" si="29"/>
        <v/>
      </c>
      <c r="AS49" s="147" t="str">
        <f t="shared" si="30"/>
        <v/>
      </c>
      <c r="AT49" s="147" t="str">
        <f t="shared" si="31"/>
        <v/>
      </c>
      <c r="AU49" s="147" t="str">
        <f t="shared" si="32"/>
        <v/>
      </c>
      <c r="AV49" s="146"/>
      <c r="AW49" s="147" t="str">
        <f t="shared" si="34"/>
        <v/>
      </c>
      <c r="AX49" s="147">
        <f t="shared" si="35"/>
        <v>0</v>
      </c>
      <c r="AY49" s="146"/>
      <c r="AZ49" s="55" t="str">
        <f t="shared" si="33"/>
        <v/>
      </c>
      <c r="BA49" s="56">
        <f t="shared" si="14"/>
        <v>0</v>
      </c>
    </row>
    <row r="50" spans="1:53" ht="15" customHeight="1" x14ac:dyDescent="0.25">
      <c r="A50">
        <v>33</v>
      </c>
      <c r="B50" s="16">
        <f>Middentoets!B50</f>
        <v>0</v>
      </c>
      <c r="C50" s="198">
        <f>Middentoets!C50</f>
        <v>0</v>
      </c>
      <c r="D50" s="162" t="str">
        <f>IF(Middentoets!D50="","",IF(Middentoets!D50&gt;0,Middentoets!D50))</f>
        <v/>
      </c>
      <c r="E50" s="357"/>
      <c r="F50" s="357"/>
      <c r="G50" s="358"/>
      <c r="H50" s="364"/>
      <c r="I50" s="361"/>
      <c r="J50" s="361"/>
      <c r="K50" s="361"/>
      <c r="L50" s="361"/>
      <c r="M50" s="365"/>
      <c r="N50" s="203">
        <f t="shared" si="15"/>
        <v>0</v>
      </c>
      <c r="O50" s="204" t="str">
        <f t="shared" si="16"/>
        <v/>
      </c>
      <c r="P50" s="204" t="str">
        <f t="shared" si="0"/>
        <v/>
      </c>
      <c r="Q50" s="204" t="str">
        <f t="shared" si="0"/>
        <v/>
      </c>
      <c r="R50" s="204">
        <f t="shared" si="17"/>
        <v>0</v>
      </c>
      <c r="S50" s="70" t="str">
        <f t="shared" si="1"/>
        <v/>
      </c>
      <c r="T50" s="70" t="str">
        <f t="shared" si="2"/>
        <v/>
      </c>
      <c r="U50" s="70" t="str">
        <f t="shared" si="3"/>
        <v/>
      </c>
      <c r="V50" s="70" t="str">
        <f t="shared" si="18"/>
        <v/>
      </c>
      <c r="W50" s="70" t="str">
        <f t="shared" si="4"/>
        <v/>
      </c>
      <c r="X50" s="70" t="str">
        <f t="shared" si="5"/>
        <v/>
      </c>
      <c r="Y50" s="70">
        <f t="shared" si="6"/>
        <v>0</v>
      </c>
      <c r="Z50" s="84" t="b">
        <f t="shared" si="7"/>
        <v>0</v>
      </c>
      <c r="AA50" s="84" t="b">
        <f t="shared" si="8"/>
        <v>0</v>
      </c>
      <c r="AB50" s="84" t="b">
        <f t="shared" si="9"/>
        <v>0</v>
      </c>
      <c r="AC50" s="84" t="b">
        <f t="shared" si="10"/>
        <v>0</v>
      </c>
      <c r="AD50" s="84" t="b">
        <f t="shared" si="11"/>
        <v>0</v>
      </c>
      <c r="AE50" s="84" t="b">
        <f t="shared" si="19"/>
        <v>0</v>
      </c>
      <c r="AF50" s="84" t="b">
        <f t="shared" si="20"/>
        <v>0</v>
      </c>
      <c r="AG50" s="84" t="b">
        <f t="shared" si="21"/>
        <v>0</v>
      </c>
      <c r="AH50" s="84" t="b">
        <f t="shared" si="22"/>
        <v>0</v>
      </c>
      <c r="AI50" s="84" t="b">
        <f t="shared" si="23"/>
        <v>0</v>
      </c>
      <c r="AJ50" s="89" t="str">
        <f t="shared" si="12"/>
        <v/>
      </c>
      <c r="AK50" s="165" t="str">
        <f t="shared" si="13"/>
        <v/>
      </c>
      <c r="AL50" s="145" t="str">
        <f t="shared" si="24"/>
        <v/>
      </c>
      <c r="AM50" s="87" t="str">
        <f t="shared" si="25"/>
        <v/>
      </c>
      <c r="AN50" s="88">
        <f t="shared" si="26"/>
        <v>0</v>
      </c>
      <c r="AO50" s="78" t="str">
        <f t="shared" si="27"/>
        <v/>
      </c>
      <c r="AP50" s="79" t="str">
        <f t="shared" si="28"/>
        <v/>
      </c>
      <c r="AQ50" s="75"/>
      <c r="AR50" s="87" t="str">
        <f t="shared" si="29"/>
        <v/>
      </c>
      <c r="AS50" s="147" t="str">
        <f t="shared" si="30"/>
        <v/>
      </c>
      <c r="AT50" s="147" t="str">
        <f t="shared" si="31"/>
        <v/>
      </c>
      <c r="AU50" s="147" t="str">
        <f t="shared" si="32"/>
        <v/>
      </c>
      <c r="AV50" s="146"/>
      <c r="AW50" s="147" t="str">
        <f t="shared" si="34"/>
        <v/>
      </c>
      <c r="AX50" s="147">
        <f t="shared" si="35"/>
        <v>0</v>
      </c>
      <c r="AY50" s="146"/>
      <c r="AZ50" s="55" t="str">
        <f t="shared" si="33"/>
        <v/>
      </c>
      <c r="BA50" s="56">
        <f t="shared" si="14"/>
        <v>0</v>
      </c>
    </row>
    <row r="51" spans="1:53" ht="15" customHeight="1" x14ac:dyDescent="0.25">
      <c r="A51">
        <v>34</v>
      </c>
      <c r="B51" s="16">
        <f>Middentoets!B51</f>
        <v>0</v>
      </c>
      <c r="C51" s="198">
        <f>Middentoets!C51</f>
        <v>0</v>
      </c>
      <c r="D51" s="162" t="str">
        <f>IF(Middentoets!D51="","",IF(Middentoets!D51&gt;0,Middentoets!D51))</f>
        <v/>
      </c>
      <c r="E51" s="357"/>
      <c r="F51" s="363"/>
      <c r="G51" s="358"/>
      <c r="H51" s="364"/>
      <c r="I51" s="361"/>
      <c r="J51" s="361"/>
      <c r="K51" s="361"/>
      <c r="L51" s="361"/>
      <c r="M51" s="365"/>
      <c r="N51" s="203">
        <f t="shared" si="15"/>
        <v>0</v>
      </c>
      <c r="O51" s="204" t="str">
        <f t="shared" si="16"/>
        <v/>
      </c>
      <c r="P51" s="204" t="str">
        <f t="shared" si="0"/>
        <v/>
      </c>
      <c r="Q51" s="204" t="str">
        <f t="shared" si="0"/>
        <v/>
      </c>
      <c r="R51" s="204">
        <f t="shared" si="17"/>
        <v>0</v>
      </c>
      <c r="S51" s="70" t="str">
        <f t="shared" si="1"/>
        <v/>
      </c>
      <c r="T51" s="70" t="str">
        <f t="shared" si="2"/>
        <v/>
      </c>
      <c r="U51" s="70" t="str">
        <f t="shared" si="3"/>
        <v/>
      </c>
      <c r="V51" s="70" t="str">
        <f t="shared" si="18"/>
        <v/>
      </c>
      <c r="W51" s="70" t="str">
        <f t="shared" si="4"/>
        <v/>
      </c>
      <c r="X51" s="70" t="str">
        <f t="shared" si="5"/>
        <v/>
      </c>
      <c r="Y51" s="70">
        <f t="shared" si="6"/>
        <v>0</v>
      </c>
      <c r="Z51" s="84" t="b">
        <f t="shared" si="7"/>
        <v>0</v>
      </c>
      <c r="AA51" s="84" t="b">
        <f t="shared" si="8"/>
        <v>0</v>
      </c>
      <c r="AB51" s="84" t="b">
        <f t="shared" si="9"/>
        <v>0</v>
      </c>
      <c r="AC51" s="84" t="b">
        <f t="shared" si="10"/>
        <v>0</v>
      </c>
      <c r="AD51" s="84" t="b">
        <f t="shared" si="11"/>
        <v>0</v>
      </c>
      <c r="AE51" s="84" t="b">
        <f t="shared" si="19"/>
        <v>0</v>
      </c>
      <c r="AF51" s="84" t="b">
        <f t="shared" si="20"/>
        <v>0</v>
      </c>
      <c r="AG51" s="84" t="b">
        <f t="shared" si="21"/>
        <v>0</v>
      </c>
      <c r="AH51" s="84" t="b">
        <f t="shared" si="22"/>
        <v>0</v>
      </c>
      <c r="AI51" s="84" t="b">
        <f t="shared" si="23"/>
        <v>0</v>
      </c>
      <c r="AJ51" s="89" t="str">
        <f t="shared" si="12"/>
        <v/>
      </c>
      <c r="AK51" s="165" t="str">
        <f t="shared" si="13"/>
        <v/>
      </c>
      <c r="AL51" s="145" t="str">
        <f t="shared" si="24"/>
        <v/>
      </c>
      <c r="AM51" s="87" t="str">
        <f t="shared" si="25"/>
        <v/>
      </c>
      <c r="AN51" s="88">
        <f t="shared" si="26"/>
        <v>0</v>
      </c>
      <c r="AO51" s="78" t="str">
        <f t="shared" si="27"/>
        <v/>
      </c>
      <c r="AP51" s="79" t="str">
        <f t="shared" si="28"/>
        <v/>
      </c>
      <c r="AQ51" s="75"/>
      <c r="AR51" s="87" t="str">
        <f t="shared" si="29"/>
        <v/>
      </c>
      <c r="AS51" s="147" t="str">
        <f t="shared" si="30"/>
        <v/>
      </c>
      <c r="AT51" s="147" t="str">
        <f t="shared" si="31"/>
        <v/>
      </c>
      <c r="AU51" s="147" t="str">
        <f t="shared" si="32"/>
        <v/>
      </c>
      <c r="AV51" s="146"/>
      <c r="AW51" s="147" t="str">
        <f t="shared" si="34"/>
        <v/>
      </c>
      <c r="AX51" s="147">
        <f t="shared" si="35"/>
        <v>0</v>
      </c>
      <c r="AY51" s="146"/>
      <c r="AZ51" s="55" t="str">
        <f t="shared" si="33"/>
        <v/>
      </c>
      <c r="BA51" s="56">
        <f t="shared" si="14"/>
        <v>0</v>
      </c>
    </row>
    <row r="52" spans="1:53" ht="15" customHeight="1" x14ac:dyDescent="0.25">
      <c r="A52">
        <v>35</v>
      </c>
      <c r="B52" s="16">
        <f>Middentoets!B52</f>
        <v>0</v>
      </c>
      <c r="C52" s="198">
        <f>Middentoets!C52</f>
        <v>0</v>
      </c>
      <c r="D52" s="162" t="str">
        <f>IF(Middentoets!D52="","",IF(Middentoets!D52&gt;0,Middentoets!D52))</f>
        <v/>
      </c>
      <c r="E52" s="357"/>
      <c r="F52" s="363"/>
      <c r="G52" s="358"/>
      <c r="H52" s="364"/>
      <c r="I52" s="361"/>
      <c r="J52" s="361"/>
      <c r="K52" s="361"/>
      <c r="L52" s="361"/>
      <c r="M52" s="365"/>
      <c r="N52" s="203">
        <f t="shared" si="15"/>
        <v>0</v>
      </c>
      <c r="O52" s="204" t="str">
        <f t="shared" si="16"/>
        <v/>
      </c>
      <c r="P52" s="204" t="str">
        <f t="shared" si="0"/>
        <v/>
      </c>
      <c r="Q52" s="204" t="str">
        <f t="shared" si="0"/>
        <v/>
      </c>
      <c r="R52" s="204">
        <f t="shared" si="17"/>
        <v>0</v>
      </c>
      <c r="S52" s="70" t="str">
        <f t="shared" si="1"/>
        <v/>
      </c>
      <c r="T52" s="70" t="str">
        <f t="shared" si="2"/>
        <v/>
      </c>
      <c r="U52" s="70" t="str">
        <f t="shared" si="3"/>
        <v/>
      </c>
      <c r="V52" s="70" t="str">
        <f t="shared" si="18"/>
        <v/>
      </c>
      <c r="W52" s="70" t="str">
        <f t="shared" si="4"/>
        <v/>
      </c>
      <c r="X52" s="70" t="str">
        <f t="shared" si="5"/>
        <v/>
      </c>
      <c r="Y52" s="70">
        <f t="shared" si="6"/>
        <v>0</v>
      </c>
      <c r="Z52" s="84" t="b">
        <f t="shared" si="7"/>
        <v>0</v>
      </c>
      <c r="AA52" s="84" t="b">
        <f t="shared" si="8"/>
        <v>0</v>
      </c>
      <c r="AB52" s="84" t="b">
        <f t="shared" si="9"/>
        <v>0</v>
      </c>
      <c r="AC52" s="84" t="b">
        <f t="shared" si="10"/>
        <v>0</v>
      </c>
      <c r="AD52" s="84" t="b">
        <f t="shared" si="11"/>
        <v>0</v>
      </c>
      <c r="AE52" s="84" t="b">
        <f t="shared" si="19"/>
        <v>0</v>
      </c>
      <c r="AF52" s="84" t="b">
        <f t="shared" si="20"/>
        <v>0</v>
      </c>
      <c r="AG52" s="84" t="b">
        <f t="shared" si="21"/>
        <v>0</v>
      </c>
      <c r="AH52" s="84" t="b">
        <f t="shared" si="22"/>
        <v>0</v>
      </c>
      <c r="AI52" s="84" t="b">
        <f t="shared" si="23"/>
        <v>0</v>
      </c>
      <c r="AJ52" s="89" t="str">
        <f t="shared" si="12"/>
        <v/>
      </c>
      <c r="AK52" s="165" t="str">
        <f t="shared" si="13"/>
        <v/>
      </c>
      <c r="AL52" s="145" t="str">
        <f t="shared" si="24"/>
        <v/>
      </c>
      <c r="AM52" s="87" t="str">
        <f t="shared" si="25"/>
        <v/>
      </c>
      <c r="AN52" s="88">
        <f t="shared" si="26"/>
        <v>0</v>
      </c>
      <c r="AO52" s="78" t="str">
        <f t="shared" si="27"/>
        <v/>
      </c>
      <c r="AP52" s="79" t="str">
        <f t="shared" si="28"/>
        <v/>
      </c>
      <c r="AQ52" s="75"/>
      <c r="AR52" s="87" t="str">
        <f t="shared" si="29"/>
        <v/>
      </c>
      <c r="AS52" s="147" t="str">
        <f t="shared" si="30"/>
        <v/>
      </c>
      <c r="AT52" s="147" t="str">
        <f t="shared" si="31"/>
        <v/>
      </c>
      <c r="AU52" s="147" t="str">
        <f t="shared" si="32"/>
        <v/>
      </c>
      <c r="AV52" s="146"/>
      <c r="AW52" s="147" t="str">
        <f t="shared" si="34"/>
        <v/>
      </c>
      <c r="AX52" s="147">
        <f t="shared" si="35"/>
        <v>0</v>
      </c>
      <c r="AY52" s="146"/>
      <c r="AZ52" s="55" t="str">
        <f t="shared" si="33"/>
        <v/>
      </c>
      <c r="BA52" s="56">
        <f t="shared" si="14"/>
        <v>0</v>
      </c>
    </row>
    <row r="53" spans="1:53" ht="15" customHeight="1" thickBot="1" x14ac:dyDescent="0.3">
      <c r="A53">
        <v>36</v>
      </c>
      <c r="B53" s="16">
        <f>Middentoets!B53</f>
        <v>0</v>
      </c>
      <c r="C53" s="198">
        <f>Middentoets!C53</f>
        <v>0</v>
      </c>
      <c r="D53" s="162" t="str">
        <f>IF(Middentoets!D53="","",IF(Middentoets!D53&gt;0,Middentoets!D53))</f>
        <v/>
      </c>
      <c r="E53" s="367"/>
      <c r="F53" s="368"/>
      <c r="G53" s="358"/>
      <c r="H53" s="364"/>
      <c r="I53" s="361"/>
      <c r="J53" s="361"/>
      <c r="K53" s="361"/>
      <c r="L53" s="361"/>
      <c r="M53" s="365"/>
      <c r="N53" s="203">
        <f t="shared" si="15"/>
        <v>0</v>
      </c>
      <c r="O53" s="204" t="str">
        <f t="shared" si="16"/>
        <v/>
      </c>
      <c r="P53" s="204" t="str">
        <f t="shared" si="0"/>
        <v/>
      </c>
      <c r="Q53" s="204" t="str">
        <f t="shared" si="0"/>
        <v/>
      </c>
      <c r="R53" s="204">
        <f t="shared" si="17"/>
        <v>0</v>
      </c>
      <c r="S53" s="70" t="str">
        <f t="shared" si="1"/>
        <v/>
      </c>
      <c r="T53" s="70" t="str">
        <f t="shared" si="2"/>
        <v/>
      </c>
      <c r="U53" s="70" t="str">
        <f t="shared" si="3"/>
        <v/>
      </c>
      <c r="V53" s="70" t="str">
        <f t="shared" si="18"/>
        <v/>
      </c>
      <c r="W53" s="70" t="str">
        <f t="shared" si="4"/>
        <v/>
      </c>
      <c r="X53" s="70" t="str">
        <f t="shared" si="5"/>
        <v/>
      </c>
      <c r="Y53" s="70">
        <f t="shared" si="6"/>
        <v>0</v>
      </c>
      <c r="Z53" s="84" t="b">
        <f t="shared" si="7"/>
        <v>0</v>
      </c>
      <c r="AA53" s="84" t="b">
        <f t="shared" si="8"/>
        <v>0</v>
      </c>
      <c r="AB53" s="84" t="b">
        <f t="shared" si="9"/>
        <v>0</v>
      </c>
      <c r="AC53" s="84" t="b">
        <f t="shared" si="10"/>
        <v>0</v>
      </c>
      <c r="AD53" s="84" t="b">
        <f t="shared" si="11"/>
        <v>0</v>
      </c>
      <c r="AE53" s="84" t="b">
        <f t="shared" si="19"/>
        <v>0</v>
      </c>
      <c r="AF53" s="84" t="b">
        <f t="shared" si="20"/>
        <v>0</v>
      </c>
      <c r="AG53" s="84" t="b">
        <f t="shared" si="21"/>
        <v>0</v>
      </c>
      <c r="AH53" s="84" t="b">
        <f t="shared" si="22"/>
        <v>0</v>
      </c>
      <c r="AI53" s="84" t="b">
        <f t="shared" si="23"/>
        <v>0</v>
      </c>
      <c r="AJ53" s="93" t="str">
        <f t="shared" si="12"/>
        <v/>
      </c>
      <c r="AK53" s="165" t="str">
        <f t="shared" si="13"/>
        <v/>
      </c>
      <c r="AL53" s="145" t="str">
        <f t="shared" si="24"/>
        <v/>
      </c>
      <c r="AM53" s="87" t="str">
        <f t="shared" si="25"/>
        <v/>
      </c>
      <c r="AN53" s="88">
        <f t="shared" si="26"/>
        <v>0</v>
      </c>
      <c r="AO53" s="78" t="str">
        <f t="shared" si="27"/>
        <v/>
      </c>
      <c r="AP53" s="79" t="str">
        <f t="shared" si="28"/>
        <v/>
      </c>
      <c r="AQ53" s="75"/>
      <c r="AR53" s="87" t="str">
        <f t="shared" si="29"/>
        <v/>
      </c>
      <c r="AS53" s="147" t="str">
        <f t="shared" si="30"/>
        <v/>
      </c>
      <c r="AT53" s="147" t="str">
        <f t="shared" si="31"/>
        <v/>
      </c>
      <c r="AU53" s="147" t="str">
        <f t="shared" si="32"/>
        <v/>
      </c>
      <c r="AV53" s="146"/>
      <c r="AW53" s="147" t="str">
        <f t="shared" si="34"/>
        <v/>
      </c>
      <c r="AX53" s="147">
        <f t="shared" si="35"/>
        <v>0</v>
      </c>
      <c r="AY53" s="146"/>
      <c r="AZ53" s="55" t="str">
        <f t="shared" si="33"/>
        <v/>
      </c>
      <c r="BA53" s="56">
        <f t="shared" si="14"/>
        <v>0</v>
      </c>
    </row>
    <row r="54" spans="1:53" ht="15" customHeight="1" thickBot="1" x14ac:dyDescent="0.3">
      <c r="A54" t="s">
        <v>95</v>
      </c>
      <c r="B54" s="60">
        <f>COUNTA(B18:B53)</f>
        <v>36</v>
      </c>
      <c r="C54" s="71"/>
      <c r="D54" s="273" t="s">
        <v>96</v>
      </c>
      <c r="E54" s="273"/>
      <c r="F54" s="273"/>
      <c r="G54" s="273"/>
      <c r="H54" s="94">
        <f t="shared" ref="H54:M54" si="36">IF(S56=0,"",IF(S56&gt;0,S55))</f>
        <v>0.75</v>
      </c>
      <c r="I54" s="95">
        <f t="shared" si="36"/>
        <v>0.75</v>
      </c>
      <c r="J54" s="95">
        <f t="shared" si="36"/>
        <v>0.66666666666666663</v>
      </c>
      <c r="K54" s="95" t="str">
        <f t="shared" si="36"/>
        <v/>
      </c>
      <c r="L54" s="95">
        <f t="shared" si="36"/>
        <v>0.75</v>
      </c>
      <c r="M54" s="95">
        <f t="shared" si="36"/>
        <v>0.75</v>
      </c>
      <c r="N54" s="95"/>
      <c r="O54" s="95"/>
      <c r="P54" s="95"/>
      <c r="Q54" s="95"/>
      <c r="R54" s="95"/>
      <c r="S54" s="96">
        <f t="shared" ref="S54:X54" si="37">SUM(S18:S53)</f>
        <v>3</v>
      </c>
      <c r="T54" s="96">
        <f t="shared" si="37"/>
        <v>3</v>
      </c>
      <c r="U54" s="96">
        <f t="shared" si="37"/>
        <v>2</v>
      </c>
      <c r="V54" s="96">
        <f t="shared" si="37"/>
        <v>0</v>
      </c>
      <c r="W54" s="96">
        <f t="shared" si="37"/>
        <v>3</v>
      </c>
      <c r="X54" s="96">
        <f t="shared" si="37"/>
        <v>3</v>
      </c>
      <c r="Y54" s="97">
        <f>SUM(AK18:AK53)</f>
        <v>3</v>
      </c>
      <c r="Z54" s="97">
        <f t="shared" ref="Z54:AI54" si="38">SUM(Z18:Z53)</f>
        <v>0</v>
      </c>
      <c r="AA54" s="97">
        <f t="shared" si="38"/>
        <v>1.6</v>
      </c>
      <c r="AB54" s="97">
        <f t="shared" si="38"/>
        <v>0.4</v>
      </c>
      <c r="AC54" s="97">
        <f t="shared" si="38"/>
        <v>1</v>
      </c>
      <c r="AD54" s="97">
        <f t="shared" si="38"/>
        <v>0</v>
      </c>
      <c r="AE54" s="97">
        <f t="shared" si="38"/>
        <v>0</v>
      </c>
      <c r="AF54" s="97">
        <f t="shared" si="38"/>
        <v>0</v>
      </c>
      <c r="AG54" s="97">
        <f t="shared" si="38"/>
        <v>0</v>
      </c>
      <c r="AH54" s="97">
        <f t="shared" si="38"/>
        <v>0</v>
      </c>
      <c r="AI54" s="97">
        <f t="shared" si="38"/>
        <v>0</v>
      </c>
      <c r="AJ54" s="98"/>
      <c r="AK54" s="148">
        <f>IF(Y57=0,"",IF(Y57&gt;0,$Y$55))</f>
        <v>0.75</v>
      </c>
      <c r="AL54" s="148" t="str">
        <f>IF(Z57=0,"",IF(Z57&gt;0,$Y$55))</f>
        <v/>
      </c>
      <c r="AM54" s="99"/>
      <c r="AN54" s="99"/>
      <c r="AO54" s="100">
        <f>IF(B54=0,"",IF(B54&gt;0,AO55/B54))</f>
        <v>0</v>
      </c>
      <c r="AP54" s="100">
        <f>IF(B54=0,"",IF(B54&gt;0,AP55/B54))</f>
        <v>0</v>
      </c>
      <c r="AQ54" s="101">
        <f>IF(B54=0,"",IF(B54&gt;0,AQ56/B54))</f>
        <v>1</v>
      </c>
      <c r="AR54" s="102"/>
      <c r="AS54" s="150" t="s">
        <v>97</v>
      </c>
      <c r="AT54" s="150" t="s">
        <v>97</v>
      </c>
      <c r="AU54" s="150" t="s">
        <v>98</v>
      </c>
      <c r="AV54" s="151" t="str">
        <f>IF(AX54=0,"",IF(AX54&gt;0,AX54/AV55))</f>
        <v/>
      </c>
      <c r="AW54" s="152"/>
      <c r="AX54" s="152">
        <f>SUM(AX18:AX53)</f>
        <v>0</v>
      </c>
      <c r="AY54" s="151" t="str">
        <f>IF(BA54=0,"",IF(BA54&gt;0,BA54/AY55))</f>
        <v/>
      </c>
      <c r="AZ54" s="10"/>
      <c r="BA54" s="11">
        <f>SUM(BA18:BA53)</f>
        <v>0</v>
      </c>
    </row>
    <row r="55" spans="1:53" x14ac:dyDescent="0.25">
      <c r="E55" s="103">
        <f>COUNTA(E18:E53)</f>
        <v>0</v>
      </c>
      <c r="F55" s="103">
        <f>COUNTA(F18:F53)</f>
        <v>0</v>
      </c>
      <c r="G55" s="70"/>
      <c r="H55" s="280" t="s">
        <v>24</v>
      </c>
      <c r="I55" s="274"/>
      <c r="J55" s="280" t="s">
        <v>25</v>
      </c>
      <c r="K55" s="274"/>
      <c r="L55" s="274" t="s">
        <v>26</v>
      </c>
      <c r="M55" s="274"/>
      <c r="N55" s="70"/>
      <c r="O55" s="70"/>
      <c r="P55" s="70"/>
      <c r="Q55" s="70"/>
      <c r="R55" s="70"/>
      <c r="S55" s="104">
        <f t="shared" ref="S55:X55" si="39">S54/S56</f>
        <v>0.75</v>
      </c>
      <c r="T55" s="104">
        <f t="shared" si="39"/>
        <v>0.75</v>
      </c>
      <c r="U55" s="104">
        <f t="shared" si="39"/>
        <v>0.66666666666666663</v>
      </c>
      <c r="V55" s="104" t="e">
        <f t="shared" si="39"/>
        <v>#DIV/0!</v>
      </c>
      <c r="W55" s="104">
        <f t="shared" si="39"/>
        <v>0.75</v>
      </c>
      <c r="X55" s="104">
        <f t="shared" si="39"/>
        <v>0.75</v>
      </c>
      <c r="Y55" s="104">
        <f>Y54/Y57</f>
        <v>0.75</v>
      </c>
      <c r="Z55" s="84">
        <f>Z54/10</f>
        <v>0</v>
      </c>
      <c r="AA55" s="84">
        <f t="shared" ref="AA55:AI55" si="40">AA54/10</f>
        <v>0.16</v>
      </c>
      <c r="AB55" s="84">
        <f t="shared" si="40"/>
        <v>0.04</v>
      </c>
      <c r="AC55" s="84">
        <f t="shared" si="40"/>
        <v>0.1</v>
      </c>
      <c r="AD55" s="84">
        <f t="shared" si="40"/>
        <v>0</v>
      </c>
      <c r="AE55" s="84">
        <f t="shared" si="40"/>
        <v>0</v>
      </c>
      <c r="AF55" s="84">
        <f t="shared" si="40"/>
        <v>0</v>
      </c>
      <c r="AG55" s="84">
        <f t="shared" si="40"/>
        <v>0</v>
      </c>
      <c r="AH55" s="84">
        <f t="shared" si="40"/>
        <v>0</v>
      </c>
      <c r="AI55" s="84">
        <f t="shared" si="40"/>
        <v>0</v>
      </c>
      <c r="AJ55" s="84"/>
      <c r="AK55" s="71"/>
      <c r="AL55" s="71"/>
      <c r="AM55" s="71"/>
      <c r="AN55" s="71"/>
      <c r="AO55" s="105">
        <f>COUNTIF(AO18:AO53,1)</f>
        <v>0</v>
      </c>
      <c r="AP55" s="105">
        <f>SUM(AP18:AP52)</f>
        <v>0</v>
      </c>
      <c r="AQ55" s="103">
        <f>COUNTA(AQ18:AQ53)</f>
        <v>0</v>
      </c>
      <c r="AR55" s="71"/>
      <c r="AS55" s="72">
        <f>IF($AS$57=0,"",IF($D$2&lt;6,"",IF($D$2&gt;=6,(AS58+AS59)/AS57)))</f>
        <v>1</v>
      </c>
      <c r="AT55" s="72">
        <f t="shared" ref="AT55:AU55" si="41">IF($AS$57=0,"",IF($D$2&lt;6,"",IF($D$2&gt;=6,(AT58+AT59)/AT57)))</f>
        <v>1</v>
      </c>
      <c r="AU55" s="72">
        <f t="shared" si="41"/>
        <v>1</v>
      </c>
      <c r="AV55" s="103">
        <f>COUNTA(AV18:AV53)</f>
        <v>0</v>
      </c>
      <c r="AW55" s="103"/>
      <c r="AX55" s="103"/>
      <c r="AY55" s="103">
        <f>COUNTA(AY18:AY53)</f>
        <v>0</v>
      </c>
      <c r="AZ55" s="3"/>
      <c r="BA55" s="3"/>
    </row>
    <row r="56" spans="1:53" ht="13.8" thickBot="1" x14ac:dyDescent="0.3">
      <c r="E56" s="3"/>
      <c r="F56" s="3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3">
        <f t="shared" ref="S56:X56" si="42">COUNTA(H18:H53)</f>
        <v>4</v>
      </c>
      <c r="T56" s="3">
        <f t="shared" si="42"/>
        <v>4</v>
      </c>
      <c r="U56" s="3">
        <f t="shared" si="42"/>
        <v>3</v>
      </c>
      <c r="V56" s="3">
        <f t="shared" si="42"/>
        <v>0</v>
      </c>
      <c r="W56" s="3">
        <f t="shared" si="42"/>
        <v>4</v>
      </c>
      <c r="X56" s="3">
        <f t="shared" si="42"/>
        <v>4</v>
      </c>
      <c r="Y56" s="3">
        <f>COUNTIF(Y18:Y53,0)</f>
        <v>32</v>
      </c>
      <c r="Z56" s="9" t="e">
        <f>Z54/D68*D70</f>
        <v>#DIV/0!</v>
      </c>
      <c r="AA56" s="9">
        <f>AA54/E68*E70</f>
        <v>4.4444444444444439E-2</v>
      </c>
      <c r="AB56" s="9">
        <f>AB54/F68*F70</f>
        <v>1.1111111111111112E-2</v>
      </c>
      <c r="AC56" s="9">
        <f>AC54/G68*G70</f>
        <v>2.7777777777777776E-2</v>
      </c>
      <c r="AD56" s="9" t="e">
        <f>AD54/H68*H70</f>
        <v>#DIV/0!</v>
      </c>
      <c r="AE56" s="9" t="e">
        <f>AE54/D69*D72</f>
        <v>#DIV/0!</v>
      </c>
      <c r="AF56" s="9" t="e">
        <f>AF54/E69*E72</f>
        <v>#DIV/0!</v>
      </c>
      <c r="AG56" s="9" t="e">
        <f>AG54/F69*F72</f>
        <v>#DIV/0!</v>
      </c>
      <c r="AH56" s="9" t="e">
        <f>AH54/G69*G72</f>
        <v>#DIV/0!</v>
      </c>
      <c r="AI56" s="9" t="e">
        <f>AI54/H69*H72</f>
        <v>#DIV/0!</v>
      </c>
      <c r="AO56" s="3"/>
      <c r="AP56" s="3"/>
      <c r="AQ56" s="2">
        <f>(B54-AQ55)</f>
        <v>36</v>
      </c>
      <c r="AR56" s="3"/>
      <c r="AS56" s="72">
        <f>IF($AS$57=0,"",IF($D$2&lt;6,"",IF($D$2&gt;=6,(AS59/AS57))))</f>
        <v>0.66666666666666663</v>
      </c>
      <c r="AT56" s="72">
        <f t="shared" ref="AT56:AU56" si="43">IF($AS$57=0,"",IF($D$2&lt;6,"",IF($D$2&gt;=6,(AT59/AT57))))</f>
        <v>0.66666666666666663</v>
      </c>
      <c r="AU56" s="72">
        <f t="shared" si="43"/>
        <v>0.66666666666666663</v>
      </c>
      <c r="AV56" s="2"/>
      <c r="AW56" s="2"/>
      <c r="AX56" s="2"/>
      <c r="AY56" s="2"/>
      <c r="AZ56" s="3"/>
      <c r="BA56" s="3"/>
    </row>
    <row r="57" spans="1:53" ht="20.399999999999999" thickBot="1" x14ac:dyDescent="0.55000000000000004">
      <c r="B57" s="51" t="s">
        <v>16</v>
      </c>
      <c r="C57" s="194"/>
      <c r="D57" s="199">
        <f>D2</f>
        <v>6</v>
      </c>
      <c r="E57" s="68" t="str">
        <f>E2</f>
        <v>*</v>
      </c>
      <c r="F57" s="12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T57" s="3"/>
      <c r="U57" s="3"/>
      <c r="V57" s="3"/>
      <c r="W57" s="3"/>
      <c r="X57" s="3"/>
      <c r="Y57" s="3">
        <f>36-Y56</f>
        <v>4</v>
      </c>
      <c r="AE57" s="3"/>
      <c r="AO57" s="3"/>
      <c r="AP57" s="3"/>
      <c r="AQ57" s="2"/>
      <c r="AR57" s="3"/>
      <c r="AS57" s="67">
        <f t="shared" ref="AS57:AT57" si="44">COUNTIF(AS18:AS53,"&gt;""")</f>
        <v>3</v>
      </c>
      <c r="AT57" s="67">
        <f t="shared" si="44"/>
        <v>3</v>
      </c>
      <c r="AU57" s="67">
        <f>COUNTIF(AU18:AU53,"&gt;""")</f>
        <v>3</v>
      </c>
      <c r="AV57" s="2"/>
      <c r="AW57" s="2"/>
      <c r="AX57" s="2"/>
      <c r="AY57" s="2"/>
      <c r="AZ57" s="3"/>
      <c r="BA57" s="3"/>
    </row>
    <row r="58" spans="1:53" ht="20.399999999999999" thickBot="1" x14ac:dyDescent="0.55000000000000004">
      <c r="B58" s="51" t="s">
        <v>17</v>
      </c>
      <c r="C58" s="194"/>
      <c r="D58" s="269">
        <f>D3</f>
        <v>46031</v>
      </c>
      <c r="E58" s="270"/>
      <c r="F58" s="12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3"/>
      <c r="T58" s="3"/>
      <c r="U58" s="3"/>
      <c r="V58" s="3"/>
      <c r="W58" s="3"/>
      <c r="X58" s="3"/>
      <c r="Y58" s="3"/>
      <c r="AE58" s="3"/>
      <c r="AO58" s="3"/>
      <c r="AP58" s="3"/>
      <c r="AQ58" s="2"/>
      <c r="AR58" s="3"/>
      <c r="AS58" s="69">
        <f>COUNTIF(AS18:AS53,"1F")</f>
        <v>1</v>
      </c>
      <c r="AT58" s="69">
        <f t="shared" ref="AT58:AU58" si="45">COUNTIF(AT18:AT53,"1F")</f>
        <v>1</v>
      </c>
      <c r="AU58" s="69">
        <f t="shared" si="45"/>
        <v>1</v>
      </c>
      <c r="AV58" s="2"/>
      <c r="AW58" s="2"/>
      <c r="AX58" s="2"/>
      <c r="AY58" s="2"/>
      <c r="AZ58" s="3"/>
      <c r="BA58" s="3"/>
    </row>
    <row r="59" spans="1:53" ht="19.8" x14ac:dyDescent="0.5">
      <c r="B59" s="51"/>
      <c r="C59" s="194"/>
      <c r="D59" s="201"/>
      <c r="E59" s="65"/>
      <c r="F59" s="12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3"/>
      <c r="T59" s="3"/>
      <c r="U59" s="3"/>
      <c r="V59" s="3"/>
      <c r="W59" s="3"/>
      <c r="X59" s="3"/>
      <c r="Y59" s="3"/>
      <c r="AE59" s="3"/>
      <c r="AO59" s="3"/>
      <c r="AP59" s="3"/>
      <c r="AQ59" s="2"/>
      <c r="AR59" s="3"/>
      <c r="AS59" s="69">
        <f>COUNTIF(AS18:AS53,"2F")</f>
        <v>2</v>
      </c>
      <c r="AT59" s="69">
        <f t="shared" ref="AT59" si="46">COUNTIF(AT18:AT53,"2F")</f>
        <v>2</v>
      </c>
      <c r="AU59" s="69">
        <f>COUNTIF(AU18:AU53,"1S")</f>
        <v>2</v>
      </c>
      <c r="AV59" s="2"/>
      <c r="AW59" s="2"/>
      <c r="AX59" s="2"/>
      <c r="AY59" s="2"/>
      <c r="AZ59" s="3"/>
      <c r="BA59" s="3"/>
    </row>
    <row r="60" spans="1:53" ht="19.8" x14ac:dyDescent="0.5">
      <c r="B60" s="51"/>
      <c r="C60" s="194"/>
      <c r="D60" s="201"/>
      <c r="E60" s="65"/>
      <c r="F60" s="12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3"/>
      <c r="T60" s="3"/>
      <c r="U60" s="3"/>
      <c r="V60" s="3"/>
      <c r="W60" s="3"/>
      <c r="X60" s="3"/>
      <c r="Y60" s="3"/>
      <c r="AE60" s="3"/>
      <c r="AO60" s="3"/>
      <c r="AP60" s="3"/>
      <c r="AQ60" s="2"/>
      <c r="AR60" s="3"/>
      <c r="AS60" s="3"/>
      <c r="AT60" s="3"/>
      <c r="AU60" s="3"/>
      <c r="AV60" s="2"/>
      <c r="AW60" s="2"/>
      <c r="AX60" s="2"/>
      <c r="AY60" s="2"/>
      <c r="AZ60" s="3"/>
      <c r="BA60" s="3"/>
    </row>
    <row r="61" spans="1:53" x14ac:dyDescent="0.25">
      <c r="E61" s="12"/>
      <c r="F61" s="12"/>
      <c r="Z61" s="3"/>
      <c r="AE61" s="3"/>
      <c r="AO61" s="12"/>
      <c r="AP61" s="12"/>
    </row>
    <row r="62" spans="1:53" x14ac:dyDescent="0.25">
      <c r="D62" s="70" t="s">
        <v>44</v>
      </c>
      <c r="E62" s="4" t="s">
        <v>45</v>
      </c>
      <c r="F62" s="4" t="s">
        <v>46</v>
      </c>
      <c r="G62" s="3" t="s">
        <v>99</v>
      </c>
      <c r="H62" s="4" t="s">
        <v>48</v>
      </c>
      <c r="I62" s="4" t="s">
        <v>49</v>
      </c>
      <c r="J62" s="4" t="s">
        <v>100</v>
      </c>
      <c r="K62" s="4" t="s">
        <v>101</v>
      </c>
      <c r="L62" s="4" t="s">
        <v>102</v>
      </c>
      <c r="M62" s="4" t="s">
        <v>103</v>
      </c>
      <c r="AE62" s="3"/>
      <c r="AJ62" s="4" t="s">
        <v>104</v>
      </c>
      <c r="AK62" s="4" t="s">
        <v>104</v>
      </c>
      <c r="AL62" s="4" t="s">
        <v>104</v>
      </c>
      <c r="AO62" s="4" t="s">
        <v>105</v>
      </c>
      <c r="AQ62" s="4"/>
    </row>
    <row r="63" spans="1:53" x14ac:dyDescent="0.25">
      <c r="D63" s="84">
        <f t="shared" ref="D63:I63" si="47">S55</f>
        <v>0.75</v>
      </c>
      <c r="E63" s="9">
        <f t="shared" si="47"/>
        <v>0.75</v>
      </c>
      <c r="F63" s="9">
        <f t="shared" si="47"/>
        <v>0.66666666666666663</v>
      </c>
      <c r="G63" s="9" t="e">
        <f t="shared" si="47"/>
        <v>#DIV/0!</v>
      </c>
      <c r="H63" s="9">
        <f t="shared" si="47"/>
        <v>0.75</v>
      </c>
      <c r="I63" s="9">
        <f t="shared" si="47"/>
        <v>0.75</v>
      </c>
      <c r="J63" s="9">
        <f>$AK$54</f>
        <v>0.75</v>
      </c>
      <c r="K63" s="13">
        <f>$AO$54</f>
        <v>0</v>
      </c>
      <c r="L63" s="9">
        <f>$AP$54</f>
        <v>0</v>
      </c>
      <c r="M63" s="9">
        <f>$AQ$54</f>
        <v>1</v>
      </c>
      <c r="N63" s="9"/>
      <c r="O63" s="9"/>
      <c r="P63" s="9"/>
      <c r="Q63" s="9"/>
      <c r="R63" s="9"/>
      <c r="AJ63" s="9" t="str">
        <f>$AV$54</f>
        <v/>
      </c>
      <c r="AK63" s="9" t="str">
        <f>$AV$54</f>
        <v/>
      </c>
      <c r="AL63" s="9" t="str">
        <f>$AV$54</f>
        <v/>
      </c>
      <c r="AM63" s="9"/>
      <c r="AN63" s="9"/>
      <c r="AO63" s="9" t="str">
        <f>$AY$54</f>
        <v/>
      </c>
      <c r="AQ63" s="12"/>
    </row>
    <row r="64" spans="1:53" x14ac:dyDescent="0.25">
      <c r="E64" s="12"/>
      <c r="F64" s="12"/>
      <c r="AO64" s="12"/>
      <c r="AP64" s="12"/>
    </row>
    <row r="65" spans="1:43" x14ac:dyDescent="0.25">
      <c r="E65" s="12"/>
      <c r="F65" s="12"/>
      <c r="AO65" s="12"/>
      <c r="AP65" s="12"/>
    </row>
    <row r="66" spans="1:43" x14ac:dyDescent="0.25">
      <c r="B66" s="5"/>
      <c r="D66" s="70" t="str">
        <f>IF($E$7="ja","A",IF($E$7="nee",1))</f>
        <v>A</v>
      </c>
      <c r="E66" s="4" t="str">
        <f>IF($E$7="ja","B",IF($E$7="nee",2))</f>
        <v>B</v>
      </c>
      <c r="F66" s="4" t="str">
        <f>IF($E$7="ja","C",IF($E$7="nee",3))</f>
        <v>C</v>
      </c>
      <c r="G66" s="4" t="str">
        <f>IF($E$7="ja","D",IF($E$7="nee",4))</f>
        <v>D</v>
      </c>
      <c r="H66" s="4" t="str">
        <f>IF($E$7="ja","E",IF($E$7="nee",5))</f>
        <v>E</v>
      </c>
    </row>
    <row r="67" spans="1:43" s="4" customFormat="1" x14ac:dyDescent="0.25">
      <c r="A67"/>
      <c r="B67" s="5" t="s">
        <v>106</v>
      </c>
      <c r="C67" s="70"/>
      <c r="D67" s="84">
        <f>IF($E$7="ja",0.25,IF($E$7="nee",0.2))</f>
        <v>0.25</v>
      </c>
      <c r="E67" s="9">
        <f>IF($E$7="ja",0.25,IF($E$7="nee",0.2))</f>
        <v>0.25</v>
      </c>
      <c r="F67" s="9">
        <f>IF($E$7="ja",0.25,IF($E$7="nee",0.2))</f>
        <v>0.25</v>
      </c>
      <c r="G67" s="9">
        <f>IF($E$7="ja",0.15,IF($E$7="nee",0.2))</f>
        <v>0.15</v>
      </c>
      <c r="H67" s="9">
        <f>IF($E$7="ja",0.1,IF($E$7="nee",0.2))</f>
        <v>0.1</v>
      </c>
      <c r="AO67"/>
      <c r="AP67"/>
      <c r="AQ67"/>
    </row>
    <row r="68" spans="1:43" s="4" customFormat="1" x14ac:dyDescent="0.25">
      <c r="A68"/>
      <c r="B68" s="5"/>
      <c r="C68" s="70"/>
      <c r="D68" s="70">
        <f>COUNTIF($D$18:$D$53,"A")</f>
        <v>0</v>
      </c>
      <c r="E68" s="4">
        <f>COUNTIF($D$18:$D$53,"B")</f>
        <v>3</v>
      </c>
      <c r="F68" s="4">
        <f>COUNTIF($D$18:$D$53,"C")</f>
        <v>1</v>
      </c>
      <c r="G68" s="4">
        <f>COUNTIF($D$18:$D$53,"D")</f>
        <v>1</v>
      </c>
      <c r="H68" s="4">
        <f>COUNTIF($D$18:$D$53,"E")</f>
        <v>0</v>
      </c>
      <c r="AO68"/>
      <c r="AP68"/>
      <c r="AQ68"/>
    </row>
    <row r="69" spans="1:43" s="4" customFormat="1" x14ac:dyDescent="0.25">
      <c r="A69"/>
      <c r="B69" s="5"/>
      <c r="C69" s="70"/>
      <c r="D69" s="70">
        <f>COUNTIF($D$18:$D$53,1)</f>
        <v>0</v>
      </c>
      <c r="E69" s="4">
        <f>COUNTIF($D$18:$D$53,2)</f>
        <v>0</v>
      </c>
      <c r="F69" s="4">
        <f>COUNTIF($D$18:$D$53,3)</f>
        <v>0</v>
      </c>
      <c r="G69" s="4">
        <f>COUNTIF($D$18:$D$53,4)</f>
        <v>0</v>
      </c>
      <c r="H69" s="4">
        <f>COUNTIF($D$18:$D$53,5)</f>
        <v>0</v>
      </c>
      <c r="AO69"/>
      <c r="AP69"/>
      <c r="AQ69"/>
    </row>
    <row r="70" spans="1:43" s="4" customFormat="1" x14ac:dyDescent="0.25">
      <c r="A70"/>
      <c r="B70" s="5" t="s">
        <v>107</v>
      </c>
      <c r="C70" s="70"/>
      <c r="D70" s="84">
        <f>D68/$B$54</f>
        <v>0</v>
      </c>
      <c r="E70" s="9">
        <f>E68/$B$54</f>
        <v>8.3333333333333329E-2</v>
      </c>
      <c r="F70" s="9">
        <f>F68/$B$54</f>
        <v>2.7777777777777776E-2</v>
      </c>
      <c r="G70" s="9">
        <f>G68/$B$54</f>
        <v>2.7777777777777776E-2</v>
      </c>
      <c r="H70" s="9">
        <f>H68/$B$54</f>
        <v>0</v>
      </c>
      <c r="AO70"/>
      <c r="AP70"/>
      <c r="AQ70"/>
    </row>
    <row r="71" spans="1:43" s="4" customFormat="1" x14ac:dyDescent="0.25">
      <c r="A71"/>
      <c r="B71" s="5" t="s">
        <v>108</v>
      </c>
      <c r="C71" s="70"/>
      <c r="D71" s="84" t="e">
        <f>Z56</f>
        <v>#DIV/0!</v>
      </c>
      <c r="E71" s="9">
        <f>AA56</f>
        <v>4.4444444444444439E-2</v>
      </c>
      <c r="F71" s="9">
        <f>AB56</f>
        <v>1.1111111111111112E-2</v>
      </c>
      <c r="G71" s="9">
        <f>AC56</f>
        <v>2.7777777777777776E-2</v>
      </c>
      <c r="H71" s="9" t="e">
        <f>AD56</f>
        <v>#DIV/0!</v>
      </c>
      <c r="AO71"/>
      <c r="AP71"/>
      <c r="AQ71"/>
    </row>
    <row r="72" spans="1:43" s="4" customFormat="1" x14ac:dyDescent="0.25">
      <c r="A72"/>
      <c r="B72" s="5" t="s">
        <v>109</v>
      </c>
      <c r="C72" s="70"/>
      <c r="D72" s="84">
        <f>D69/$B$54</f>
        <v>0</v>
      </c>
      <c r="E72" s="9">
        <f>E69/$B$54</f>
        <v>0</v>
      </c>
      <c r="F72" s="9">
        <f>F69/$B$54</f>
        <v>0</v>
      </c>
      <c r="G72" s="9">
        <f>G69/$B$54</f>
        <v>0</v>
      </c>
      <c r="H72" s="9">
        <f>H69/$B$54</f>
        <v>0</v>
      </c>
      <c r="AO72"/>
      <c r="AP72"/>
      <c r="AQ72"/>
    </row>
    <row r="73" spans="1:43" s="4" customFormat="1" x14ac:dyDescent="0.25">
      <c r="A73"/>
      <c r="B73" s="5" t="s">
        <v>110</v>
      </c>
      <c r="C73" s="70"/>
      <c r="D73" s="84" t="e">
        <f>AE56</f>
        <v>#DIV/0!</v>
      </c>
      <c r="E73" s="9" t="e">
        <f>AF56</f>
        <v>#DIV/0!</v>
      </c>
      <c r="F73" s="9" t="e">
        <f>AG56</f>
        <v>#DIV/0!</v>
      </c>
      <c r="G73" s="9" t="e">
        <f>AH56</f>
        <v>#DIV/0!</v>
      </c>
      <c r="H73" s="9" t="e">
        <f>AI56</f>
        <v>#DIV/0!</v>
      </c>
      <c r="AO73"/>
      <c r="AP73"/>
      <c r="AQ73"/>
    </row>
    <row r="74" spans="1:43" s="4" customFormat="1" x14ac:dyDescent="0.25">
      <c r="A74"/>
      <c r="B74" s="5" t="s">
        <v>111</v>
      </c>
      <c r="C74" s="70"/>
      <c r="D74" s="84">
        <f>IF($E$7="ja",D70,IF($E7="nee",D72))</f>
        <v>0</v>
      </c>
      <c r="E74" s="9">
        <f>IF($E$7="ja",E70,IF($E7="nee",E72))</f>
        <v>8.3333333333333329E-2</v>
      </c>
      <c r="F74" s="9">
        <f>IF($E$7="ja",F70,IF($E7="nee",F72))</f>
        <v>2.7777777777777776E-2</v>
      </c>
      <c r="G74" s="9">
        <f>IF($E$7="ja",G70,IF($E7="nee",G72))</f>
        <v>2.7777777777777776E-2</v>
      </c>
      <c r="H74" s="9">
        <f>IF($E$7="ja",H70,IF($E7="nee",H72))</f>
        <v>0</v>
      </c>
      <c r="AO74"/>
      <c r="AP74"/>
      <c r="AQ74"/>
    </row>
    <row r="75" spans="1:43" s="4" customFormat="1" x14ac:dyDescent="0.25">
      <c r="A75"/>
      <c r="B75" s="5" t="s">
        <v>112</v>
      </c>
      <c r="C75" s="70"/>
      <c r="D75" s="84" t="e">
        <f>IF($E$7="ja",D71,IF($E$7="nee",D73))</f>
        <v>#DIV/0!</v>
      </c>
      <c r="E75" s="9">
        <f>IF($E$7="ja",E71,IF($E$7="nee",E73))</f>
        <v>4.4444444444444439E-2</v>
      </c>
      <c r="F75" s="9">
        <f>IF($E$7="ja",F71,IF($E$7="nee",F73))</f>
        <v>1.1111111111111112E-2</v>
      </c>
      <c r="G75" s="9">
        <f>IF($E$7="ja",G71,IF($E$7="nee",G73))</f>
        <v>2.7777777777777776E-2</v>
      </c>
      <c r="H75" s="9" t="e">
        <f>IF($E$7="ja",H71,IF($E$7="nee",H73))</f>
        <v>#DIV/0!</v>
      </c>
      <c r="AO75"/>
      <c r="AP75"/>
      <c r="AQ75"/>
    </row>
  </sheetData>
  <sheetProtection sheet="1" objects="1" scenarios="1"/>
  <mergeCells count="17">
    <mergeCell ref="D58:E58"/>
    <mergeCell ref="D3:E3"/>
    <mergeCell ref="B5:AY5"/>
    <mergeCell ref="B7:D7"/>
    <mergeCell ref="B8:D8"/>
    <mergeCell ref="H10:I10"/>
    <mergeCell ref="J10:K10"/>
    <mergeCell ref="L10:M10"/>
    <mergeCell ref="AS10:AU10"/>
    <mergeCell ref="C11:C13"/>
    <mergeCell ref="D54:G54"/>
    <mergeCell ref="H55:I55"/>
    <mergeCell ref="J55:K55"/>
    <mergeCell ref="L55:M55"/>
    <mergeCell ref="AQ2:AV3"/>
    <mergeCell ref="AX2:AX3"/>
    <mergeCell ref="AY2:AY3"/>
  </mergeCells>
  <conditionalFormatting sqref="B18:C53">
    <cfRule type="cellIs" dxfId="2123" priority="56" stopIfTrue="1" operator="equal">
      <formula>0</formula>
    </cfRule>
  </conditionalFormatting>
  <conditionalFormatting sqref="D18:D53">
    <cfRule type="cellIs" dxfId="2122" priority="28" stopIfTrue="1" operator="equal">
      <formula>""</formula>
    </cfRule>
  </conditionalFormatting>
  <conditionalFormatting sqref="E7:E8 D9">
    <cfRule type="cellIs" dxfId="2121" priority="93" stopIfTrue="1" operator="equal">
      <formula>"nee"</formula>
    </cfRule>
    <cfRule type="cellIs" dxfId="2120" priority="92" stopIfTrue="1" operator="equal">
      <formula>"ja"</formula>
    </cfRule>
  </conditionalFormatting>
  <conditionalFormatting sqref="E18:E53">
    <cfRule type="cellIs" dxfId="2119" priority="102" stopIfTrue="1" operator="equal">
      <formula>""</formula>
    </cfRule>
  </conditionalFormatting>
  <conditionalFormatting sqref="E18:F53">
    <cfRule type="cellIs" dxfId="2118" priority="100" stopIfTrue="1" operator="equal">
      <formula>"x"</formula>
    </cfRule>
  </conditionalFormatting>
  <conditionalFormatting sqref="F18:F53">
    <cfRule type="cellIs" dxfId="2117" priority="101" stopIfTrue="1" operator="equal">
      <formula>""</formula>
    </cfRule>
  </conditionalFormatting>
  <conditionalFormatting sqref="G11:G13">
    <cfRule type="expression" dxfId="2116" priority="23" stopIfTrue="1">
      <formula>$J$3="ja"</formula>
    </cfRule>
    <cfRule type="expression" dxfId="2115" priority="24" stopIfTrue="1">
      <formula>$L$3="ja"</formula>
    </cfRule>
  </conditionalFormatting>
  <conditionalFormatting sqref="G18:G53">
    <cfRule type="cellIs" dxfId="2114" priority="74" stopIfTrue="1" operator="greaterThan">
      <formula>""</formula>
    </cfRule>
    <cfRule type="cellIs" dxfId="2113" priority="73" stopIfTrue="1" operator="equal">
      <formula>""</formula>
    </cfRule>
  </conditionalFormatting>
  <conditionalFormatting sqref="H11:H13">
    <cfRule type="expression" dxfId="2112" priority="21">
      <formula>$K$2="ja"</formula>
    </cfRule>
    <cfRule type="expression" dxfId="2111" priority="25" stopIfTrue="1">
      <formula>$J$2="ja"</formula>
    </cfRule>
    <cfRule type="expression" dxfId="2110" priority="26" stopIfTrue="1">
      <formula>$L$2="ja"</formula>
    </cfRule>
  </conditionalFormatting>
  <conditionalFormatting sqref="H18:M53">
    <cfRule type="cellIs" dxfId="2109" priority="90" stopIfTrue="1" operator="lessThanOrEqual">
      <formula>$D18</formula>
    </cfRule>
    <cfRule type="cellIs" dxfId="2108" priority="89" stopIfTrue="1" operator="equal">
      <formula>0</formula>
    </cfRule>
    <cfRule type="cellIs" dxfId="2107" priority="91" stopIfTrue="1" operator="notEqual">
      <formula>$D18</formula>
    </cfRule>
  </conditionalFormatting>
  <conditionalFormatting sqref="I11:I13">
    <cfRule type="expression" dxfId="2106" priority="27" stopIfTrue="1">
      <formula>$J$3="ja"</formula>
    </cfRule>
  </conditionalFormatting>
  <conditionalFormatting sqref="I11:J13">
    <cfRule type="expression" dxfId="2105" priority="19">
      <formula>$M$2="ja"</formula>
    </cfRule>
  </conditionalFormatting>
  <conditionalFormatting sqref="I11:K13">
    <cfRule type="expression" dxfId="2104" priority="18">
      <formula>$L$3="ja"</formula>
    </cfRule>
  </conditionalFormatting>
  <conditionalFormatting sqref="J11:J13">
    <cfRule type="expression" dxfId="2103" priority="20">
      <formula>$K$2="ja"</formula>
    </cfRule>
    <cfRule type="expression" dxfId="2102" priority="22">
      <formula>$L$2="ja"</formula>
    </cfRule>
  </conditionalFormatting>
  <conditionalFormatting sqref="J11:R13">
    <cfRule type="expression" dxfId="2101" priority="14">
      <formula>$J$3="ja"</formula>
    </cfRule>
  </conditionalFormatting>
  <conditionalFormatting sqref="L11:R13">
    <cfRule type="expression" dxfId="2100" priority="13">
      <formula>$K$2="ja"</formula>
    </cfRule>
    <cfRule type="expression" dxfId="2099" priority="15" stopIfTrue="1">
      <formula>$L$2="ja"</formula>
    </cfRule>
    <cfRule type="expression" dxfId="2098" priority="16" stopIfTrue="1">
      <formula>$M$2="ja"</formula>
    </cfRule>
    <cfRule type="expression" dxfId="2097" priority="17" stopIfTrue="1">
      <formula>$S$2="ja"</formula>
    </cfRule>
  </conditionalFormatting>
  <conditionalFormatting sqref="AJ18:AJ53">
    <cfRule type="cellIs" dxfId="2096" priority="99" stopIfTrue="1" operator="notEqual">
      <formula>""</formula>
    </cfRule>
  </conditionalFormatting>
  <conditionalFormatting sqref="AK18:AK53">
    <cfRule type="cellIs" dxfId="2095" priority="34" stopIfTrue="1" operator="equal">
      <formula>1</formula>
    </cfRule>
    <cfRule type="cellIs" dxfId="2094" priority="35" stopIfTrue="1" operator="lessThan">
      <formula>1</formula>
    </cfRule>
  </conditionalFormatting>
  <conditionalFormatting sqref="AK11:AL13">
    <cfRule type="cellIs" dxfId="2093" priority="11" stopIfTrue="1" operator="lessThan">
      <formula>1</formula>
    </cfRule>
    <cfRule type="cellIs" dxfId="2092" priority="10" stopIfTrue="1" operator="equal">
      <formula>1</formula>
    </cfRule>
  </conditionalFormatting>
  <conditionalFormatting sqref="AL18:AL53">
    <cfRule type="expression" dxfId="2091" priority="33">
      <formula>$AM18&gt;=$AR18</formula>
    </cfRule>
    <cfRule type="expression" dxfId="2090" priority="30">
      <formula>$G18=""</formula>
    </cfRule>
    <cfRule type="expression" dxfId="2089" priority="31">
      <formula>$AM18=""</formula>
    </cfRule>
    <cfRule type="expression" dxfId="2088" priority="32">
      <formula>$AM18&lt;$AR18</formula>
    </cfRule>
  </conditionalFormatting>
  <conditionalFormatting sqref="AL18:AL54">
    <cfRule type="expression" dxfId="2087" priority="29">
      <formula>$B18&gt;0</formula>
    </cfRule>
  </conditionalFormatting>
  <conditionalFormatting sqref="AM18:AN53">
    <cfRule type="expression" dxfId="2086" priority="75" stopIfTrue="1">
      <formula>$L$3="ja"</formula>
    </cfRule>
  </conditionalFormatting>
  <conditionalFormatting sqref="AO18:AO53">
    <cfRule type="cellIs" dxfId="2085" priority="81" stopIfTrue="1" operator="equal">
      <formula>""</formula>
    </cfRule>
    <cfRule type="cellIs" dxfId="2084" priority="80" stopIfTrue="1" operator="equal">
      <formula>1</formula>
    </cfRule>
  </conditionalFormatting>
  <conditionalFormatting sqref="AP18:AP53">
    <cfRule type="cellIs" dxfId="2083" priority="83" stopIfTrue="1" operator="equal">
      <formula>""</formula>
    </cfRule>
    <cfRule type="cellIs" dxfId="2082" priority="82" stopIfTrue="1" operator="equal">
      <formula>1</formula>
    </cfRule>
  </conditionalFormatting>
  <conditionalFormatting sqref="AQ18:AQ53">
    <cfRule type="cellIs" dxfId="2081" priority="55" stopIfTrue="1" operator="equal">
      <formula>""</formula>
    </cfRule>
    <cfRule type="cellIs" dxfId="2080" priority="53" stopIfTrue="1" operator="equal">
      <formula>"x"</formula>
    </cfRule>
    <cfRule type="expression" dxfId="2079" priority="54" stopIfTrue="1">
      <formula>$B18&gt;0</formula>
    </cfRule>
  </conditionalFormatting>
  <conditionalFormatting sqref="AR18:AR54">
    <cfRule type="expression" dxfId="2078" priority="52" stopIfTrue="1">
      <formula>$L$3="ja"</formula>
    </cfRule>
  </conditionalFormatting>
  <conditionalFormatting sqref="AR54">
    <cfRule type="expression" dxfId="2077" priority="51" stopIfTrue="1">
      <formula>$J$3="ja"</formula>
    </cfRule>
  </conditionalFormatting>
  <conditionalFormatting sqref="AS11:AS13">
    <cfRule type="expression" dxfId="2076" priority="6" stopIfTrue="1">
      <formula>$J$3="ja"</formula>
    </cfRule>
  </conditionalFormatting>
  <conditionalFormatting sqref="AS11:AT13">
    <cfRule type="expression" dxfId="2075" priority="9">
      <formula>$L$3="ja"</formula>
    </cfRule>
    <cfRule type="expression" dxfId="2074" priority="8">
      <formula>$M$2="ja"</formula>
    </cfRule>
  </conditionalFormatting>
  <conditionalFormatting sqref="AS18:AT53">
    <cfRule type="cellIs" dxfId="2073" priority="36" operator="equal">
      <formula>"2F"</formula>
    </cfRule>
  </conditionalFormatting>
  <conditionalFormatting sqref="AS18:AU53">
    <cfRule type="cellIs" dxfId="2072" priority="39" operator="equal">
      <formula>"1F"</formula>
    </cfRule>
    <cfRule type="expression" dxfId="2071" priority="40" stopIfTrue="1">
      <formula>$L$3="ja"</formula>
    </cfRule>
    <cfRule type="cellIs" dxfId="2070" priority="38" operator="equal">
      <formula>"&lt;1F"</formula>
    </cfRule>
  </conditionalFormatting>
  <conditionalFormatting sqref="AS54:AU54">
    <cfRule type="expression" dxfId="2069" priority="48" stopIfTrue="1">
      <formula>$L$3="ja"</formula>
    </cfRule>
  </conditionalFormatting>
  <conditionalFormatting sqref="AS54:AY54">
    <cfRule type="expression" dxfId="2068" priority="49" stopIfTrue="1">
      <formula>$J$3="ja"</formula>
    </cfRule>
  </conditionalFormatting>
  <conditionalFormatting sqref="AT11:AT13">
    <cfRule type="expression" dxfId="2067" priority="7">
      <formula>$L$2="ja"</formula>
    </cfRule>
  </conditionalFormatting>
  <conditionalFormatting sqref="AT11:AU13">
    <cfRule type="expression" dxfId="2066" priority="1">
      <formula>$K$2="ja"</formula>
    </cfRule>
  </conditionalFormatting>
  <conditionalFormatting sqref="AT11:AV13">
    <cfRule type="expression" dxfId="2065" priority="2">
      <formula>$J$3="ja"</formula>
    </cfRule>
  </conditionalFormatting>
  <conditionalFormatting sqref="AU11:AU13">
    <cfRule type="expression" dxfId="2064" priority="3" stopIfTrue="1">
      <formula>$L$2="ja"</formula>
    </cfRule>
    <cfRule type="expression" dxfId="2063" priority="4" stopIfTrue="1">
      <formula>$M$2="ja"</formula>
    </cfRule>
    <cfRule type="expression" dxfId="2062" priority="5" stopIfTrue="1">
      <formula>$S$2="ja"</formula>
    </cfRule>
  </conditionalFormatting>
  <conditionalFormatting sqref="AU18:AU53">
    <cfRule type="cellIs" dxfId="2061" priority="37" operator="equal">
      <formula>"1S"</formula>
    </cfRule>
  </conditionalFormatting>
  <conditionalFormatting sqref="AV11:AV13 AY11:AY13">
    <cfRule type="expression" dxfId="2060" priority="12" stopIfTrue="1">
      <formula>$L$3="ja"</formula>
    </cfRule>
  </conditionalFormatting>
  <conditionalFormatting sqref="AV18:AV53">
    <cfRule type="expression" dxfId="2059" priority="46">
      <formula>$AW18&gt;=$AR18</formula>
    </cfRule>
    <cfRule type="expression" dxfId="2058" priority="45">
      <formula>$AW18&lt;$AR18</formula>
    </cfRule>
    <cfRule type="expression" dxfId="2057" priority="44">
      <formula>$AW18=""</formula>
    </cfRule>
  </conditionalFormatting>
  <conditionalFormatting sqref="AV54:AY54">
    <cfRule type="expression" dxfId="2056" priority="50" stopIfTrue="1">
      <formula>$L$3="ja"</formula>
    </cfRule>
  </conditionalFormatting>
  <conditionalFormatting sqref="AW18:AX53">
    <cfRule type="expression" dxfId="2055" priority="47" stopIfTrue="1">
      <formula>$L$3="ja"</formula>
    </cfRule>
  </conditionalFormatting>
  <conditionalFormatting sqref="AY18:AY53">
    <cfRule type="expression" dxfId="2054" priority="41">
      <formula>$AZ18=""</formula>
    </cfRule>
    <cfRule type="expression" dxfId="2053" priority="42">
      <formula>$AZ18&lt;$AW18</formula>
    </cfRule>
    <cfRule type="expression" dxfId="2052" priority="43">
      <formula>$AZ18&gt;=$AW18</formula>
    </cfRule>
  </conditionalFormatting>
  <conditionalFormatting sqref="AZ18:BA53">
    <cfRule type="expression" dxfId="2051" priority="79" stopIfTrue="1">
      <formula>$L$3="ja"</formula>
    </cfRule>
  </conditionalFormatting>
  <conditionalFormatting sqref="BA54">
    <cfRule type="expression" dxfId="2050" priority="77" stopIfTrue="1">
      <formula>$J$3="ja"</formula>
    </cfRule>
    <cfRule type="expression" dxfId="2049" priority="78" stopIfTrue="1">
      <formula>$L$3="ja"</formula>
    </cfRule>
  </conditionalFormatting>
  <dataValidations count="5">
    <dataValidation type="list" allowBlank="1" showInputMessage="1" showErrorMessage="1" sqref="G18:G53" xr:uid="{896072EA-0FE4-4C13-9413-1216541264BC}">
      <formula1>"PRO,PRO/BBL,BBL,BBL/Kader,Kader,Kader/TL,TL,TL/Havo,Havo,Havo/Vwo,Vwo,"</formula1>
    </dataValidation>
    <dataValidation type="list" allowBlank="1" showInputMessage="1" showErrorMessage="1" sqref="AY18:AY53 AV18:AV53" xr:uid="{A8B9749B-0209-4608-9B3B-BEFE46F0EAAF}">
      <formula1>"PRO,LWOO,BBL,BBL/Kader,Kader,Kader/TL,TL,TL/Havo,Havo,Havo/Vwo,Vwo,"</formula1>
    </dataValidation>
    <dataValidation type="list" allowBlank="1" showInputMessage="1" showErrorMessage="1" sqref="E7" xr:uid="{4C2448CD-8DB7-4DDD-9ECB-BE056ADC0F99}">
      <formula1>"ja,nee,"</formula1>
    </dataValidation>
    <dataValidation type="list" allowBlank="1" showInputMessage="1" showErrorMessage="1" sqref="D2" xr:uid="{AD56E39D-740F-40C3-A64D-357A835024DF}">
      <formula1>"3,4,5,6,7,8,"</formula1>
    </dataValidation>
    <dataValidation type="list" allowBlank="1" showInputMessage="1" showErrorMessage="1" sqref="E2" xr:uid="{16F26798-66B4-4150-A067-82538CBBBE80}">
      <formula1>"--,A,B,C,D,E,F,G,H,I,J,"</formula1>
    </dataValidation>
  </dataValidations>
  <pageMargins left="0.89" right="0.28000000000000003" top="0.57999999999999996" bottom="0.22" header="0.13" footer="0.14000000000000001"/>
  <pageSetup paperSize="9" scale="56" orientation="landscape" r:id="rId1"/>
  <headerFooter alignWithMargins="0">
    <oddFooter>&amp;L&amp;8© Meesterwerk</oddFooter>
  </headerFooter>
  <rowBreaks count="1" manualBreakCount="1">
    <brk id="56" max="48" man="1"/>
  </rowBreaks>
  <colBreaks count="1" manualBreakCount="1">
    <brk id="51" min="1" max="55" man="1"/>
  </colBreaks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25190-FC9F-412F-984E-82B4D0838854}">
  <dimension ref="C2:P19"/>
  <sheetViews>
    <sheetView showGridLines="0" showRowColHeaders="0" zoomScaleNormal="10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20.399999999999999" x14ac:dyDescent="0.35"/>
  <cols>
    <col min="3" max="3" width="4.5546875" style="249" bestFit="1" customWidth="1"/>
    <col min="4" max="4" width="25.77734375" customWidth="1"/>
    <col min="5" max="6" width="15.77734375" style="70" customWidth="1"/>
    <col min="7" max="7" width="2.109375" style="261" customWidth="1"/>
    <col min="8" max="8" width="4.5546875" style="249" bestFit="1" customWidth="1"/>
    <col min="9" max="9" width="25.77734375" customWidth="1"/>
    <col min="10" max="10" width="15.77734375" style="70" customWidth="1"/>
    <col min="11" max="11" width="15.77734375" style="70" bestFit="1" customWidth="1"/>
    <col min="12" max="12" width="2.109375" style="261" customWidth="1"/>
    <col min="13" max="13" width="4.5546875" style="249" bestFit="1" customWidth="1"/>
    <col min="14" max="14" width="25.77734375" customWidth="1"/>
    <col min="15" max="15" width="15.77734375" style="70" customWidth="1"/>
    <col min="16" max="16" width="15.77734375" style="70" bestFit="1" customWidth="1"/>
  </cols>
  <sheetData>
    <row r="2" spans="3:16" ht="40.799999999999997" customHeight="1" x14ac:dyDescent="0.35">
      <c r="C2" s="254"/>
      <c r="D2" s="255"/>
      <c r="E2" s="256"/>
      <c r="F2" s="256"/>
      <c r="G2" s="256"/>
      <c r="H2" s="254"/>
      <c r="I2" s="257" t="s">
        <v>16</v>
      </c>
      <c r="J2" s="257">
        <f>Middentoets!$D$2</f>
        <v>6</v>
      </c>
      <c r="K2" s="257" t="str">
        <f>Middentoets!$E$2</f>
        <v>*</v>
      </c>
      <c r="L2" s="257"/>
      <c r="M2" s="254"/>
      <c r="N2" s="255"/>
      <c r="O2" s="256"/>
      <c r="P2" s="256"/>
    </row>
    <row r="3" spans="3:16" ht="20.399999999999999" customHeight="1" x14ac:dyDescent="0.35"/>
    <row r="4" spans="3:16" ht="40.799999999999997" customHeight="1" x14ac:dyDescent="0.35"/>
    <row r="5" spans="3:16" ht="90.6" customHeight="1" x14ac:dyDescent="0.35">
      <c r="E5" s="258"/>
      <c r="F5" s="258"/>
      <c r="G5" s="262"/>
      <c r="J5" s="258"/>
      <c r="K5" s="258"/>
      <c r="L5" s="263"/>
      <c r="O5" s="258"/>
      <c r="P5" s="258"/>
    </row>
    <row r="6" spans="3:16" s="250" customFormat="1" ht="30" customHeight="1" x14ac:dyDescent="0.25">
      <c r="C6" s="252">
        <v>1</v>
      </c>
      <c r="D6" s="264" t="str">
        <f>Middentoets!B18</f>
        <v>leerling 1</v>
      </c>
      <c r="E6"/>
      <c r="F6"/>
      <c r="G6" s="259"/>
      <c r="H6" s="252">
        <v>13</v>
      </c>
      <c r="I6" s="253">
        <f>Middentoets!B30</f>
        <v>0</v>
      </c>
      <c r="J6"/>
      <c r="K6"/>
      <c r="L6" s="251"/>
      <c r="M6" s="252">
        <v>25</v>
      </c>
      <c r="N6" s="253">
        <f>Middentoets!B42</f>
        <v>0</v>
      </c>
      <c r="O6"/>
      <c r="P6"/>
    </row>
    <row r="7" spans="3:16" s="250" customFormat="1" ht="30" customHeight="1" x14ac:dyDescent="0.25">
      <c r="C7" s="265">
        <v>2</v>
      </c>
      <c r="D7" s="265" t="str">
        <f>Middentoets!B19</f>
        <v>leerling 2</v>
      </c>
      <c r="E7"/>
      <c r="F7"/>
      <c r="G7" s="260"/>
      <c r="H7" s="265">
        <v>14</v>
      </c>
      <c r="I7" s="266">
        <f>Middentoets!B31</f>
        <v>0</v>
      </c>
      <c r="J7"/>
      <c r="K7"/>
      <c r="L7" s="251"/>
      <c r="M7" s="265">
        <v>26</v>
      </c>
      <c r="N7" s="266">
        <f>Middentoets!B43</f>
        <v>0</v>
      </c>
      <c r="O7"/>
      <c r="P7"/>
    </row>
    <row r="8" spans="3:16" s="250" customFormat="1" ht="30" customHeight="1" x14ac:dyDescent="0.25">
      <c r="C8" s="252">
        <v>3</v>
      </c>
      <c r="D8" s="252" t="str">
        <f>Middentoets!B20</f>
        <v>leerling 3</v>
      </c>
      <c r="E8"/>
      <c r="F8"/>
      <c r="G8" s="260"/>
      <c r="H8" s="252">
        <v>15</v>
      </c>
      <c r="I8" s="253">
        <f>Middentoets!B32</f>
        <v>0</v>
      </c>
      <c r="J8"/>
      <c r="K8"/>
      <c r="L8" s="251"/>
      <c r="M8" s="252">
        <v>27</v>
      </c>
      <c r="N8" s="253">
        <f>Middentoets!B44</f>
        <v>0</v>
      </c>
      <c r="O8"/>
      <c r="P8"/>
    </row>
    <row r="9" spans="3:16" s="250" customFormat="1" ht="30" customHeight="1" x14ac:dyDescent="0.25">
      <c r="C9" s="265">
        <v>4</v>
      </c>
      <c r="D9" s="265" t="str">
        <f>Middentoets!B21</f>
        <v>leerling 4</v>
      </c>
      <c r="E9"/>
      <c r="F9"/>
      <c r="G9" s="260"/>
      <c r="H9" s="265">
        <v>16</v>
      </c>
      <c r="I9" s="266">
        <f>Middentoets!B33</f>
        <v>0</v>
      </c>
      <c r="J9"/>
      <c r="K9"/>
      <c r="L9" s="251"/>
      <c r="M9" s="265">
        <v>28</v>
      </c>
      <c r="N9" s="266">
        <f>Middentoets!B45</f>
        <v>0</v>
      </c>
      <c r="O9"/>
      <c r="P9"/>
    </row>
    <row r="10" spans="3:16" s="250" customFormat="1" ht="30" customHeight="1" x14ac:dyDescent="0.25">
      <c r="C10" s="252">
        <v>5</v>
      </c>
      <c r="D10" s="252" t="str">
        <f>Middentoets!B22</f>
        <v>leerling 5</v>
      </c>
      <c r="E10"/>
      <c r="F10"/>
      <c r="G10" s="260"/>
      <c r="H10" s="252">
        <v>17</v>
      </c>
      <c r="I10" s="253">
        <f>Middentoets!B34</f>
        <v>0</v>
      </c>
      <c r="J10"/>
      <c r="K10"/>
      <c r="L10" s="251"/>
      <c r="M10" s="252">
        <v>29</v>
      </c>
      <c r="N10" s="253">
        <f>Middentoets!B46</f>
        <v>0</v>
      </c>
      <c r="O10"/>
      <c r="P10"/>
    </row>
    <row r="11" spans="3:16" s="250" customFormat="1" ht="30" customHeight="1" x14ac:dyDescent="0.25">
      <c r="C11" s="265">
        <v>6</v>
      </c>
      <c r="D11" s="265">
        <f>Middentoets!B23</f>
        <v>0</v>
      </c>
      <c r="E11"/>
      <c r="F11"/>
      <c r="G11" s="260"/>
      <c r="H11" s="265">
        <v>18</v>
      </c>
      <c r="I11" s="266">
        <f>Middentoets!B35</f>
        <v>0</v>
      </c>
      <c r="J11"/>
      <c r="K11"/>
      <c r="L11" s="251"/>
      <c r="M11" s="265">
        <v>30</v>
      </c>
      <c r="N11" s="266">
        <f>Middentoets!B47</f>
        <v>0</v>
      </c>
      <c r="O11"/>
      <c r="P11"/>
    </row>
    <row r="12" spans="3:16" s="250" customFormat="1" ht="30" customHeight="1" x14ac:dyDescent="0.25">
      <c r="C12" s="252">
        <v>7</v>
      </c>
      <c r="D12" s="252">
        <f>Middentoets!B24</f>
        <v>0</v>
      </c>
      <c r="E12"/>
      <c r="F12"/>
      <c r="G12" s="260"/>
      <c r="H12" s="252">
        <v>19</v>
      </c>
      <c r="I12" s="253">
        <f>Middentoets!B36</f>
        <v>0</v>
      </c>
      <c r="J12"/>
      <c r="K12"/>
      <c r="L12" s="251"/>
      <c r="M12" s="252">
        <v>31</v>
      </c>
      <c r="N12" s="253">
        <f>Middentoets!B48</f>
        <v>0</v>
      </c>
      <c r="O12"/>
      <c r="P12"/>
    </row>
    <row r="13" spans="3:16" s="250" customFormat="1" ht="30" customHeight="1" x14ac:dyDescent="0.25">
      <c r="C13" s="265">
        <v>8</v>
      </c>
      <c r="D13" s="265">
        <f>Middentoets!B25</f>
        <v>0</v>
      </c>
      <c r="E13"/>
      <c r="F13"/>
      <c r="G13" s="260"/>
      <c r="H13" s="265">
        <v>20</v>
      </c>
      <c r="I13" s="266">
        <f>Middentoets!B37</f>
        <v>0</v>
      </c>
      <c r="J13"/>
      <c r="K13"/>
      <c r="L13" s="251"/>
      <c r="M13" s="265">
        <v>32</v>
      </c>
      <c r="N13" s="266">
        <f>Middentoets!B49</f>
        <v>0</v>
      </c>
      <c r="O13"/>
      <c r="P13"/>
    </row>
    <row r="14" spans="3:16" s="250" customFormat="1" ht="30" customHeight="1" x14ac:dyDescent="0.25">
      <c r="C14" s="252">
        <v>9</v>
      </c>
      <c r="D14" s="252">
        <f>Middentoets!B26</f>
        <v>0</v>
      </c>
      <c r="E14"/>
      <c r="F14"/>
      <c r="G14" s="260"/>
      <c r="H14" s="252">
        <v>21</v>
      </c>
      <c r="I14" s="253">
        <f>Middentoets!B38</f>
        <v>0</v>
      </c>
      <c r="J14"/>
      <c r="K14"/>
      <c r="L14" s="251"/>
      <c r="M14" s="252">
        <v>33</v>
      </c>
      <c r="N14" s="253">
        <f>Middentoets!B50</f>
        <v>0</v>
      </c>
      <c r="O14"/>
      <c r="P14"/>
    </row>
    <row r="15" spans="3:16" s="250" customFormat="1" ht="30" customHeight="1" x14ac:dyDescent="0.25">
      <c r="C15" s="265">
        <v>10</v>
      </c>
      <c r="D15" s="265">
        <f>Middentoets!B27</f>
        <v>0</v>
      </c>
      <c r="E15"/>
      <c r="F15"/>
      <c r="G15" s="260"/>
      <c r="H15" s="265">
        <v>22</v>
      </c>
      <c r="I15" s="266">
        <f>Middentoets!B39</f>
        <v>0</v>
      </c>
      <c r="J15"/>
      <c r="K15"/>
      <c r="L15" s="251"/>
      <c r="M15" s="265">
        <v>34</v>
      </c>
      <c r="N15" s="266">
        <f>Middentoets!B51</f>
        <v>0</v>
      </c>
      <c r="O15"/>
      <c r="P15"/>
    </row>
    <row r="16" spans="3:16" s="250" customFormat="1" ht="30" customHeight="1" x14ac:dyDescent="0.25">
      <c r="C16" s="252">
        <v>11</v>
      </c>
      <c r="D16" s="252">
        <f>Middentoets!B28</f>
        <v>0</v>
      </c>
      <c r="E16"/>
      <c r="F16"/>
      <c r="G16" s="260"/>
      <c r="H16" s="252">
        <v>23</v>
      </c>
      <c r="I16" s="253">
        <f>Middentoets!B40</f>
        <v>0</v>
      </c>
      <c r="J16"/>
      <c r="K16"/>
      <c r="L16" s="251"/>
      <c r="M16" s="252">
        <v>35</v>
      </c>
      <c r="N16" s="253">
        <f>Middentoets!B52</f>
        <v>0</v>
      </c>
      <c r="O16"/>
      <c r="P16"/>
    </row>
    <row r="17" spans="3:16" s="250" customFormat="1" ht="30" customHeight="1" x14ac:dyDescent="0.25">
      <c r="C17" s="265">
        <v>12</v>
      </c>
      <c r="D17" s="265">
        <f>Middentoets!B29</f>
        <v>0</v>
      </c>
      <c r="E17"/>
      <c r="F17"/>
      <c r="G17" s="260"/>
      <c r="H17" s="265">
        <v>24</v>
      </c>
      <c r="I17" s="266">
        <f>Middentoets!B41</f>
        <v>0</v>
      </c>
      <c r="J17"/>
      <c r="K17"/>
      <c r="L17" s="251"/>
      <c r="M17" s="265">
        <v>36</v>
      </c>
      <c r="N17" s="266">
        <f>Middentoets!B53</f>
        <v>0</v>
      </c>
      <c r="O17"/>
      <c r="P17"/>
    </row>
    <row r="19" spans="3:16" ht="40.799999999999997" customHeight="1" x14ac:dyDescent="0.35"/>
  </sheetData>
  <sheetProtection sheet="1" objects="1" scenarios="1"/>
  <phoneticPr fontId="21" type="noConversion"/>
  <pageMargins left="0.7" right="0.7" top="0.75" bottom="0.75" header="0.3" footer="0.3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51079-3446-4CBC-820C-0DF49DA57FD5}">
  <sheetPr>
    <tabColor rgb="FF0070C0"/>
  </sheetPr>
  <dimension ref="B1:DM138"/>
  <sheetViews>
    <sheetView showGridLines="0" showRowColHeaders="0" zoomScale="50" zoomScaleNormal="50" workbookViewId="0"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15"/>
    <col min="2" max="2" width="6.33203125" style="168" bestFit="1" customWidth="1"/>
    <col min="3" max="3" width="50.6640625" style="172" customWidth="1"/>
    <col min="4" max="4" width="4" style="115" customWidth="1"/>
    <col min="5" max="30" width="8.6640625" style="115" customWidth="1"/>
    <col min="31" max="16384" width="9.33203125" style="115"/>
  </cols>
  <sheetData>
    <row r="1" spans="2:46" x14ac:dyDescent="0.45">
      <c r="F1" s="308" t="s">
        <v>201</v>
      </c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</row>
    <row r="2" spans="2:46" ht="79.95" customHeight="1" x14ac:dyDescent="0.45"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</row>
    <row r="3" spans="2:46" s="153" customFormat="1" ht="72" x14ac:dyDescent="1.6">
      <c r="B3" s="167"/>
      <c r="C3" s="167"/>
      <c r="E3" s="154"/>
      <c r="F3" s="310">
        <v>2</v>
      </c>
      <c r="G3" s="310"/>
      <c r="H3" s="299" t="str">
        <f>VLOOKUP($F$3,Middentoets!A18:B53,2)</f>
        <v>leerling 2</v>
      </c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1"/>
      <c r="AI3" s="302" t="s">
        <v>113</v>
      </c>
      <c r="AJ3" s="303"/>
      <c r="AK3" s="303"/>
      <c r="AL3" s="304">
        <f>Middentoets!$D$2</f>
        <v>6</v>
      </c>
      <c r="AM3" s="304"/>
      <c r="AN3" s="304" t="str">
        <f>Middentoets!$E$2</f>
        <v>*</v>
      </c>
      <c r="AO3" s="305"/>
      <c r="AQ3" s="166"/>
      <c r="AS3" s="163"/>
      <c r="AT3" s="163"/>
    </row>
    <row r="4" spans="2:46" ht="88.2" customHeight="1" x14ac:dyDescent="0.45">
      <c r="C4" s="169"/>
    </row>
    <row r="5" spans="2:46" ht="19.5" customHeight="1" x14ac:dyDescent="0.45">
      <c r="B5" s="170">
        <v>1</v>
      </c>
      <c r="C5" s="171" t="str">
        <f>Middentoets!B18</f>
        <v>leerling 1</v>
      </c>
    </row>
    <row r="6" spans="2:46" ht="18.600000000000001" x14ac:dyDescent="0.45">
      <c r="B6" s="170">
        <v>2</v>
      </c>
      <c r="C6" s="171" t="str">
        <f>Middentoets!B19</f>
        <v>leerling 2</v>
      </c>
    </row>
    <row r="7" spans="2:46" ht="18.600000000000001" x14ac:dyDescent="0.45">
      <c r="B7" s="170">
        <v>3</v>
      </c>
      <c r="C7" s="171" t="str">
        <f>Middentoets!B20</f>
        <v>leerling 3</v>
      </c>
    </row>
    <row r="8" spans="2:46" ht="18.600000000000001" x14ac:dyDescent="0.45">
      <c r="B8" s="170">
        <v>4</v>
      </c>
      <c r="C8" s="171" t="str">
        <f>Middentoets!B21</f>
        <v>leerling 4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2:46" ht="18.600000000000001" x14ac:dyDescent="0.45">
      <c r="B9" s="170">
        <v>5</v>
      </c>
      <c r="C9" s="171" t="str">
        <f>Middentoets!B22</f>
        <v>leerling 5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0" spans="2:46" ht="18.600000000000001" x14ac:dyDescent="0.45">
      <c r="B10" s="170">
        <v>6</v>
      </c>
      <c r="C10" s="171">
        <f>Middentoets!B23</f>
        <v>0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</row>
    <row r="11" spans="2:46" ht="18.600000000000001" x14ac:dyDescent="0.45">
      <c r="B11" s="170">
        <v>7</v>
      </c>
      <c r="C11" s="171">
        <f>Middentoets!B24</f>
        <v>0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46" ht="18.600000000000001" x14ac:dyDescent="0.45">
      <c r="B12" s="170">
        <v>8</v>
      </c>
      <c r="C12" s="171">
        <f>Middentoets!B25</f>
        <v>0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2:46" ht="18.600000000000001" x14ac:dyDescent="0.45">
      <c r="B13" s="170">
        <v>9</v>
      </c>
      <c r="C13" s="171">
        <f>Middentoets!B26</f>
        <v>0</v>
      </c>
      <c r="F13" s="119"/>
      <c r="G13" s="119"/>
      <c r="H13" s="119"/>
      <c r="I13" s="125" t="s">
        <v>114</v>
      </c>
      <c r="J13" s="125" t="s">
        <v>115</v>
      </c>
      <c r="K13" s="130" t="s">
        <v>116</v>
      </c>
      <c r="L13" s="130" t="s">
        <v>117</v>
      </c>
      <c r="M13" s="131" t="s">
        <v>118</v>
      </c>
      <c r="N13" s="131" t="s">
        <v>119</v>
      </c>
      <c r="O13" s="126" t="s">
        <v>120</v>
      </c>
      <c r="P13" s="126" t="s">
        <v>121</v>
      </c>
      <c r="Q13" s="132" t="s">
        <v>122</v>
      </c>
      <c r="R13" s="132" t="s">
        <v>123</v>
      </c>
      <c r="S13" s="127" t="s">
        <v>124</v>
      </c>
      <c r="T13" s="127" t="s">
        <v>125</v>
      </c>
      <c r="U13" s="133" t="s">
        <v>126</v>
      </c>
      <c r="V13" s="134" t="s">
        <v>127</v>
      </c>
      <c r="W13" s="138" t="s">
        <v>128</v>
      </c>
      <c r="X13" s="197" t="s">
        <v>129</v>
      </c>
      <c r="Y13" s="197" t="s">
        <v>148</v>
      </c>
      <c r="Z13" s="140" t="s">
        <v>130</v>
      </c>
      <c r="AA13" s="141" t="s">
        <v>131</v>
      </c>
      <c r="AB13" s="141" t="s">
        <v>131</v>
      </c>
      <c r="AC13" s="116"/>
    </row>
    <row r="14" spans="2:46" ht="18.600000000000001" x14ac:dyDescent="0.45">
      <c r="B14" s="170">
        <v>10</v>
      </c>
      <c r="C14" s="171">
        <f>Middentoets!B27</f>
        <v>0</v>
      </c>
      <c r="F14" s="122"/>
      <c r="G14" s="122"/>
      <c r="H14" s="122"/>
      <c r="I14" s="128">
        <f t="shared" ref="I14:V14" si="0">IF(I15="E",1,IF(I15="D",2,IF(I15="C",3,IF(I15="B",4,IF(I15="A",5,IF(I15=5,1,IF(I15=4,2,IF(I15=3,3,IF(I15=2,4,IF(I15=1,5,IF(I15=0,"")))))))))))</f>
        <v>1</v>
      </c>
      <c r="J14" s="128">
        <f t="shared" si="0"/>
        <v>2</v>
      </c>
      <c r="K14" s="128">
        <f t="shared" si="0"/>
        <v>3</v>
      </c>
      <c r="L14" s="128">
        <f t="shared" si="0"/>
        <v>2</v>
      </c>
      <c r="M14" s="128">
        <f t="shared" si="0"/>
        <v>3</v>
      </c>
      <c r="N14" s="128">
        <f t="shared" si="0"/>
        <v>2</v>
      </c>
      <c r="O14" s="128" t="str">
        <f t="shared" si="0"/>
        <v/>
      </c>
      <c r="P14" s="128" t="str">
        <f t="shared" si="0"/>
        <v/>
      </c>
      <c r="Q14" s="128">
        <f t="shared" si="0"/>
        <v>4</v>
      </c>
      <c r="R14" s="128">
        <f t="shared" si="0"/>
        <v>4</v>
      </c>
      <c r="S14" s="128">
        <f t="shared" si="0"/>
        <v>4</v>
      </c>
      <c r="T14" s="128">
        <f t="shared" si="0"/>
        <v>4</v>
      </c>
      <c r="U14" s="128"/>
      <c r="V14" s="128">
        <f t="shared" si="0"/>
        <v>3</v>
      </c>
      <c r="W14" s="128"/>
      <c r="X14" s="128" t="str">
        <f>IF(X15="E",1,IF(X15="D",2,IF(X15="C",3,IF(X15="B",4,IF(X15="A",5,IF(X15=0,"",IF(X15&lt;3,1,IF(X15&lt;5,2,IF(X15&lt;7,3,IF(X15&lt;9,4,IF(X15&lt;11,5,IF(X15=0,""))))))))))))</f>
        <v/>
      </c>
      <c r="Y14" s="128"/>
      <c r="Z14" s="128">
        <f>Middentoets!$AY$2*5</f>
        <v>2.1749999999999998</v>
      </c>
      <c r="AA14" s="129"/>
      <c r="AB14" s="129"/>
      <c r="AC14" s="155"/>
      <c r="AD14" s="155"/>
      <c r="AE14" s="156"/>
    </row>
    <row r="15" spans="2:46" ht="18.600000000000001" x14ac:dyDescent="0.45">
      <c r="B15" s="170">
        <v>11</v>
      </c>
      <c r="C15" s="171">
        <f>Middentoets!B28</f>
        <v>0</v>
      </c>
      <c r="I15" s="128" t="str">
        <f>VLOOKUP($F$3,Middentoets!$A$18:$M$53,8)</f>
        <v>E</v>
      </c>
      <c r="J15" s="128" t="str">
        <f>VLOOKUP($F$3,Eindtoets!$A$18:$M$53,8)</f>
        <v>D</v>
      </c>
      <c r="K15" s="128" t="str">
        <f>VLOOKUP($F$3,Middentoets!$A$18:$M$53,9)</f>
        <v>C</v>
      </c>
      <c r="L15" s="128" t="str">
        <f>VLOOKUP($F$3,Eindtoets!$A$18:$M$53,9)</f>
        <v>D</v>
      </c>
      <c r="M15" s="128" t="str">
        <f>VLOOKUP($F$3,Middentoets!$A$18:$M$53,10)</f>
        <v>C</v>
      </c>
      <c r="N15" s="128" t="str">
        <f>VLOOKUP($F$3,Eindtoets!$A$18:$M$53,10)</f>
        <v>D</v>
      </c>
      <c r="O15" s="128">
        <f>VLOOKUP($F$3,Middentoets!$A$18:$M$53,11)</f>
        <v>0</v>
      </c>
      <c r="P15" s="128">
        <f>VLOOKUP($F$3,Eindtoets!$A$18:$M$53,11)</f>
        <v>0</v>
      </c>
      <c r="Q15" s="128" t="str">
        <f>VLOOKUP($F$3,Middentoets!$A$18:$M$53,12)</f>
        <v>B</v>
      </c>
      <c r="R15" s="128" t="str">
        <f>VLOOKUP($F$3,Eindtoets!$A$18:$M$53,12)</f>
        <v>B</v>
      </c>
      <c r="S15" s="128" t="str">
        <f>VLOOKUP($F$3,Middentoets!$A$18:$M$53,13)</f>
        <v>B</v>
      </c>
      <c r="T15" s="128" t="str">
        <f>VLOOKUP($F$3,Eindtoets!$A$18:$M$53,13)</f>
        <v>B</v>
      </c>
      <c r="U15" s="128" t="str">
        <f>VLOOKUP($F$3,Middentoets!$A$18:$M$53,12)</f>
        <v>B</v>
      </c>
      <c r="V15" s="128" t="str">
        <f>VLOOKUP($F$3,Middentoets!$A$18:$M$53,4)</f>
        <v>C</v>
      </c>
      <c r="W15" s="128">
        <f>VLOOKUP($F$3,Middentoets!$A$18:$M$53,3)</f>
        <v>0</v>
      </c>
      <c r="X15" s="128">
        <f>VLOOKUP($F$3,Middentoets!$A$18:$M$53,3)</f>
        <v>0</v>
      </c>
      <c r="Y15" s="128"/>
      <c r="Z15" s="128">
        <f>Z14</f>
        <v>2.1749999999999998</v>
      </c>
      <c r="AA15" s="159"/>
      <c r="AB15" s="159"/>
      <c r="AC15" s="116"/>
      <c r="AD15" s="116"/>
    </row>
    <row r="16" spans="2:46" ht="18.600000000000001" x14ac:dyDescent="0.45">
      <c r="B16" s="170">
        <v>12</v>
      </c>
      <c r="C16" s="171">
        <f>Middentoets!B29</f>
        <v>0</v>
      </c>
      <c r="I16" s="128">
        <f>IF(I14="","",IF(I14&gt;0,I14*2))</f>
        <v>2</v>
      </c>
      <c r="J16" s="128">
        <f t="shared" ref="J16:T16" si="1">IF(J14="","",IF(J14&gt;0,J14*2))</f>
        <v>4</v>
      </c>
      <c r="K16" s="128">
        <f t="shared" si="1"/>
        <v>6</v>
      </c>
      <c r="L16" s="128">
        <f t="shared" si="1"/>
        <v>4</v>
      </c>
      <c r="M16" s="128">
        <f t="shared" si="1"/>
        <v>6</v>
      </c>
      <c r="N16" s="128">
        <f t="shared" si="1"/>
        <v>4</v>
      </c>
      <c r="O16" s="128" t="str">
        <f t="shared" si="1"/>
        <v/>
      </c>
      <c r="P16" s="128" t="str">
        <f t="shared" si="1"/>
        <v/>
      </c>
      <c r="Q16" s="128">
        <f t="shared" si="1"/>
        <v>8</v>
      </c>
      <c r="R16" s="128">
        <f t="shared" si="1"/>
        <v>8</v>
      </c>
      <c r="S16" s="128">
        <f t="shared" si="1"/>
        <v>8</v>
      </c>
      <c r="T16" s="128">
        <f t="shared" si="1"/>
        <v>8</v>
      </c>
      <c r="U16" s="129">
        <f>AB16/AA16</f>
        <v>5.8</v>
      </c>
      <c r="V16" s="140">
        <f>IF(V14="","",IF(V14&gt;0,V14*2))</f>
        <v>6</v>
      </c>
      <c r="W16" s="128">
        <f>Z16</f>
        <v>4.3499999999999996</v>
      </c>
      <c r="X16" s="128" t="str">
        <f>IF(X15="E",1,IF(X15="D",2,IF(X15="C",3,IF(X15="B",4,IF(X15="A",5,IF(X15=0,"",IF(X15=1,1,IF(X15=2,2,IF(X15=3,3,IF(X15=4,4,IF(X15=5,5,IF(X15=6,6,IF(X15=7,7,IF(X15=8,8,IF(X15=9,9,IF(X15=10,10,IF(X15=0,"")))))))))))))))))</f>
        <v/>
      </c>
      <c r="Y16" s="142">
        <f>U16-2</f>
        <v>3.8</v>
      </c>
      <c r="Z16" s="128">
        <f>IF(Z14="","",IF(Z14&gt;0,Z14*2))</f>
        <v>4.3499999999999996</v>
      </c>
      <c r="AA16" s="159">
        <f>COUNTIF(I16:T16,"&gt;0")</f>
        <v>10</v>
      </c>
      <c r="AB16" s="159">
        <f>SUM(I16:T16)</f>
        <v>58</v>
      </c>
    </row>
    <row r="17" spans="2:22" ht="18.600000000000001" x14ac:dyDescent="0.45">
      <c r="B17" s="170">
        <v>13</v>
      </c>
      <c r="C17" s="171">
        <f>Middentoets!B30</f>
        <v>0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2:22" ht="18.600000000000001" x14ac:dyDescent="0.45">
      <c r="B18" s="170">
        <v>14</v>
      </c>
      <c r="C18" s="171">
        <f>Middentoets!B31</f>
        <v>0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2:22" ht="18.600000000000001" x14ac:dyDescent="0.45">
      <c r="B19" s="170">
        <v>15</v>
      </c>
      <c r="C19" s="171">
        <f>Middentoets!B32</f>
        <v>0</v>
      </c>
      <c r="F19" s="122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2:22" ht="18.600000000000001" x14ac:dyDescent="0.45">
      <c r="B20" s="170">
        <v>16</v>
      </c>
      <c r="C20" s="171">
        <f>Middentoets!B33</f>
        <v>0</v>
      </c>
      <c r="F20" s="122"/>
      <c r="G20" s="122"/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19"/>
    </row>
    <row r="21" spans="2:22" ht="18.600000000000001" x14ac:dyDescent="0.45">
      <c r="B21" s="170">
        <v>17</v>
      </c>
      <c r="C21" s="171">
        <f>Middentoets!B34</f>
        <v>0</v>
      </c>
      <c r="F21" s="121"/>
      <c r="G21" s="121"/>
      <c r="H21" s="120"/>
      <c r="I21" s="120"/>
      <c r="J21" s="120"/>
      <c r="K21" s="121"/>
      <c r="L21" s="121"/>
      <c r="M21" s="119"/>
      <c r="N21" s="119"/>
      <c r="O21" s="120"/>
      <c r="P21" s="120"/>
      <c r="Q21" s="119"/>
      <c r="R21" s="119"/>
      <c r="S21" s="119"/>
      <c r="T21" s="119"/>
      <c r="U21" s="119"/>
      <c r="V21" s="119"/>
    </row>
    <row r="22" spans="2:22" ht="18.600000000000001" x14ac:dyDescent="0.45">
      <c r="B22" s="170">
        <v>18</v>
      </c>
      <c r="C22" s="171">
        <f>Middentoets!B35</f>
        <v>0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2:22" ht="18.600000000000001" x14ac:dyDescent="0.45">
      <c r="B23" s="170">
        <v>19</v>
      </c>
      <c r="C23" s="171">
        <f>Middentoets!B36</f>
        <v>0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2:22" ht="15" customHeight="1" x14ac:dyDescent="0.45">
      <c r="B24" s="170">
        <v>20</v>
      </c>
      <c r="C24" s="171">
        <f>Middentoets!B37</f>
        <v>0</v>
      </c>
    </row>
    <row r="25" spans="2:22" ht="15" customHeight="1" x14ac:dyDescent="0.45">
      <c r="B25" s="170">
        <v>21</v>
      </c>
      <c r="C25" s="171">
        <f>Middentoets!B38</f>
        <v>0</v>
      </c>
    </row>
    <row r="26" spans="2:22" ht="15" customHeight="1" x14ac:dyDescent="0.45">
      <c r="B26" s="170">
        <v>22</v>
      </c>
      <c r="C26" s="171">
        <f>Middentoets!B39</f>
        <v>0</v>
      </c>
    </row>
    <row r="27" spans="2:22" ht="15" customHeight="1" x14ac:dyDescent="0.45">
      <c r="B27" s="170">
        <v>23</v>
      </c>
      <c r="C27" s="171">
        <f>Middentoets!B40</f>
        <v>0</v>
      </c>
    </row>
    <row r="28" spans="2:22" ht="15" customHeight="1" x14ac:dyDescent="0.45">
      <c r="B28" s="170">
        <v>24</v>
      </c>
      <c r="C28" s="171">
        <f>Middentoets!B41</f>
        <v>0</v>
      </c>
    </row>
    <row r="29" spans="2:22" ht="18.600000000000001" x14ac:dyDescent="0.45">
      <c r="B29" s="170">
        <v>25</v>
      </c>
      <c r="C29" s="171">
        <f>Middentoets!B42</f>
        <v>0</v>
      </c>
    </row>
    <row r="30" spans="2:22" ht="18.600000000000001" x14ac:dyDescent="0.45">
      <c r="B30" s="170">
        <v>26</v>
      </c>
      <c r="C30" s="171">
        <f>Middentoets!B43</f>
        <v>0</v>
      </c>
    </row>
    <row r="31" spans="2:22" ht="18.600000000000001" x14ac:dyDescent="0.45">
      <c r="B31" s="170">
        <v>27</v>
      </c>
      <c r="C31" s="171">
        <f>Middentoets!B44</f>
        <v>0</v>
      </c>
    </row>
    <row r="32" spans="2:22" ht="18.600000000000001" x14ac:dyDescent="0.45">
      <c r="B32" s="170">
        <v>28</v>
      </c>
      <c r="C32" s="171">
        <f>Middentoets!B45</f>
        <v>0</v>
      </c>
    </row>
    <row r="33" spans="2:40" ht="15.75" customHeight="1" x14ac:dyDescent="0.45">
      <c r="B33" s="170">
        <v>29</v>
      </c>
      <c r="C33" s="171">
        <f>Middentoets!B46</f>
        <v>0</v>
      </c>
      <c r="AH33"/>
    </row>
    <row r="34" spans="2:40" ht="18.600000000000001" x14ac:dyDescent="0.45">
      <c r="B34" s="170">
        <v>30</v>
      </c>
      <c r="C34" s="171">
        <f>Middentoets!B47</f>
        <v>0</v>
      </c>
      <c r="I34" s="307" t="b">
        <v>0</v>
      </c>
      <c r="M34" s="307" t="b">
        <v>0</v>
      </c>
      <c r="Q34" s="307" t="b">
        <v>0</v>
      </c>
    </row>
    <row r="35" spans="2:40" ht="18.600000000000001" x14ac:dyDescent="0.45">
      <c r="B35" s="170">
        <v>31</v>
      </c>
      <c r="C35" s="171">
        <f>Middentoets!B48</f>
        <v>0</v>
      </c>
      <c r="I35" s="307"/>
      <c r="M35" s="307"/>
      <c r="Q35" s="307"/>
      <c r="AK35" s="296"/>
      <c r="AL35" s="296"/>
      <c r="AM35" s="296"/>
    </row>
    <row r="36" spans="2:40" ht="18.600000000000001" customHeight="1" x14ac:dyDescent="0.45">
      <c r="B36" s="170">
        <v>32</v>
      </c>
      <c r="C36" s="171">
        <f>Middentoets!B49</f>
        <v>0</v>
      </c>
      <c r="F36" s="205"/>
      <c r="G36" s="205"/>
      <c r="H36" s="161"/>
      <c r="I36" s="161"/>
      <c r="J36" s="161"/>
      <c r="K36" s="161"/>
      <c r="L36" s="205"/>
      <c r="M36" s="161"/>
      <c r="N36" s="161"/>
      <c r="O36" s="161"/>
      <c r="P36" s="161"/>
      <c r="Q36" s="205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296"/>
      <c r="AL36" s="296"/>
      <c r="AM36" s="296"/>
      <c r="AN36" s="161"/>
    </row>
    <row r="37" spans="2:40" ht="18.600000000000001" customHeight="1" x14ac:dyDescent="0.45">
      <c r="B37" s="170">
        <v>33</v>
      </c>
      <c r="C37" s="171">
        <f>Middentoets!B50</f>
        <v>0</v>
      </c>
      <c r="F37" s="205"/>
      <c r="G37" s="205"/>
      <c r="H37" s="161"/>
      <c r="I37" s="161"/>
      <c r="J37" s="161"/>
      <c r="K37" s="161"/>
      <c r="L37" s="205"/>
      <c r="M37" s="161"/>
      <c r="N37" s="161"/>
      <c r="O37" s="161"/>
      <c r="P37" s="161"/>
      <c r="Q37" s="205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296"/>
      <c r="AL37" s="296"/>
      <c r="AM37" s="296"/>
      <c r="AN37" s="161"/>
    </row>
    <row r="38" spans="2:40" ht="18.600000000000001" customHeight="1" x14ac:dyDescent="0.45">
      <c r="B38" s="170">
        <v>34</v>
      </c>
      <c r="C38" s="171">
        <f>Middentoets!B51</f>
        <v>0</v>
      </c>
      <c r="F38" s="205"/>
      <c r="G38" s="205"/>
      <c r="H38" s="161"/>
      <c r="I38" s="161"/>
      <c r="J38" s="161"/>
      <c r="K38" s="161"/>
      <c r="L38" s="306"/>
      <c r="M38" s="161"/>
      <c r="N38" s="161"/>
      <c r="O38" s="161"/>
      <c r="P38" s="161"/>
      <c r="Q38" s="205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296"/>
      <c r="AL38" s="296"/>
      <c r="AM38" s="296"/>
      <c r="AN38" s="161"/>
    </row>
    <row r="39" spans="2:40" ht="18.600000000000001" customHeight="1" x14ac:dyDescent="0.45">
      <c r="B39" s="170">
        <v>35</v>
      </c>
      <c r="C39" s="171">
        <f>Middentoets!B52</f>
        <v>0</v>
      </c>
      <c r="F39" s="205"/>
      <c r="G39" s="205"/>
      <c r="H39" s="161"/>
      <c r="I39" s="161"/>
      <c r="J39" s="161"/>
      <c r="K39" s="161"/>
      <c r="L39" s="306"/>
      <c r="M39" s="161"/>
      <c r="N39" s="161"/>
      <c r="O39" s="161"/>
      <c r="P39" s="161"/>
      <c r="Q39" s="205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</row>
    <row r="40" spans="2:40" ht="19.5" customHeight="1" x14ac:dyDescent="0.45">
      <c r="B40" s="170">
        <v>36</v>
      </c>
      <c r="C40" s="171">
        <f>Middentoets!B53</f>
        <v>0</v>
      </c>
      <c r="F40" s="205"/>
      <c r="G40" s="205"/>
      <c r="H40" s="161"/>
      <c r="I40" s="161"/>
      <c r="J40" s="161"/>
      <c r="K40" s="161"/>
      <c r="L40" s="205"/>
      <c r="M40" s="161"/>
      <c r="N40" s="161"/>
      <c r="O40" s="161"/>
      <c r="P40" s="161"/>
      <c r="Q40" s="205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</row>
    <row r="41" spans="2:40" ht="19.5" customHeight="1" x14ac:dyDescent="0.45">
      <c r="B41" s="209"/>
      <c r="C41" s="210"/>
      <c r="F41" s="205"/>
      <c r="G41" s="205"/>
      <c r="H41" s="161"/>
      <c r="I41" s="161"/>
      <c r="J41" s="161"/>
      <c r="K41" s="161"/>
      <c r="L41" s="205"/>
      <c r="M41" s="161"/>
      <c r="N41" s="161"/>
      <c r="O41" s="161"/>
      <c r="P41" s="161"/>
      <c r="Q41" s="205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</row>
    <row r="42" spans="2:40" ht="19.5" customHeight="1" x14ac:dyDescent="0.7">
      <c r="B42" s="209"/>
      <c r="C42" s="210"/>
      <c r="H42" s="158"/>
      <c r="I42" s="307" t="b">
        <v>0</v>
      </c>
      <c r="J42" s="158"/>
      <c r="K42" s="158"/>
      <c r="M42" s="307" t="b">
        <v>0</v>
      </c>
      <c r="N42" s="158"/>
      <c r="O42" s="158"/>
      <c r="P42" s="158"/>
      <c r="Q42" s="307" t="b">
        <v>0</v>
      </c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</row>
    <row r="43" spans="2:40" ht="19.5" customHeight="1" x14ac:dyDescent="0.45">
      <c r="B43" s="209"/>
      <c r="C43" s="210"/>
      <c r="F43" s="205"/>
      <c r="G43" s="205"/>
      <c r="H43" s="161"/>
      <c r="I43" s="307"/>
      <c r="J43" s="161"/>
      <c r="K43" s="161"/>
      <c r="L43" s="205"/>
      <c r="M43" s="307"/>
      <c r="N43" s="161"/>
      <c r="O43" s="161"/>
      <c r="P43" s="161"/>
      <c r="Q43" s="307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</row>
    <row r="44" spans="2:40" ht="19.5" customHeight="1" x14ac:dyDescent="0.45">
      <c r="B44" s="209"/>
      <c r="C44" s="210"/>
      <c r="F44" s="205"/>
      <c r="G44" s="205"/>
      <c r="H44" s="161"/>
      <c r="I44" s="161"/>
      <c r="J44" s="161"/>
      <c r="K44" s="161"/>
      <c r="L44" s="306"/>
      <c r="M44" s="161"/>
      <c r="N44" s="161"/>
      <c r="O44" s="161"/>
      <c r="P44" s="161"/>
      <c r="Q44" s="205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</row>
    <row r="45" spans="2:40" ht="19.5" customHeight="1" x14ac:dyDescent="0.45">
      <c r="F45" s="205"/>
      <c r="G45" s="205"/>
      <c r="H45" s="161"/>
      <c r="I45" s="161"/>
      <c r="J45" s="161"/>
      <c r="K45" s="161"/>
      <c r="L45" s="306"/>
      <c r="M45" s="161"/>
      <c r="N45" s="161"/>
      <c r="O45" s="161"/>
      <c r="P45" s="161"/>
      <c r="Q45" s="205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</row>
    <row r="46" spans="2:40" ht="19.5" customHeight="1" x14ac:dyDescent="0.45">
      <c r="F46" s="205"/>
      <c r="G46" s="205"/>
      <c r="H46" s="161"/>
      <c r="I46" s="161"/>
      <c r="J46" s="161"/>
      <c r="K46" s="161"/>
      <c r="L46" s="205"/>
      <c r="M46" s="161"/>
      <c r="N46" s="161"/>
      <c r="O46" s="161"/>
      <c r="P46" s="161"/>
      <c r="Q46" s="205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</row>
    <row r="47" spans="2:40" ht="19.5" customHeight="1" x14ac:dyDescent="0.45">
      <c r="F47" s="205"/>
      <c r="G47" s="205"/>
      <c r="H47" s="161"/>
      <c r="I47" s="161"/>
      <c r="J47" s="161"/>
      <c r="K47" s="161"/>
      <c r="L47" s="205"/>
      <c r="M47" s="161"/>
      <c r="N47" s="161"/>
      <c r="O47" s="161"/>
      <c r="P47" s="161"/>
      <c r="Q47" s="205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</row>
    <row r="48" spans="2:40" ht="19.5" customHeight="1" x14ac:dyDescent="0.45">
      <c r="F48" s="205"/>
      <c r="G48" s="205"/>
      <c r="H48" s="161"/>
      <c r="I48" s="161"/>
      <c r="J48" s="161"/>
      <c r="K48" s="161"/>
      <c r="L48" s="205"/>
      <c r="M48" s="161"/>
      <c r="N48" s="161"/>
      <c r="O48" s="161"/>
      <c r="P48" s="161"/>
      <c r="Q48" s="205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</row>
    <row r="49" spans="6:40" ht="19.5" customHeight="1" x14ac:dyDescent="0.7">
      <c r="H49" s="158"/>
      <c r="I49" s="158"/>
      <c r="J49" s="158"/>
      <c r="K49" s="158"/>
      <c r="M49" s="158"/>
      <c r="N49" s="158"/>
      <c r="O49" s="158"/>
      <c r="P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</row>
    <row r="50" spans="6:40" ht="19.5" customHeight="1" x14ac:dyDescent="0.45">
      <c r="F50" s="205"/>
      <c r="G50" s="205"/>
      <c r="H50" s="161"/>
      <c r="I50" s="307" t="b">
        <v>0</v>
      </c>
      <c r="J50" s="161"/>
      <c r="K50" s="161"/>
      <c r="L50" s="306"/>
      <c r="M50" s="307" t="b">
        <v>0</v>
      </c>
      <c r="N50" s="161"/>
      <c r="O50" s="161"/>
      <c r="P50" s="161"/>
      <c r="Q50" s="307" t="b">
        <v>0</v>
      </c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</row>
    <row r="51" spans="6:40" ht="19.5" customHeight="1" x14ac:dyDescent="0.45">
      <c r="F51" s="205"/>
      <c r="G51" s="205"/>
      <c r="H51" s="161"/>
      <c r="I51" s="307"/>
      <c r="J51" s="161"/>
      <c r="K51" s="161"/>
      <c r="L51" s="306"/>
      <c r="M51" s="307"/>
      <c r="N51" s="161"/>
      <c r="O51" s="161"/>
      <c r="P51" s="161"/>
      <c r="Q51" s="307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</row>
    <row r="52" spans="6:40" ht="19.5" customHeight="1" x14ac:dyDescent="0.45">
      <c r="F52" s="205"/>
      <c r="G52" s="205"/>
      <c r="H52" s="161"/>
      <c r="I52" s="161"/>
      <c r="J52" s="161"/>
      <c r="K52" s="161"/>
      <c r="L52" s="205"/>
      <c r="M52" s="161"/>
      <c r="N52" s="161"/>
      <c r="O52" s="161"/>
      <c r="P52" s="161"/>
      <c r="Q52" s="205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</row>
    <row r="53" spans="6:40" ht="19.5" customHeight="1" x14ac:dyDescent="0.45">
      <c r="F53" s="205"/>
      <c r="G53" s="205"/>
      <c r="H53" s="161"/>
      <c r="I53" s="161"/>
      <c r="J53" s="161"/>
      <c r="K53" s="161"/>
      <c r="L53" s="205"/>
      <c r="M53" s="161"/>
      <c r="N53" s="161"/>
      <c r="O53" s="161"/>
      <c r="P53" s="161"/>
      <c r="Q53" s="205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</row>
    <row r="54" spans="6:40" ht="19.5" customHeight="1" x14ac:dyDescent="0.45">
      <c r="F54" s="205"/>
      <c r="G54" s="205"/>
      <c r="H54" s="161"/>
      <c r="I54" s="161"/>
      <c r="J54" s="161"/>
      <c r="K54" s="161"/>
      <c r="L54" s="205"/>
      <c r="M54" s="161"/>
      <c r="N54" s="161"/>
      <c r="O54" s="161"/>
      <c r="P54" s="161"/>
      <c r="Q54" s="205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</row>
    <row r="55" spans="6:40" ht="19.5" customHeight="1" x14ac:dyDescent="0.45">
      <c r="F55" s="205"/>
      <c r="G55" s="205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</row>
    <row r="56" spans="6:40" ht="19.5" customHeight="1" x14ac:dyDescent="0.7"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</row>
    <row r="57" spans="6:40" ht="19.5" customHeight="1" x14ac:dyDescent="0.45">
      <c r="F57" s="205"/>
      <c r="G57" s="205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</row>
    <row r="58" spans="6:40" ht="19.5" customHeight="1" x14ac:dyDescent="0.45">
      <c r="F58" s="205"/>
      <c r="G58" s="205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</row>
    <row r="59" spans="6:40" ht="19.5" customHeight="1" x14ac:dyDescent="0.45">
      <c r="F59" s="205"/>
      <c r="G59" s="205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</row>
    <row r="60" spans="6:40" ht="19.5" customHeight="1" x14ac:dyDescent="0.45">
      <c r="F60" s="205"/>
      <c r="G60" s="205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</row>
    <row r="61" spans="6:40" ht="19.5" customHeight="1" x14ac:dyDescent="0.45">
      <c r="F61" s="205"/>
      <c r="I61" s="307" t="b">
        <v>0</v>
      </c>
      <c r="M61" s="307" t="b">
        <v>0</v>
      </c>
      <c r="Q61" s="307" t="b">
        <v>0</v>
      </c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</row>
    <row r="62" spans="6:40" ht="19.5" customHeight="1" x14ac:dyDescent="0.45">
      <c r="F62" s="205"/>
      <c r="I62" s="307"/>
      <c r="M62" s="307"/>
      <c r="Q62" s="307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</row>
    <row r="63" spans="6:40" ht="19.5" customHeight="1" x14ac:dyDescent="0.7">
      <c r="G63" s="205"/>
      <c r="H63" s="161"/>
      <c r="I63" s="161"/>
      <c r="J63" s="161"/>
      <c r="K63" s="161"/>
      <c r="L63" s="205"/>
      <c r="M63" s="161"/>
      <c r="N63" s="161"/>
      <c r="O63" s="161"/>
      <c r="P63" s="161"/>
      <c r="Q63" s="205"/>
      <c r="R63" s="161"/>
      <c r="S63" s="161"/>
      <c r="T63" s="161"/>
      <c r="U63" s="161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</row>
    <row r="64" spans="6:40" ht="19.5" customHeight="1" x14ac:dyDescent="0.45">
      <c r="F64" s="205"/>
      <c r="G64" s="205"/>
      <c r="H64" s="161"/>
      <c r="I64" s="161"/>
      <c r="J64" s="161"/>
      <c r="K64" s="161"/>
      <c r="L64" s="205"/>
      <c r="M64" s="161"/>
      <c r="N64" s="161"/>
      <c r="O64" s="161"/>
      <c r="P64" s="161"/>
      <c r="Q64" s="205"/>
      <c r="R64" s="161"/>
      <c r="S64" s="161"/>
      <c r="T64" s="161"/>
      <c r="U64" s="161"/>
    </row>
    <row r="65" spans="6:117" ht="19.5" customHeight="1" x14ac:dyDescent="0.45">
      <c r="F65" s="205"/>
      <c r="G65" s="205"/>
      <c r="H65" s="161"/>
      <c r="I65" s="161"/>
      <c r="J65" s="161"/>
      <c r="K65" s="161"/>
      <c r="L65" s="306"/>
      <c r="M65" s="161"/>
      <c r="N65" s="161"/>
      <c r="O65" s="161"/>
      <c r="P65" s="161"/>
      <c r="Q65" s="205"/>
      <c r="R65" s="161"/>
      <c r="S65" s="161"/>
      <c r="T65" s="161"/>
      <c r="U65" s="161"/>
    </row>
    <row r="66" spans="6:117" ht="19.5" customHeight="1" x14ac:dyDescent="0.45">
      <c r="F66" s="205"/>
      <c r="G66" s="205"/>
      <c r="H66" s="161"/>
      <c r="I66" s="161"/>
      <c r="J66" s="161"/>
      <c r="K66" s="161"/>
      <c r="L66" s="306"/>
      <c r="M66" s="161"/>
      <c r="N66" s="161"/>
      <c r="O66" s="161"/>
      <c r="P66" s="161"/>
      <c r="Q66" s="205"/>
      <c r="R66" s="161"/>
      <c r="S66" s="161"/>
      <c r="T66" s="161"/>
      <c r="U66" s="161"/>
    </row>
    <row r="67" spans="6:117" ht="19.5" customHeight="1" x14ac:dyDescent="0.45">
      <c r="F67" s="205"/>
      <c r="G67" s="205"/>
      <c r="H67" s="161"/>
      <c r="I67" s="161"/>
      <c r="J67" s="161"/>
      <c r="K67" s="161"/>
      <c r="L67" s="205"/>
      <c r="M67" s="161"/>
      <c r="N67" s="161"/>
      <c r="O67" s="161"/>
      <c r="P67" s="161"/>
      <c r="Q67" s="205"/>
      <c r="R67" s="161"/>
      <c r="S67" s="161"/>
      <c r="T67" s="161"/>
      <c r="U67" s="161"/>
    </row>
    <row r="68" spans="6:117" ht="19.5" customHeight="1" x14ac:dyDescent="0.45">
      <c r="F68" s="205"/>
      <c r="G68" s="205"/>
      <c r="H68" s="161"/>
      <c r="I68" s="161"/>
      <c r="J68" s="161"/>
      <c r="K68" s="161"/>
      <c r="L68" s="205"/>
      <c r="M68" s="161"/>
      <c r="N68" s="161"/>
      <c r="O68" s="161"/>
      <c r="P68" s="161"/>
      <c r="Q68" s="205"/>
      <c r="R68" s="161"/>
      <c r="S68" s="161"/>
      <c r="T68" s="161"/>
      <c r="U68" s="161"/>
    </row>
    <row r="69" spans="6:117" ht="19.5" customHeight="1" x14ac:dyDescent="0.7">
      <c r="F69" s="205"/>
      <c r="H69" s="158"/>
      <c r="I69" s="307" t="b">
        <v>0</v>
      </c>
      <c r="J69" s="158"/>
      <c r="K69" s="158"/>
      <c r="M69" s="307" t="b">
        <v>0</v>
      </c>
      <c r="N69" s="158"/>
      <c r="O69" s="158"/>
      <c r="P69" s="158"/>
      <c r="Q69" s="307" t="b">
        <v>0</v>
      </c>
      <c r="R69" s="158"/>
      <c r="S69" s="158"/>
      <c r="T69" s="158"/>
      <c r="U69" s="158"/>
    </row>
    <row r="70" spans="6:117" ht="19.5" customHeight="1" x14ac:dyDescent="0.45">
      <c r="F70" s="205"/>
      <c r="G70" s="205"/>
      <c r="H70" s="161"/>
      <c r="I70" s="307"/>
      <c r="J70" s="161"/>
      <c r="K70" s="161"/>
      <c r="L70" s="205"/>
      <c r="M70" s="307"/>
      <c r="N70" s="161"/>
      <c r="O70" s="161"/>
      <c r="P70" s="161"/>
      <c r="Q70" s="307"/>
      <c r="R70" s="161"/>
      <c r="S70" s="161"/>
      <c r="T70" s="161"/>
      <c r="U70" s="161"/>
    </row>
    <row r="71" spans="6:117" ht="19.5" customHeight="1" x14ac:dyDescent="0.45">
      <c r="F71" s="157"/>
      <c r="G71" s="205"/>
      <c r="H71" s="161"/>
      <c r="I71" s="161"/>
      <c r="J71" s="161"/>
      <c r="K71" s="161"/>
      <c r="L71" s="205"/>
      <c r="M71" s="161"/>
      <c r="N71" s="161"/>
      <c r="O71" s="161"/>
      <c r="P71" s="161"/>
      <c r="Q71" s="205"/>
      <c r="R71" s="161"/>
      <c r="S71" s="161"/>
      <c r="T71" s="161"/>
      <c r="U71" s="161"/>
    </row>
    <row r="72" spans="6:117" ht="19.5" customHeight="1" x14ac:dyDescent="0.45">
      <c r="G72" s="205"/>
      <c r="H72" s="161"/>
      <c r="I72" s="161"/>
      <c r="J72" s="161"/>
      <c r="K72" s="161"/>
      <c r="L72" s="205"/>
      <c r="M72" s="161"/>
      <c r="N72" s="161"/>
      <c r="O72" s="161"/>
      <c r="P72" s="161"/>
      <c r="Q72" s="205"/>
      <c r="R72" s="161"/>
      <c r="S72" s="161"/>
      <c r="T72" s="161"/>
      <c r="U72" s="161"/>
    </row>
    <row r="73" spans="6:117" ht="19.5" customHeight="1" x14ac:dyDescent="0.45">
      <c r="G73" s="205"/>
      <c r="H73" s="161"/>
      <c r="I73" s="161"/>
      <c r="J73" s="161"/>
      <c r="K73" s="161"/>
      <c r="L73" s="205"/>
      <c r="M73" s="161"/>
      <c r="N73" s="161"/>
      <c r="O73" s="161"/>
      <c r="P73" s="161"/>
      <c r="Q73" s="205"/>
      <c r="R73" s="161"/>
      <c r="S73" s="161"/>
      <c r="T73" s="161"/>
      <c r="U73" s="161"/>
      <c r="CP73" s="160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</row>
    <row r="74" spans="6:117" ht="19.5" customHeight="1" x14ac:dyDescent="0.45">
      <c r="G74" s="205"/>
      <c r="H74" s="161"/>
      <c r="I74" s="161"/>
      <c r="J74" s="161"/>
      <c r="K74" s="161"/>
      <c r="L74" s="205"/>
      <c r="M74" s="161"/>
      <c r="N74" s="161"/>
      <c r="O74" s="161"/>
      <c r="P74" s="161"/>
      <c r="Q74" s="205"/>
      <c r="R74" s="161"/>
      <c r="S74" s="161"/>
      <c r="T74" s="161"/>
      <c r="U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</row>
    <row r="75" spans="6:117" ht="19.5" customHeight="1" x14ac:dyDescent="0.45">
      <c r="G75" s="205"/>
      <c r="H75" s="161"/>
      <c r="I75" s="161"/>
      <c r="J75" s="161"/>
      <c r="K75" s="161"/>
      <c r="L75" s="205"/>
      <c r="M75" s="161"/>
      <c r="N75" s="161"/>
      <c r="O75" s="161"/>
      <c r="P75" s="161"/>
      <c r="Q75" s="205"/>
      <c r="R75" s="161"/>
      <c r="S75" s="161"/>
      <c r="T75" s="161"/>
      <c r="U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</row>
    <row r="76" spans="6:117" ht="19.5" customHeight="1" x14ac:dyDescent="0.7">
      <c r="G76" s="205"/>
      <c r="H76" s="161"/>
      <c r="I76" s="237"/>
      <c r="J76" s="161"/>
      <c r="K76" s="161"/>
      <c r="L76" s="205"/>
      <c r="M76" s="237"/>
      <c r="N76" s="161"/>
      <c r="O76" s="161"/>
      <c r="P76" s="161"/>
      <c r="Q76" s="237"/>
      <c r="R76" s="161"/>
      <c r="S76" s="158"/>
      <c r="T76" s="158"/>
      <c r="U76" s="158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</row>
    <row r="77" spans="6:117" ht="19.5" customHeight="1" x14ac:dyDescent="0.45">
      <c r="I77" s="307" t="b">
        <v>0</v>
      </c>
      <c r="M77" s="307" t="b">
        <v>0</v>
      </c>
      <c r="Q77" s="307" t="b">
        <v>0</v>
      </c>
      <c r="S77" s="161"/>
      <c r="T77" s="161"/>
      <c r="U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</row>
    <row r="78" spans="6:117" ht="19.5" customHeight="1" x14ac:dyDescent="0.45">
      <c r="G78" s="205"/>
      <c r="H78" s="161"/>
      <c r="I78" s="307"/>
      <c r="J78" s="161"/>
      <c r="K78" s="161"/>
      <c r="L78" s="205"/>
      <c r="M78" s="307"/>
      <c r="N78" s="161"/>
      <c r="O78" s="161"/>
      <c r="P78" s="161"/>
      <c r="Q78" s="307"/>
      <c r="R78" s="161"/>
      <c r="S78" s="161"/>
      <c r="T78" s="161"/>
      <c r="U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</row>
    <row r="79" spans="6:117" ht="19.5" customHeight="1" x14ac:dyDescent="0.45">
      <c r="G79" s="205"/>
      <c r="H79" s="161"/>
      <c r="I79" s="161"/>
      <c r="J79" s="161"/>
      <c r="K79" s="161"/>
      <c r="L79" s="205"/>
      <c r="M79" s="161"/>
      <c r="N79" s="161"/>
      <c r="O79" s="161"/>
      <c r="P79" s="161"/>
      <c r="Q79" s="205"/>
      <c r="R79" s="161"/>
      <c r="S79" s="161"/>
      <c r="T79" s="161"/>
      <c r="U79" s="161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</row>
    <row r="80" spans="6:117" ht="19.5" customHeight="1" x14ac:dyDescent="0.45">
      <c r="G80" s="205"/>
      <c r="H80" s="161"/>
      <c r="I80" s="161"/>
      <c r="J80" s="161"/>
      <c r="K80" s="161"/>
      <c r="L80" s="205"/>
      <c r="M80" s="161"/>
      <c r="N80" s="161"/>
      <c r="O80" s="161"/>
      <c r="P80" s="161"/>
      <c r="Q80" s="205"/>
      <c r="R80" s="161"/>
      <c r="S80" s="161"/>
      <c r="T80" s="161"/>
      <c r="U80" s="161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7:21" ht="19.5" customHeight="1" x14ac:dyDescent="0.45">
      <c r="G81" s="205"/>
      <c r="H81" s="161"/>
      <c r="I81" s="161"/>
      <c r="J81" s="161"/>
      <c r="K81" s="161"/>
      <c r="L81" s="205"/>
      <c r="M81" s="161"/>
      <c r="N81" s="161"/>
      <c r="O81" s="161"/>
      <c r="P81" s="161"/>
      <c r="Q81" s="205"/>
      <c r="R81" s="161"/>
      <c r="S81" s="161"/>
      <c r="T81" s="161"/>
      <c r="U81" s="161"/>
    </row>
    <row r="82" spans="7:21" ht="19.5" customHeight="1" x14ac:dyDescent="0.45">
      <c r="G82" s="205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</row>
    <row r="83" spans="7:21" ht="19.5" customHeight="1" x14ac:dyDescent="0.7"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</row>
    <row r="84" spans="7:21" ht="19.5" customHeight="1" x14ac:dyDescent="0.45">
      <c r="G84" s="205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</row>
    <row r="138" spans="2:46" s="153" customFormat="1" ht="72" x14ac:dyDescent="1.6">
      <c r="B138" s="167"/>
      <c r="C138" s="167"/>
      <c r="E138" s="154"/>
      <c r="F138" s="298">
        <f t="shared" ref="F138:AL138" si="2">F3</f>
        <v>2</v>
      </c>
      <c r="G138" s="298"/>
      <c r="H138" s="299" t="str">
        <f t="shared" si="2"/>
        <v>leerling 2</v>
      </c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1"/>
      <c r="AI138" s="302" t="str">
        <f t="shared" si="2"/>
        <v xml:space="preserve">groep </v>
      </c>
      <c r="AJ138" s="303"/>
      <c r="AK138" s="303"/>
      <c r="AL138" s="304">
        <f t="shared" si="2"/>
        <v>6</v>
      </c>
      <c r="AM138" s="304"/>
      <c r="AN138" s="304"/>
      <c r="AO138" s="305"/>
      <c r="AQ138" s="166"/>
      <c r="AS138" s="163"/>
      <c r="AT138" s="163"/>
    </row>
  </sheetData>
  <sheetProtection sheet="1" objects="1" scenarios="1"/>
  <mergeCells count="37">
    <mergeCell ref="F1:AO2"/>
    <mergeCell ref="F3:G3"/>
    <mergeCell ref="H3:AH3"/>
    <mergeCell ref="AI3:AK3"/>
    <mergeCell ref="AL3:AM3"/>
    <mergeCell ref="AN3:AO3"/>
    <mergeCell ref="I61:I62"/>
    <mergeCell ref="M61:M62"/>
    <mergeCell ref="Q61:Q62"/>
    <mergeCell ref="I34:I35"/>
    <mergeCell ref="M34:M35"/>
    <mergeCell ref="Q34:Q35"/>
    <mergeCell ref="L38:L39"/>
    <mergeCell ref="I42:I43"/>
    <mergeCell ref="M42:M43"/>
    <mergeCell ref="Q42:Q43"/>
    <mergeCell ref="L44:L45"/>
    <mergeCell ref="I50:I51"/>
    <mergeCell ref="L50:L51"/>
    <mergeCell ref="M50:M51"/>
    <mergeCell ref="Q50:Q51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AK35:AM38"/>
    <mergeCell ref="AB79:AD79"/>
    <mergeCell ref="AE79:AG79"/>
    <mergeCell ref="AH79:AJ79"/>
    <mergeCell ref="AK79:AM79"/>
  </mergeCells>
  <conditionalFormatting sqref="H36:J41">
    <cfRule type="expression" dxfId="2048" priority="21">
      <formula>$I$34=TRUE</formula>
    </cfRule>
  </conditionalFormatting>
  <conditionalFormatting sqref="H44:J49">
    <cfRule type="expression" dxfId="2047" priority="20">
      <formula>$I$42=TRUE</formula>
    </cfRule>
  </conditionalFormatting>
  <conditionalFormatting sqref="H52:J57">
    <cfRule type="expression" dxfId="2046" priority="19">
      <formula>$I$50=TRUE</formula>
    </cfRule>
  </conditionalFormatting>
  <conditionalFormatting sqref="H63:J68">
    <cfRule type="expression" dxfId="2045" priority="12">
      <formula>$I$61=TRUE</formula>
    </cfRule>
  </conditionalFormatting>
  <conditionalFormatting sqref="H71:J76">
    <cfRule type="expression" dxfId="2044" priority="11">
      <formula>$I$69=TRUE</formula>
    </cfRule>
  </conditionalFormatting>
  <conditionalFormatting sqref="H79:J84">
    <cfRule type="expression" dxfId="2043" priority="10">
      <formula>$I$77=TRUE</formula>
    </cfRule>
  </conditionalFormatting>
  <conditionalFormatting sqref="I77">
    <cfRule type="expression" dxfId="2042" priority="1">
      <formula>$M$42=TRUE</formula>
    </cfRule>
  </conditionalFormatting>
  <conditionalFormatting sqref="L36:N41">
    <cfRule type="expression" dxfId="2041" priority="18">
      <formula>$M$34=TRUE</formula>
    </cfRule>
  </conditionalFormatting>
  <conditionalFormatting sqref="L44:N49">
    <cfRule type="expression" dxfId="2040" priority="17">
      <formula>$M$42=TRUE</formula>
    </cfRule>
  </conditionalFormatting>
  <conditionalFormatting sqref="L52:N57">
    <cfRule type="expression" dxfId="2039" priority="16">
      <formula>$M$50=TRUE</formula>
    </cfRule>
  </conditionalFormatting>
  <conditionalFormatting sqref="L63:N68">
    <cfRule type="expression" dxfId="2038" priority="9">
      <formula>$M$61=TRUE</formula>
    </cfRule>
  </conditionalFormatting>
  <conditionalFormatting sqref="L71:N76">
    <cfRule type="expression" dxfId="2037" priority="8">
      <formula>$M$69=TRUE</formula>
    </cfRule>
  </conditionalFormatting>
  <conditionalFormatting sqref="L79:N84">
    <cfRule type="expression" dxfId="2036" priority="7">
      <formula>$M$77=TRUE</formula>
    </cfRule>
  </conditionalFormatting>
  <conditionalFormatting sqref="M77">
    <cfRule type="expression" dxfId="2035" priority="2">
      <formula>$M$42=TRUE</formula>
    </cfRule>
  </conditionalFormatting>
  <conditionalFormatting sqref="P36:R41">
    <cfRule type="expression" dxfId="2034" priority="15">
      <formula>$Q$34=TRUE</formula>
    </cfRule>
  </conditionalFormatting>
  <conditionalFormatting sqref="P44:R49">
    <cfRule type="expression" dxfId="2033" priority="14">
      <formula>$Q$42=TRUE</formula>
    </cfRule>
  </conditionalFormatting>
  <conditionalFormatting sqref="P52:R57">
    <cfRule type="expression" dxfId="2032" priority="13">
      <formula>$Q$50=TRUE</formula>
    </cfRule>
  </conditionalFormatting>
  <conditionalFormatting sqref="P63:R68">
    <cfRule type="expression" dxfId="2031" priority="6">
      <formula>$Q$61=TRUE</formula>
    </cfRule>
  </conditionalFormatting>
  <conditionalFormatting sqref="P71:R76">
    <cfRule type="expression" dxfId="2030" priority="5">
      <formula>$Q$69=TRUE</formula>
    </cfRule>
  </conditionalFormatting>
  <conditionalFormatting sqref="P79:R84">
    <cfRule type="expression" dxfId="2029" priority="4">
      <formula>$Q$77=TRUE</formula>
    </cfRule>
  </conditionalFormatting>
  <conditionalFormatting sqref="Q77">
    <cfRule type="expression" dxfId="2028" priority="3">
      <formula>$M$42=TRUE</formula>
    </cfRule>
  </conditionalFormatting>
  <pageMargins left="0.31496062992125984" right="0" top="7.874015748031496E-2" bottom="7.874015748031496E-2" header="0.19685039370078741" footer="0"/>
  <pageSetup paperSize="9" scale="31" orientation="portrait" r:id="rId1"/>
  <headerFooter alignWithMargins="0"/>
  <rowBreaks count="1" manualBreakCount="1">
    <brk id="136" min="5" max="4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0B78A-8208-4FC2-9DCE-C1DFA249A63B}">
  <sheetPr>
    <tabColor rgb="FF0070C0"/>
  </sheetPr>
  <dimension ref="B1:DM138"/>
  <sheetViews>
    <sheetView showGridLines="0" showRowColHeaders="0" zoomScale="50" zoomScaleNormal="50" workbookViewId="0">
      <selection activeCell="AK35" sqref="AK35:AM3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33203125" defaultRowHeight="19.2" x14ac:dyDescent="0.45"/>
  <cols>
    <col min="1" max="1" width="9.33203125" style="115"/>
    <col min="2" max="2" width="6.33203125" style="168" bestFit="1" customWidth="1"/>
    <col min="3" max="3" width="50.6640625" style="172" customWidth="1"/>
    <col min="4" max="4" width="4" style="115" customWidth="1"/>
    <col min="5" max="30" width="8.6640625" style="115" customWidth="1"/>
    <col min="31" max="16384" width="9.33203125" style="115"/>
  </cols>
  <sheetData>
    <row r="1" spans="2:46" x14ac:dyDescent="0.45">
      <c r="F1" s="308" t="s">
        <v>201</v>
      </c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</row>
    <row r="2" spans="2:46" ht="79.95" customHeight="1" x14ac:dyDescent="0.45"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</row>
    <row r="3" spans="2:46" s="153" customFormat="1" ht="72" x14ac:dyDescent="1.6">
      <c r="B3" s="167"/>
      <c r="C3" s="167"/>
      <c r="E3" s="154"/>
      <c r="F3" s="310">
        <v>3</v>
      </c>
      <c r="G3" s="310"/>
      <c r="H3" s="299" t="str">
        <f>VLOOKUP($F$3,Middentoets!A18:B53,2)</f>
        <v>leerling 3</v>
      </c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1"/>
      <c r="AI3" s="302" t="s">
        <v>113</v>
      </c>
      <c r="AJ3" s="303"/>
      <c r="AK3" s="303"/>
      <c r="AL3" s="304">
        <f>Middentoets!$D$2</f>
        <v>6</v>
      </c>
      <c r="AM3" s="304"/>
      <c r="AN3" s="304" t="str">
        <f>Middentoets!$E$2</f>
        <v>*</v>
      </c>
      <c r="AO3" s="305"/>
      <c r="AQ3" s="166"/>
      <c r="AS3" s="163"/>
      <c r="AT3" s="163"/>
    </row>
    <row r="4" spans="2:46" ht="88.2" customHeight="1" x14ac:dyDescent="0.45">
      <c r="C4" s="169"/>
    </row>
    <row r="5" spans="2:46" ht="19.5" customHeight="1" x14ac:dyDescent="0.45">
      <c r="B5" s="170">
        <v>1</v>
      </c>
      <c r="C5" s="171" t="str">
        <f>Middentoets!B18</f>
        <v>leerling 1</v>
      </c>
    </row>
    <row r="6" spans="2:46" ht="18.600000000000001" x14ac:dyDescent="0.45">
      <c r="B6" s="170">
        <v>2</v>
      </c>
      <c r="C6" s="171" t="str">
        <f>Middentoets!B19</f>
        <v>leerling 2</v>
      </c>
    </row>
    <row r="7" spans="2:46" ht="18.600000000000001" x14ac:dyDescent="0.45">
      <c r="B7" s="170">
        <v>3</v>
      </c>
      <c r="C7" s="171" t="str">
        <f>Middentoets!B20</f>
        <v>leerling 3</v>
      </c>
    </row>
    <row r="8" spans="2:46" ht="18.600000000000001" x14ac:dyDescent="0.45">
      <c r="B8" s="170">
        <v>4</v>
      </c>
      <c r="C8" s="171" t="str">
        <f>Middentoets!B21</f>
        <v>leerling 4</v>
      </c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</row>
    <row r="9" spans="2:46" ht="18.600000000000001" x14ac:dyDescent="0.45">
      <c r="B9" s="170">
        <v>5</v>
      </c>
      <c r="C9" s="171" t="str">
        <f>Middentoets!B22</f>
        <v>leerling 5</v>
      </c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</row>
    <row r="10" spans="2:46" ht="18.600000000000001" x14ac:dyDescent="0.45">
      <c r="B10" s="170">
        <v>6</v>
      </c>
      <c r="C10" s="171">
        <f>Middentoets!B23</f>
        <v>0</v>
      </c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</row>
    <row r="11" spans="2:46" ht="18.600000000000001" x14ac:dyDescent="0.45">
      <c r="B11" s="170">
        <v>7</v>
      </c>
      <c r="C11" s="171">
        <f>Middentoets!B24</f>
        <v>0</v>
      </c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</row>
    <row r="12" spans="2:46" ht="18.600000000000001" x14ac:dyDescent="0.45">
      <c r="B12" s="170">
        <v>8</v>
      </c>
      <c r="C12" s="171">
        <f>Middentoets!B25</f>
        <v>0</v>
      </c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</row>
    <row r="13" spans="2:46" ht="18.600000000000001" x14ac:dyDescent="0.45">
      <c r="B13" s="170">
        <v>9</v>
      </c>
      <c r="C13" s="171">
        <f>Middentoets!B26</f>
        <v>0</v>
      </c>
      <c r="F13" s="119"/>
      <c r="G13" s="119"/>
      <c r="H13" s="119"/>
      <c r="I13" s="125" t="s">
        <v>114</v>
      </c>
      <c r="J13" s="125" t="s">
        <v>115</v>
      </c>
      <c r="K13" s="130" t="s">
        <v>116</v>
      </c>
      <c r="L13" s="130" t="s">
        <v>117</v>
      </c>
      <c r="M13" s="131" t="s">
        <v>118</v>
      </c>
      <c r="N13" s="131" t="s">
        <v>119</v>
      </c>
      <c r="O13" s="126" t="s">
        <v>120</v>
      </c>
      <c r="P13" s="126" t="s">
        <v>121</v>
      </c>
      <c r="Q13" s="132" t="s">
        <v>122</v>
      </c>
      <c r="R13" s="132" t="s">
        <v>123</v>
      </c>
      <c r="S13" s="127" t="s">
        <v>124</v>
      </c>
      <c r="T13" s="127" t="s">
        <v>125</v>
      </c>
      <c r="U13" s="133" t="s">
        <v>126</v>
      </c>
      <c r="V13" s="134" t="s">
        <v>127</v>
      </c>
      <c r="W13" s="138" t="s">
        <v>128</v>
      </c>
      <c r="X13" s="197" t="s">
        <v>129</v>
      </c>
      <c r="Y13" s="197" t="s">
        <v>148</v>
      </c>
      <c r="Z13" s="140" t="s">
        <v>130</v>
      </c>
      <c r="AA13" s="141" t="s">
        <v>131</v>
      </c>
      <c r="AB13" s="141" t="s">
        <v>131</v>
      </c>
      <c r="AC13" s="116"/>
    </row>
    <row r="14" spans="2:46" ht="18.600000000000001" x14ac:dyDescent="0.45">
      <c r="B14" s="170">
        <v>10</v>
      </c>
      <c r="C14" s="171">
        <f>Middentoets!B27</f>
        <v>0</v>
      </c>
      <c r="F14" s="122"/>
      <c r="G14" s="122"/>
      <c r="H14" s="122"/>
      <c r="I14" s="128">
        <f t="shared" ref="I14:V14" si="0">IF(I15="E",1,IF(I15="D",2,IF(I15="C",3,IF(I15="B",4,IF(I15="A",5,IF(I15=5,1,IF(I15=4,2,IF(I15=3,3,IF(I15=2,4,IF(I15=1,5,IF(I15=0,"")))))))))))</f>
        <v>3</v>
      </c>
      <c r="J14" s="128">
        <f t="shared" si="0"/>
        <v>4</v>
      </c>
      <c r="K14" s="128">
        <f t="shared" si="0"/>
        <v>4</v>
      </c>
      <c r="L14" s="128">
        <f t="shared" si="0"/>
        <v>5</v>
      </c>
      <c r="M14" s="128">
        <f t="shared" si="0"/>
        <v>4</v>
      </c>
      <c r="N14" s="128">
        <f t="shared" si="0"/>
        <v>4</v>
      </c>
      <c r="O14" s="128" t="str">
        <f t="shared" si="0"/>
        <v/>
      </c>
      <c r="P14" s="128" t="str">
        <f t="shared" si="0"/>
        <v/>
      </c>
      <c r="Q14" s="128">
        <f t="shared" si="0"/>
        <v>3</v>
      </c>
      <c r="R14" s="128">
        <f t="shared" si="0"/>
        <v>4</v>
      </c>
      <c r="S14" s="128">
        <f t="shared" si="0"/>
        <v>4</v>
      </c>
      <c r="T14" s="128">
        <f t="shared" si="0"/>
        <v>3</v>
      </c>
      <c r="U14" s="128"/>
      <c r="V14" s="128">
        <f t="shared" si="0"/>
        <v>4</v>
      </c>
      <c r="W14" s="128"/>
      <c r="X14" s="128" t="str">
        <f>IF(X15="E",1,IF(X15="D",2,IF(X15="C",3,IF(X15="B",4,IF(X15="A",5,IF(X15=0,"",IF(X15&lt;3,1,IF(X15&lt;5,2,IF(X15&lt;7,3,IF(X15&lt;9,4,IF(X15&lt;11,5,IF(X15=0,""))))))))))))</f>
        <v/>
      </c>
      <c r="Y14" s="128"/>
      <c r="Z14" s="128">
        <f>Middentoets!$AY$2*5</f>
        <v>2.1749999999999998</v>
      </c>
      <c r="AA14" s="129"/>
      <c r="AB14" s="129"/>
      <c r="AC14" s="155"/>
      <c r="AD14" s="155"/>
      <c r="AE14" s="156"/>
    </row>
    <row r="15" spans="2:46" ht="18.600000000000001" x14ac:dyDescent="0.45">
      <c r="B15" s="170">
        <v>11</v>
      </c>
      <c r="C15" s="171">
        <f>Middentoets!B28</f>
        <v>0</v>
      </c>
      <c r="I15" s="128" t="str">
        <f>VLOOKUP($F$3,Middentoets!$A$18:$M$53,8)</f>
        <v>C</v>
      </c>
      <c r="J15" s="128" t="str">
        <f>VLOOKUP($F$3,Eindtoets!$A$18:$M$53,8)</f>
        <v>B</v>
      </c>
      <c r="K15" s="128" t="str">
        <f>VLOOKUP($F$3,Middentoets!$A$18:$M$53,9)</f>
        <v>B</v>
      </c>
      <c r="L15" s="128" t="str">
        <f>VLOOKUP($F$3,Eindtoets!$A$18:$M$53,9)</f>
        <v>A</v>
      </c>
      <c r="M15" s="128" t="str">
        <f>VLOOKUP($F$3,Middentoets!$A$18:$M$53,10)</f>
        <v>B</v>
      </c>
      <c r="N15" s="128" t="str">
        <f>VLOOKUP($F$3,Eindtoets!$A$18:$M$53,10)</f>
        <v>B</v>
      </c>
      <c r="O15" s="128">
        <f>VLOOKUP($F$3,Middentoets!$A$18:$M$53,11)</f>
        <v>0</v>
      </c>
      <c r="P15" s="128">
        <f>VLOOKUP($F$3,Eindtoets!$A$18:$M$53,11)</f>
        <v>0</v>
      </c>
      <c r="Q15" s="128" t="str">
        <f>VLOOKUP($F$3,Middentoets!$A$18:$M$53,12)</f>
        <v>C</v>
      </c>
      <c r="R15" s="128" t="str">
        <f>VLOOKUP($F$3,Eindtoets!$A$18:$M$53,12)</f>
        <v>B</v>
      </c>
      <c r="S15" s="128" t="str">
        <f>VLOOKUP($F$3,Middentoets!$A$18:$M$53,13)</f>
        <v>B</v>
      </c>
      <c r="T15" s="128" t="str">
        <f>VLOOKUP($F$3,Eindtoets!$A$18:$M$53,13)</f>
        <v>C</v>
      </c>
      <c r="U15" s="128" t="str">
        <f>VLOOKUP($F$3,Middentoets!$A$18:$M$53,12)</f>
        <v>C</v>
      </c>
      <c r="V15" s="128" t="str">
        <f>VLOOKUP($F$3,Middentoets!$A$18:$M$53,4)</f>
        <v>B</v>
      </c>
      <c r="W15" s="128">
        <f>VLOOKUP($F$3,Middentoets!$A$18:$M$53,3)</f>
        <v>0</v>
      </c>
      <c r="X15" s="128">
        <f>VLOOKUP($F$3,Middentoets!$A$18:$M$53,3)</f>
        <v>0</v>
      </c>
      <c r="Y15" s="128"/>
      <c r="Z15" s="128">
        <f>Z14</f>
        <v>2.1749999999999998</v>
      </c>
      <c r="AA15" s="159"/>
      <c r="AB15" s="159"/>
      <c r="AC15" s="116"/>
      <c r="AD15" s="116"/>
    </row>
    <row r="16" spans="2:46" ht="18.600000000000001" x14ac:dyDescent="0.45">
      <c r="B16" s="170">
        <v>12</v>
      </c>
      <c r="C16" s="171">
        <f>Middentoets!B29</f>
        <v>0</v>
      </c>
      <c r="I16" s="128">
        <f>IF(I14="","",IF(I14&gt;0,I14*2))</f>
        <v>6</v>
      </c>
      <c r="J16" s="128">
        <f t="shared" ref="J16:T16" si="1">IF(J14="","",IF(J14&gt;0,J14*2))</f>
        <v>8</v>
      </c>
      <c r="K16" s="128">
        <f t="shared" si="1"/>
        <v>8</v>
      </c>
      <c r="L16" s="128">
        <f t="shared" si="1"/>
        <v>10</v>
      </c>
      <c r="M16" s="128">
        <f t="shared" si="1"/>
        <v>8</v>
      </c>
      <c r="N16" s="128">
        <f t="shared" si="1"/>
        <v>8</v>
      </c>
      <c r="O16" s="128" t="str">
        <f t="shared" si="1"/>
        <v/>
      </c>
      <c r="P16" s="128" t="str">
        <f t="shared" si="1"/>
        <v/>
      </c>
      <c r="Q16" s="128">
        <f t="shared" si="1"/>
        <v>6</v>
      </c>
      <c r="R16" s="128">
        <f t="shared" si="1"/>
        <v>8</v>
      </c>
      <c r="S16" s="128">
        <f t="shared" si="1"/>
        <v>8</v>
      </c>
      <c r="T16" s="128">
        <f t="shared" si="1"/>
        <v>6</v>
      </c>
      <c r="U16" s="129">
        <f>AB16/AA16</f>
        <v>7.6</v>
      </c>
      <c r="V16" s="140">
        <f>IF(V14="","",IF(V14&gt;0,V14*2))</f>
        <v>8</v>
      </c>
      <c r="W16" s="128">
        <f>Z16</f>
        <v>4.3499999999999996</v>
      </c>
      <c r="X16" s="128" t="str">
        <f>IF(X15="E",1,IF(X15="D",2,IF(X15="C",3,IF(X15="B",4,IF(X15="A",5,IF(X15=0,"",IF(X15=1,1,IF(X15=2,2,IF(X15=3,3,IF(X15=4,4,IF(X15=5,5,IF(X15=6,6,IF(X15=7,7,IF(X15=8,8,IF(X15=9,9,IF(X15=10,10,IF(X15=0,"")))))))))))))))))</f>
        <v/>
      </c>
      <c r="Y16" s="142">
        <f>U16-2</f>
        <v>5.6</v>
      </c>
      <c r="Z16" s="128">
        <f>IF(Z14="","",IF(Z14&gt;0,Z14*2))</f>
        <v>4.3499999999999996</v>
      </c>
      <c r="AA16" s="159">
        <f>COUNTIF(I16:T16,"&gt;0")</f>
        <v>10</v>
      </c>
      <c r="AB16" s="159">
        <f>SUM(I16:T16)</f>
        <v>76</v>
      </c>
    </row>
    <row r="17" spans="2:22" ht="18.600000000000001" x14ac:dyDescent="0.45">
      <c r="B17" s="170">
        <v>13</v>
      </c>
      <c r="C17" s="171">
        <f>Middentoets!B30</f>
        <v>0</v>
      </c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</row>
    <row r="18" spans="2:22" ht="18.600000000000001" x14ac:dyDescent="0.45">
      <c r="B18" s="170">
        <v>14</v>
      </c>
      <c r="C18" s="171">
        <f>Middentoets!B31</f>
        <v>0</v>
      </c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</row>
    <row r="19" spans="2:22" ht="18.600000000000001" x14ac:dyDescent="0.45">
      <c r="B19" s="170">
        <v>15</v>
      </c>
      <c r="C19" s="171">
        <f>Middentoets!B32</f>
        <v>0</v>
      </c>
      <c r="F19" s="122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</row>
    <row r="20" spans="2:22" ht="18.600000000000001" x14ac:dyDescent="0.45">
      <c r="B20" s="170">
        <v>16</v>
      </c>
      <c r="C20" s="171">
        <f>Middentoets!B33</f>
        <v>0</v>
      </c>
      <c r="F20" s="122"/>
      <c r="G20" s="122"/>
      <c r="H20" s="122"/>
      <c r="I20" s="122"/>
      <c r="J20" s="122"/>
      <c r="K20" s="122"/>
      <c r="L20" s="122"/>
      <c r="M20" s="119"/>
      <c r="N20" s="119"/>
      <c r="O20" s="122"/>
      <c r="P20" s="122"/>
      <c r="Q20" s="119"/>
      <c r="R20" s="119"/>
      <c r="S20" s="119"/>
      <c r="T20" s="119"/>
      <c r="U20" s="119"/>
      <c r="V20" s="119"/>
    </row>
    <row r="21" spans="2:22" ht="18.600000000000001" x14ac:dyDescent="0.45">
      <c r="B21" s="170">
        <v>17</v>
      </c>
      <c r="C21" s="171">
        <f>Middentoets!B34</f>
        <v>0</v>
      </c>
      <c r="F21" s="121"/>
      <c r="G21" s="121"/>
      <c r="H21" s="120"/>
      <c r="I21" s="120"/>
      <c r="J21" s="120"/>
      <c r="K21" s="121"/>
      <c r="L21" s="121"/>
      <c r="M21" s="119"/>
      <c r="N21" s="119"/>
      <c r="O21" s="120"/>
      <c r="P21" s="120"/>
      <c r="Q21" s="119"/>
      <c r="R21" s="119"/>
      <c r="S21" s="119"/>
      <c r="T21" s="119"/>
      <c r="U21" s="119"/>
      <c r="V21" s="119"/>
    </row>
    <row r="22" spans="2:22" ht="18.600000000000001" x14ac:dyDescent="0.45">
      <c r="B22" s="170">
        <v>18</v>
      </c>
      <c r="C22" s="171">
        <f>Middentoets!B35</f>
        <v>0</v>
      </c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</row>
    <row r="23" spans="2:22" ht="18.600000000000001" x14ac:dyDescent="0.45">
      <c r="B23" s="170">
        <v>19</v>
      </c>
      <c r="C23" s="171">
        <f>Middentoets!B36</f>
        <v>0</v>
      </c>
      <c r="F23" s="119"/>
      <c r="G23" s="119"/>
      <c r="H23" s="119"/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</row>
    <row r="24" spans="2:22" ht="15" customHeight="1" x14ac:dyDescent="0.45">
      <c r="B24" s="170">
        <v>20</v>
      </c>
      <c r="C24" s="171">
        <f>Middentoets!B37</f>
        <v>0</v>
      </c>
    </row>
    <row r="25" spans="2:22" ht="15" customHeight="1" x14ac:dyDescent="0.45">
      <c r="B25" s="170">
        <v>21</v>
      </c>
      <c r="C25" s="171">
        <f>Middentoets!B38</f>
        <v>0</v>
      </c>
    </row>
    <row r="26" spans="2:22" ht="15" customHeight="1" x14ac:dyDescent="0.45">
      <c r="B26" s="170">
        <v>22</v>
      </c>
      <c r="C26" s="171">
        <f>Middentoets!B39</f>
        <v>0</v>
      </c>
    </row>
    <row r="27" spans="2:22" ht="15" customHeight="1" x14ac:dyDescent="0.45">
      <c r="B27" s="170">
        <v>23</v>
      </c>
      <c r="C27" s="171">
        <f>Middentoets!B40</f>
        <v>0</v>
      </c>
    </row>
    <row r="28" spans="2:22" ht="15" customHeight="1" x14ac:dyDescent="0.45">
      <c r="B28" s="170">
        <v>24</v>
      </c>
      <c r="C28" s="171">
        <f>Middentoets!B41</f>
        <v>0</v>
      </c>
    </row>
    <row r="29" spans="2:22" ht="18.600000000000001" x14ac:dyDescent="0.45">
      <c r="B29" s="170">
        <v>25</v>
      </c>
      <c r="C29" s="171">
        <f>Middentoets!B42</f>
        <v>0</v>
      </c>
    </row>
    <row r="30" spans="2:22" ht="18.600000000000001" x14ac:dyDescent="0.45">
      <c r="B30" s="170">
        <v>26</v>
      </c>
      <c r="C30" s="171">
        <f>Middentoets!B43</f>
        <v>0</v>
      </c>
    </row>
    <row r="31" spans="2:22" ht="18.600000000000001" x14ac:dyDescent="0.45">
      <c r="B31" s="170">
        <v>27</v>
      </c>
      <c r="C31" s="171">
        <f>Middentoets!B44</f>
        <v>0</v>
      </c>
    </row>
    <row r="32" spans="2:22" ht="18.600000000000001" x14ac:dyDescent="0.45">
      <c r="B32" s="170">
        <v>28</v>
      </c>
      <c r="C32" s="171">
        <f>Middentoets!B45</f>
        <v>0</v>
      </c>
    </row>
    <row r="33" spans="2:40" ht="15.75" customHeight="1" x14ac:dyDescent="0.45">
      <c r="B33" s="170">
        <v>29</v>
      </c>
      <c r="C33" s="171">
        <f>Middentoets!B46</f>
        <v>0</v>
      </c>
      <c r="AH33"/>
    </row>
    <row r="34" spans="2:40" ht="18.600000000000001" x14ac:dyDescent="0.45">
      <c r="B34" s="170">
        <v>30</v>
      </c>
      <c r="C34" s="171">
        <f>Middentoets!B47</f>
        <v>0</v>
      </c>
      <c r="I34" s="307" t="b">
        <v>0</v>
      </c>
      <c r="M34" s="307" t="b">
        <v>0</v>
      </c>
      <c r="Q34" s="307" t="b">
        <v>0</v>
      </c>
    </row>
    <row r="35" spans="2:40" ht="18.600000000000001" x14ac:dyDescent="0.45">
      <c r="B35" s="170">
        <v>31</v>
      </c>
      <c r="C35" s="171">
        <f>Middentoets!B48</f>
        <v>0</v>
      </c>
      <c r="I35" s="307"/>
      <c r="M35" s="307"/>
      <c r="Q35" s="307"/>
      <c r="AK35" s="296"/>
      <c r="AL35" s="296"/>
      <c r="AM35" s="296"/>
    </row>
    <row r="36" spans="2:40" ht="18.600000000000001" customHeight="1" x14ac:dyDescent="0.45">
      <c r="B36" s="170">
        <v>32</v>
      </c>
      <c r="C36" s="171">
        <f>Middentoets!B49</f>
        <v>0</v>
      </c>
      <c r="F36" s="205"/>
      <c r="G36" s="205"/>
      <c r="H36" s="161"/>
      <c r="I36" s="161"/>
      <c r="J36" s="161"/>
      <c r="K36" s="161"/>
      <c r="L36" s="205"/>
      <c r="M36" s="161"/>
      <c r="N36" s="161"/>
      <c r="O36" s="161"/>
      <c r="P36" s="161"/>
      <c r="Q36" s="205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296"/>
      <c r="AL36" s="296"/>
      <c r="AM36" s="296"/>
      <c r="AN36" s="161"/>
    </row>
    <row r="37" spans="2:40" ht="18.600000000000001" customHeight="1" x14ac:dyDescent="0.45">
      <c r="B37" s="170">
        <v>33</v>
      </c>
      <c r="C37" s="171">
        <f>Middentoets!B50</f>
        <v>0</v>
      </c>
      <c r="F37" s="205"/>
      <c r="G37" s="205"/>
      <c r="H37" s="161"/>
      <c r="I37" s="161"/>
      <c r="J37" s="161"/>
      <c r="K37" s="161"/>
      <c r="L37" s="205"/>
      <c r="M37" s="161"/>
      <c r="N37" s="161"/>
      <c r="O37" s="161"/>
      <c r="P37" s="161"/>
      <c r="Q37" s="205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296"/>
      <c r="AL37" s="296"/>
      <c r="AM37" s="296"/>
      <c r="AN37" s="161"/>
    </row>
    <row r="38" spans="2:40" ht="18.600000000000001" customHeight="1" x14ac:dyDescent="0.45">
      <c r="B38" s="170">
        <v>34</v>
      </c>
      <c r="C38" s="171">
        <f>Middentoets!B51</f>
        <v>0</v>
      </c>
      <c r="F38" s="205"/>
      <c r="G38" s="205"/>
      <c r="H38" s="161"/>
      <c r="I38" s="161"/>
      <c r="J38" s="161"/>
      <c r="K38" s="161"/>
      <c r="L38" s="306"/>
      <c r="M38" s="161"/>
      <c r="N38" s="161"/>
      <c r="O38" s="161"/>
      <c r="P38" s="161"/>
      <c r="Q38" s="205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296"/>
      <c r="AL38" s="296"/>
      <c r="AM38" s="296"/>
      <c r="AN38" s="161"/>
    </row>
    <row r="39" spans="2:40" ht="18.600000000000001" customHeight="1" x14ac:dyDescent="0.45">
      <c r="B39" s="170">
        <v>35</v>
      </c>
      <c r="C39" s="171">
        <f>Middentoets!B52</f>
        <v>0</v>
      </c>
      <c r="F39" s="205"/>
      <c r="G39" s="205"/>
      <c r="H39" s="161"/>
      <c r="I39" s="161"/>
      <c r="J39" s="161"/>
      <c r="K39" s="161"/>
      <c r="L39" s="306"/>
      <c r="M39" s="161"/>
      <c r="N39" s="161"/>
      <c r="O39" s="161"/>
      <c r="P39" s="161"/>
      <c r="Q39" s="205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</row>
    <row r="40" spans="2:40" ht="19.5" customHeight="1" x14ac:dyDescent="0.45">
      <c r="B40" s="170">
        <v>36</v>
      </c>
      <c r="C40" s="171">
        <f>Middentoets!B53</f>
        <v>0</v>
      </c>
      <c r="F40" s="205"/>
      <c r="G40" s="205"/>
      <c r="H40" s="161"/>
      <c r="I40" s="161"/>
      <c r="J40" s="161"/>
      <c r="K40" s="161"/>
      <c r="L40" s="205"/>
      <c r="M40" s="161"/>
      <c r="N40" s="161"/>
      <c r="O40" s="161"/>
      <c r="P40" s="161"/>
      <c r="Q40" s="205"/>
      <c r="R40" s="161"/>
      <c r="S40" s="161"/>
      <c r="T40" s="161"/>
      <c r="U40" s="161"/>
      <c r="V40" s="161"/>
      <c r="W40" s="161"/>
      <c r="X40" s="161"/>
      <c r="Y40" s="161"/>
      <c r="Z40" s="161"/>
      <c r="AA40" s="161"/>
      <c r="AB40" s="161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</row>
    <row r="41" spans="2:40" ht="19.5" customHeight="1" x14ac:dyDescent="0.45">
      <c r="B41" s="209"/>
      <c r="C41" s="210"/>
      <c r="F41" s="205"/>
      <c r="G41" s="205"/>
      <c r="H41" s="161"/>
      <c r="I41" s="161"/>
      <c r="J41" s="161"/>
      <c r="K41" s="161"/>
      <c r="L41" s="205"/>
      <c r="M41" s="161"/>
      <c r="N41" s="161"/>
      <c r="O41" s="161"/>
      <c r="P41" s="161"/>
      <c r="Q41" s="205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</row>
    <row r="42" spans="2:40" ht="19.5" customHeight="1" x14ac:dyDescent="0.7">
      <c r="B42" s="209"/>
      <c r="C42" s="210"/>
      <c r="H42" s="158"/>
      <c r="I42" s="307" t="b">
        <v>0</v>
      </c>
      <c r="J42" s="158"/>
      <c r="K42" s="158"/>
      <c r="M42" s="307" t="b">
        <v>0</v>
      </c>
      <c r="N42" s="158"/>
      <c r="O42" s="158"/>
      <c r="P42" s="158"/>
      <c r="Q42" s="307" t="b">
        <v>0</v>
      </c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</row>
    <row r="43" spans="2:40" ht="19.5" customHeight="1" x14ac:dyDescent="0.45">
      <c r="B43" s="209"/>
      <c r="C43" s="210"/>
      <c r="F43" s="205"/>
      <c r="G43" s="205"/>
      <c r="H43" s="161"/>
      <c r="I43" s="307"/>
      <c r="J43" s="161"/>
      <c r="K43" s="161"/>
      <c r="L43" s="205"/>
      <c r="M43" s="307"/>
      <c r="N43" s="161"/>
      <c r="O43" s="161"/>
      <c r="P43" s="161"/>
      <c r="Q43" s="307"/>
      <c r="R43" s="161"/>
      <c r="S43" s="161"/>
      <c r="T43" s="161"/>
      <c r="U43" s="161"/>
      <c r="V43" s="161"/>
      <c r="W43" s="161"/>
      <c r="X43" s="161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1"/>
      <c r="AJ43" s="161"/>
      <c r="AK43" s="161"/>
      <c r="AL43" s="161"/>
      <c r="AM43" s="161"/>
      <c r="AN43" s="161"/>
    </row>
    <row r="44" spans="2:40" ht="19.5" customHeight="1" x14ac:dyDescent="0.45">
      <c r="B44" s="209"/>
      <c r="C44" s="210"/>
      <c r="F44" s="205"/>
      <c r="G44" s="205"/>
      <c r="H44" s="161"/>
      <c r="I44" s="161"/>
      <c r="J44" s="161"/>
      <c r="K44" s="161"/>
      <c r="L44" s="306"/>
      <c r="M44" s="161"/>
      <c r="N44" s="161"/>
      <c r="O44" s="161"/>
      <c r="P44" s="161"/>
      <c r="Q44" s="205"/>
      <c r="R44" s="161"/>
      <c r="S44" s="161"/>
      <c r="T44" s="161"/>
      <c r="U44" s="161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1"/>
      <c r="AK44" s="161"/>
      <c r="AL44" s="161"/>
      <c r="AM44" s="161"/>
      <c r="AN44" s="161"/>
    </row>
    <row r="45" spans="2:40" ht="19.5" customHeight="1" x14ac:dyDescent="0.45">
      <c r="F45" s="205"/>
      <c r="G45" s="205"/>
      <c r="H45" s="161"/>
      <c r="I45" s="161"/>
      <c r="J45" s="161"/>
      <c r="K45" s="161"/>
      <c r="L45" s="306"/>
      <c r="M45" s="161"/>
      <c r="N45" s="161"/>
      <c r="O45" s="161"/>
      <c r="P45" s="161"/>
      <c r="Q45" s="205"/>
      <c r="R45" s="161"/>
      <c r="S45" s="161"/>
      <c r="T45" s="161"/>
      <c r="U45" s="161"/>
      <c r="V45" s="161"/>
      <c r="W45" s="161"/>
      <c r="X45" s="161"/>
      <c r="Y45" s="161"/>
      <c r="Z45" s="161"/>
      <c r="AA45" s="161"/>
      <c r="AB45" s="161"/>
      <c r="AC45" s="161"/>
      <c r="AD45" s="161"/>
      <c r="AE45" s="161"/>
      <c r="AF45" s="161"/>
      <c r="AG45" s="161"/>
      <c r="AH45" s="161"/>
      <c r="AI45" s="161"/>
      <c r="AJ45" s="161"/>
      <c r="AK45" s="161"/>
      <c r="AL45" s="161"/>
      <c r="AM45" s="161"/>
      <c r="AN45" s="161"/>
    </row>
    <row r="46" spans="2:40" ht="19.5" customHeight="1" x14ac:dyDescent="0.45">
      <c r="F46" s="205"/>
      <c r="G46" s="205"/>
      <c r="H46" s="161"/>
      <c r="I46" s="161"/>
      <c r="J46" s="161"/>
      <c r="K46" s="161"/>
      <c r="L46" s="205"/>
      <c r="M46" s="161"/>
      <c r="N46" s="161"/>
      <c r="O46" s="161"/>
      <c r="P46" s="161"/>
      <c r="Q46" s="205"/>
      <c r="R46" s="161"/>
      <c r="S46" s="161"/>
      <c r="T46" s="161"/>
      <c r="U46" s="161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/>
      <c r="AL46" s="161"/>
      <c r="AM46" s="161"/>
      <c r="AN46" s="161"/>
    </row>
    <row r="47" spans="2:40" ht="19.5" customHeight="1" x14ac:dyDescent="0.45">
      <c r="F47" s="205"/>
      <c r="G47" s="205"/>
      <c r="H47" s="161"/>
      <c r="I47" s="161"/>
      <c r="J47" s="161"/>
      <c r="K47" s="161"/>
      <c r="L47" s="205"/>
      <c r="M47" s="161"/>
      <c r="N47" s="161"/>
      <c r="O47" s="161"/>
      <c r="P47" s="161"/>
      <c r="Q47" s="205"/>
      <c r="R47" s="161"/>
      <c r="S47" s="161"/>
      <c r="T47" s="161"/>
      <c r="U47" s="161"/>
      <c r="V47" s="161"/>
      <c r="W47" s="161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</row>
    <row r="48" spans="2:40" ht="19.5" customHeight="1" x14ac:dyDescent="0.45">
      <c r="F48" s="205"/>
      <c r="G48" s="205"/>
      <c r="H48" s="161"/>
      <c r="I48" s="161"/>
      <c r="J48" s="161"/>
      <c r="K48" s="161"/>
      <c r="L48" s="205"/>
      <c r="M48" s="161"/>
      <c r="N48" s="161"/>
      <c r="O48" s="161"/>
      <c r="P48" s="161"/>
      <c r="Q48" s="205"/>
      <c r="R48" s="161"/>
      <c r="S48" s="161"/>
      <c r="T48" s="161"/>
      <c r="U48" s="161"/>
      <c r="V48" s="161"/>
      <c r="W48" s="161"/>
      <c r="X48" s="161"/>
      <c r="Y48" s="161"/>
      <c r="Z48" s="161"/>
      <c r="AA48" s="161"/>
      <c r="AB48" s="161"/>
      <c r="AC48" s="161"/>
      <c r="AD48" s="161"/>
      <c r="AE48" s="161"/>
      <c r="AF48" s="161"/>
      <c r="AG48" s="161"/>
      <c r="AH48" s="161"/>
      <c r="AI48" s="161"/>
      <c r="AJ48" s="161"/>
      <c r="AK48" s="161"/>
      <c r="AL48" s="161"/>
      <c r="AM48" s="161"/>
      <c r="AN48" s="161"/>
    </row>
    <row r="49" spans="6:40" ht="19.5" customHeight="1" x14ac:dyDescent="0.7">
      <c r="H49" s="158"/>
      <c r="I49" s="158"/>
      <c r="J49" s="158"/>
      <c r="K49" s="158"/>
      <c r="M49" s="158"/>
      <c r="N49" s="158"/>
      <c r="O49" s="158"/>
      <c r="P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8"/>
      <c r="AD49" s="158"/>
      <c r="AE49" s="158"/>
      <c r="AF49" s="158"/>
      <c r="AG49" s="158"/>
      <c r="AH49" s="158"/>
      <c r="AI49" s="158"/>
      <c r="AJ49" s="158"/>
      <c r="AK49" s="158"/>
      <c r="AL49" s="158"/>
      <c r="AM49" s="158"/>
      <c r="AN49" s="158"/>
    </row>
    <row r="50" spans="6:40" ht="19.5" customHeight="1" x14ac:dyDescent="0.45">
      <c r="F50" s="205"/>
      <c r="G50" s="205"/>
      <c r="H50" s="161"/>
      <c r="I50" s="307" t="b">
        <v>0</v>
      </c>
      <c r="J50" s="161"/>
      <c r="K50" s="161"/>
      <c r="L50" s="306"/>
      <c r="M50" s="307" t="b">
        <v>0</v>
      </c>
      <c r="N50" s="161"/>
      <c r="O50" s="161"/>
      <c r="P50" s="161"/>
      <c r="Q50" s="307" t="b">
        <v>0</v>
      </c>
      <c r="R50" s="161"/>
      <c r="S50" s="161"/>
      <c r="T50" s="161"/>
      <c r="U50" s="161"/>
      <c r="V50" s="161"/>
      <c r="W50" s="161"/>
      <c r="X50" s="161"/>
      <c r="Y50" s="161"/>
      <c r="Z50" s="161"/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/>
      <c r="AL50" s="161"/>
      <c r="AM50" s="161"/>
      <c r="AN50" s="161"/>
    </row>
    <row r="51" spans="6:40" ht="19.5" customHeight="1" x14ac:dyDescent="0.45">
      <c r="F51" s="205"/>
      <c r="G51" s="205"/>
      <c r="H51" s="161"/>
      <c r="I51" s="307"/>
      <c r="J51" s="161"/>
      <c r="K51" s="161"/>
      <c r="L51" s="306"/>
      <c r="M51" s="307"/>
      <c r="N51" s="161"/>
      <c r="O51" s="161"/>
      <c r="P51" s="161"/>
      <c r="Q51" s="307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  <c r="AK51" s="161"/>
      <c r="AL51" s="161"/>
      <c r="AM51" s="161"/>
      <c r="AN51" s="161"/>
    </row>
    <row r="52" spans="6:40" ht="19.5" customHeight="1" x14ac:dyDescent="0.45">
      <c r="F52" s="205"/>
      <c r="G52" s="205"/>
      <c r="H52" s="161"/>
      <c r="I52" s="161"/>
      <c r="J52" s="161"/>
      <c r="K52" s="161"/>
      <c r="L52" s="205"/>
      <c r="M52" s="161"/>
      <c r="N52" s="161"/>
      <c r="O52" s="161"/>
      <c r="P52" s="161"/>
      <c r="Q52" s="205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  <c r="AK52" s="161"/>
      <c r="AL52" s="161"/>
      <c r="AM52" s="161"/>
      <c r="AN52" s="161"/>
    </row>
    <row r="53" spans="6:40" ht="19.5" customHeight="1" x14ac:dyDescent="0.45">
      <c r="F53" s="205"/>
      <c r="G53" s="205"/>
      <c r="H53" s="161"/>
      <c r="I53" s="161"/>
      <c r="J53" s="161"/>
      <c r="K53" s="161"/>
      <c r="L53" s="205"/>
      <c r="M53" s="161"/>
      <c r="N53" s="161"/>
      <c r="O53" s="161"/>
      <c r="P53" s="161"/>
      <c r="Q53" s="205"/>
      <c r="R53" s="161"/>
      <c r="S53" s="161"/>
      <c r="T53" s="161"/>
      <c r="U53" s="161"/>
      <c r="V53" s="161"/>
      <c r="W53" s="161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</row>
    <row r="54" spans="6:40" ht="19.5" customHeight="1" x14ac:dyDescent="0.45">
      <c r="F54" s="205"/>
      <c r="G54" s="205"/>
      <c r="H54" s="161"/>
      <c r="I54" s="161"/>
      <c r="J54" s="161"/>
      <c r="K54" s="161"/>
      <c r="L54" s="205"/>
      <c r="M54" s="161"/>
      <c r="N54" s="161"/>
      <c r="O54" s="161"/>
      <c r="P54" s="161"/>
      <c r="Q54" s="205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1"/>
      <c r="AC54" s="161"/>
      <c r="AD54" s="161"/>
      <c r="AE54" s="161"/>
      <c r="AF54" s="161"/>
      <c r="AG54" s="161"/>
      <c r="AH54" s="161"/>
      <c r="AI54" s="161"/>
      <c r="AJ54" s="161"/>
      <c r="AK54" s="161"/>
      <c r="AL54" s="161"/>
      <c r="AM54" s="161"/>
      <c r="AN54" s="161"/>
    </row>
    <row r="55" spans="6:40" ht="19.5" customHeight="1" x14ac:dyDescent="0.45">
      <c r="F55" s="205"/>
      <c r="G55" s="205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</row>
    <row r="56" spans="6:40" ht="19.5" customHeight="1" x14ac:dyDescent="0.7"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8"/>
      <c r="AC56" s="158"/>
      <c r="AD56" s="158"/>
      <c r="AE56" s="158"/>
      <c r="AF56" s="158"/>
      <c r="AG56" s="158"/>
      <c r="AH56" s="158"/>
      <c r="AI56" s="158"/>
      <c r="AJ56" s="158"/>
      <c r="AK56" s="158"/>
      <c r="AL56" s="158"/>
      <c r="AM56" s="158"/>
      <c r="AN56" s="158"/>
    </row>
    <row r="57" spans="6:40" ht="19.5" customHeight="1" x14ac:dyDescent="0.45">
      <c r="F57" s="205"/>
      <c r="G57" s="205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  <c r="Y57" s="161"/>
      <c r="Z57" s="161"/>
      <c r="AA57" s="161"/>
      <c r="AB57" s="161"/>
      <c r="AC57" s="161"/>
      <c r="AD57" s="161"/>
      <c r="AE57" s="161"/>
      <c r="AF57" s="161"/>
      <c r="AG57" s="161"/>
      <c r="AH57" s="161"/>
      <c r="AI57" s="161"/>
      <c r="AJ57" s="161"/>
      <c r="AK57" s="161"/>
      <c r="AL57" s="161"/>
      <c r="AM57" s="161"/>
      <c r="AN57" s="161"/>
    </row>
    <row r="58" spans="6:40" ht="19.5" customHeight="1" x14ac:dyDescent="0.45">
      <c r="F58" s="205"/>
      <c r="G58" s="205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  <c r="Y58" s="161"/>
      <c r="Z58" s="161"/>
      <c r="AA58" s="161"/>
      <c r="AB58" s="161"/>
      <c r="AC58" s="161"/>
      <c r="AD58" s="161"/>
      <c r="AE58" s="161"/>
      <c r="AF58" s="161"/>
      <c r="AG58" s="161"/>
      <c r="AH58" s="161"/>
      <c r="AI58" s="161"/>
      <c r="AJ58" s="161"/>
      <c r="AK58" s="161"/>
      <c r="AL58" s="161"/>
      <c r="AM58" s="161"/>
      <c r="AN58" s="161"/>
    </row>
    <row r="59" spans="6:40" ht="19.5" customHeight="1" x14ac:dyDescent="0.45">
      <c r="F59" s="205"/>
      <c r="G59" s="205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</row>
    <row r="60" spans="6:40" ht="19.5" customHeight="1" x14ac:dyDescent="0.45">
      <c r="F60" s="205"/>
      <c r="G60" s="205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</row>
    <row r="61" spans="6:40" ht="19.5" customHeight="1" x14ac:dyDescent="0.45">
      <c r="F61" s="205"/>
      <c r="I61" s="307" t="b">
        <v>0</v>
      </c>
      <c r="M61" s="307" t="b">
        <v>0</v>
      </c>
      <c r="Q61" s="307" t="b">
        <v>0</v>
      </c>
      <c r="V61" s="161"/>
      <c r="W61" s="161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</row>
    <row r="62" spans="6:40" ht="19.5" customHeight="1" x14ac:dyDescent="0.45">
      <c r="F62" s="205"/>
      <c r="I62" s="307"/>
      <c r="M62" s="307"/>
      <c r="Q62" s="307"/>
      <c r="V62" s="161"/>
      <c r="W62" s="161"/>
      <c r="X62" s="161"/>
      <c r="Y62" s="161"/>
      <c r="Z62" s="161"/>
      <c r="AA62" s="161"/>
      <c r="AB62" s="161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</row>
    <row r="63" spans="6:40" ht="19.5" customHeight="1" x14ac:dyDescent="0.7">
      <c r="G63" s="205"/>
      <c r="H63" s="161"/>
      <c r="I63" s="161"/>
      <c r="J63" s="161"/>
      <c r="K63" s="161"/>
      <c r="L63" s="205"/>
      <c r="M63" s="161"/>
      <c r="N63" s="161"/>
      <c r="O63" s="161"/>
      <c r="P63" s="161"/>
      <c r="Q63" s="205"/>
      <c r="R63" s="161"/>
      <c r="S63" s="161"/>
      <c r="T63" s="161"/>
      <c r="U63" s="161"/>
      <c r="V63" s="158"/>
      <c r="W63" s="158"/>
      <c r="X63" s="158"/>
      <c r="Y63" s="158"/>
      <c r="Z63" s="158"/>
      <c r="AA63" s="158"/>
      <c r="AB63" s="158"/>
      <c r="AC63" s="158"/>
      <c r="AD63" s="158"/>
      <c r="AE63" s="158"/>
      <c r="AF63" s="158"/>
      <c r="AG63" s="158"/>
      <c r="AH63" s="158"/>
      <c r="AI63" s="158"/>
      <c r="AJ63" s="158"/>
      <c r="AK63" s="158"/>
      <c r="AL63" s="158"/>
      <c r="AM63" s="158"/>
      <c r="AN63" s="158"/>
    </row>
    <row r="64" spans="6:40" ht="19.5" customHeight="1" x14ac:dyDescent="0.45">
      <c r="F64" s="205"/>
      <c r="G64" s="205"/>
      <c r="H64" s="161"/>
      <c r="I64" s="161"/>
      <c r="J64" s="161"/>
      <c r="K64" s="161"/>
      <c r="L64" s="205"/>
      <c r="M64" s="161"/>
      <c r="N64" s="161"/>
      <c r="O64" s="161"/>
      <c r="P64" s="161"/>
      <c r="Q64" s="205"/>
      <c r="R64" s="161"/>
      <c r="S64" s="161"/>
      <c r="T64" s="161"/>
      <c r="U64" s="161"/>
    </row>
    <row r="65" spans="6:117" ht="19.5" customHeight="1" x14ac:dyDescent="0.45">
      <c r="F65" s="205"/>
      <c r="G65" s="205"/>
      <c r="H65" s="161"/>
      <c r="I65" s="161"/>
      <c r="J65" s="161"/>
      <c r="K65" s="161"/>
      <c r="L65" s="306"/>
      <c r="M65" s="161"/>
      <c r="N65" s="161"/>
      <c r="O65" s="161"/>
      <c r="P65" s="161"/>
      <c r="Q65" s="205"/>
      <c r="R65" s="161"/>
      <c r="S65" s="161"/>
      <c r="T65" s="161"/>
      <c r="U65" s="161"/>
    </row>
    <row r="66" spans="6:117" ht="19.5" customHeight="1" x14ac:dyDescent="0.45">
      <c r="F66" s="205"/>
      <c r="G66" s="205"/>
      <c r="H66" s="161"/>
      <c r="I66" s="161"/>
      <c r="J66" s="161"/>
      <c r="K66" s="161"/>
      <c r="L66" s="306"/>
      <c r="M66" s="161"/>
      <c r="N66" s="161"/>
      <c r="O66" s="161"/>
      <c r="P66" s="161"/>
      <c r="Q66" s="205"/>
      <c r="R66" s="161"/>
      <c r="S66" s="161"/>
      <c r="T66" s="161"/>
      <c r="U66" s="161"/>
    </row>
    <row r="67" spans="6:117" ht="19.5" customHeight="1" x14ac:dyDescent="0.45">
      <c r="F67" s="205"/>
      <c r="G67" s="205"/>
      <c r="H67" s="161"/>
      <c r="I67" s="161"/>
      <c r="J67" s="161"/>
      <c r="K67" s="161"/>
      <c r="L67" s="205"/>
      <c r="M67" s="161"/>
      <c r="N67" s="161"/>
      <c r="O67" s="161"/>
      <c r="P67" s="161"/>
      <c r="Q67" s="205"/>
      <c r="R67" s="161"/>
      <c r="S67" s="161"/>
      <c r="T67" s="161"/>
      <c r="U67" s="161"/>
    </row>
    <row r="68" spans="6:117" ht="19.5" customHeight="1" x14ac:dyDescent="0.45">
      <c r="F68" s="205"/>
      <c r="G68" s="205"/>
      <c r="H68" s="161"/>
      <c r="I68" s="161"/>
      <c r="J68" s="161"/>
      <c r="K68" s="161"/>
      <c r="L68" s="205"/>
      <c r="M68" s="161"/>
      <c r="N68" s="161"/>
      <c r="O68" s="161"/>
      <c r="P68" s="161"/>
      <c r="Q68" s="205"/>
      <c r="R68" s="161"/>
      <c r="S68" s="161"/>
      <c r="T68" s="161"/>
      <c r="U68" s="161"/>
    </row>
    <row r="69" spans="6:117" ht="19.5" customHeight="1" x14ac:dyDescent="0.7">
      <c r="F69" s="205"/>
      <c r="H69" s="158"/>
      <c r="I69" s="307" t="b">
        <v>0</v>
      </c>
      <c r="J69" s="158"/>
      <c r="K69" s="158"/>
      <c r="M69" s="307" t="b">
        <v>0</v>
      </c>
      <c r="N69" s="158"/>
      <c r="O69" s="158"/>
      <c r="P69" s="158"/>
      <c r="Q69" s="307" t="b">
        <v>0</v>
      </c>
      <c r="R69" s="158"/>
      <c r="S69" s="158"/>
      <c r="T69" s="158"/>
      <c r="U69" s="158"/>
    </row>
    <row r="70" spans="6:117" ht="19.5" customHeight="1" x14ac:dyDescent="0.45">
      <c r="F70" s="205"/>
      <c r="G70" s="205"/>
      <c r="H70" s="161"/>
      <c r="I70" s="307"/>
      <c r="J70" s="161"/>
      <c r="K70" s="161"/>
      <c r="L70" s="205"/>
      <c r="M70" s="307"/>
      <c r="N70" s="161"/>
      <c r="O70" s="161"/>
      <c r="P70" s="161"/>
      <c r="Q70" s="307"/>
      <c r="R70" s="161"/>
      <c r="S70" s="161"/>
      <c r="T70" s="161"/>
      <c r="U70" s="161"/>
    </row>
    <row r="71" spans="6:117" ht="19.5" customHeight="1" x14ac:dyDescent="0.45">
      <c r="F71" s="157"/>
      <c r="G71" s="205"/>
      <c r="H71" s="161"/>
      <c r="I71" s="161"/>
      <c r="J71" s="161"/>
      <c r="K71" s="161"/>
      <c r="L71" s="205"/>
      <c r="M71" s="161"/>
      <c r="N71" s="161"/>
      <c r="O71" s="161"/>
      <c r="P71" s="161"/>
      <c r="Q71" s="205"/>
      <c r="R71" s="161"/>
      <c r="S71" s="161"/>
      <c r="T71" s="161"/>
      <c r="U71" s="161"/>
    </row>
    <row r="72" spans="6:117" ht="19.5" customHeight="1" x14ac:dyDescent="0.45">
      <c r="G72" s="205"/>
      <c r="H72" s="161"/>
      <c r="I72" s="161"/>
      <c r="J72" s="161"/>
      <c r="K72" s="161"/>
      <c r="L72" s="205"/>
      <c r="M72" s="161"/>
      <c r="N72" s="161"/>
      <c r="O72" s="161"/>
      <c r="P72" s="161"/>
      <c r="Q72" s="205"/>
      <c r="R72" s="161"/>
      <c r="S72" s="161"/>
      <c r="T72" s="161"/>
      <c r="U72" s="161"/>
    </row>
    <row r="73" spans="6:117" ht="19.5" customHeight="1" x14ac:dyDescent="0.45">
      <c r="G73" s="205"/>
      <c r="H73" s="161"/>
      <c r="I73" s="161"/>
      <c r="J73" s="161"/>
      <c r="K73" s="161"/>
      <c r="L73" s="205"/>
      <c r="M73" s="161"/>
      <c r="N73" s="161"/>
      <c r="O73" s="161"/>
      <c r="P73" s="161"/>
      <c r="Q73" s="205"/>
      <c r="R73" s="161"/>
      <c r="S73" s="161"/>
      <c r="T73" s="161"/>
      <c r="U73" s="161"/>
      <c r="CP73" s="160"/>
      <c r="CQ73" s="161"/>
      <c r="CR73" s="161"/>
      <c r="CS73" s="161"/>
      <c r="CT73" s="161"/>
      <c r="CU73" s="161"/>
      <c r="CV73" s="161"/>
      <c r="CW73" s="161"/>
      <c r="CX73" s="161"/>
      <c r="CY73" s="161"/>
      <c r="CZ73" s="161"/>
      <c r="DA73" s="161"/>
      <c r="DB73" s="161"/>
      <c r="DC73" s="161"/>
      <c r="DD73" s="161"/>
      <c r="DE73" s="161"/>
      <c r="DF73" s="161"/>
      <c r="DG73" s="161"/>
      <c r="DH73" s="161"/>
      <c r="DI73" s="161"/>
      <c r="DJ73" s="161"/>
      <c r="DK73" s="161"/>
      <c r="DL73" s="161"/>
      <c r="DM73" s="161"/>
    </row>
    <row r="74" spans="6:117" ht="19.5" customHeight="1" x14ac:dyDescent="0.45">
      <c r="G74" s="205"/>
      <c r="H74" s="161"/>
      <c r="I74" s="161"/>
      <c r="J74" s="161"/>
      <c r="K74" s="161"/>
      <c r="L74" s="205"/>
      <c r="M74" s="161"/>
      <c r="N74" s="161"/>
      <c r="O74" s="161"/>
      <c r="P74" s="161"/>
      <c r="Q74" s="205"/>
      <c r="R74" s="161"/>
      <c r="S74" s="161"/>
      <c r="T74" s="161"/>
      <c r="U74" s="161"/>
      <c r="CP74" s="161"/>
      <c r="CQ74" s="161"/>
      <c r="CR74" s="161"/>
      <c r="CS74" s="161"/>
      <c r="CT74" s="161"/>
      <c r="CU74" s="161"/>
      <c r="CV74" s="161"/>
      <c r="CW74" s="161"/>
      <c r="CX74" s="161"/>
      <c r="CY74" s="161"/>
      <c r="CZ74" s="161"/>
      <c r="DA74" s="161"/>
      <c r="DB74" s="161"/>
      <c r="DC74" s="161"/>
      <c r="DD74" s="161"/>
      <c r="DE74" s="161"/>
      <c r="DF74" s="161"/>
      <c r="DG74" s="161"/>
      <c r="DH74" s="161"/>
      <c r="DI74" s="161"/>
      <c r="DJ74" s="161"/>
      <c r="DK74" s="161"/>
      <c r="DL74" s="161"/>
      <c r="DM74" s="161"/>
    </row>
    <row r="75" spans="6:117" ht="19.5" customHeight="1" x14ac:dyDescent="0.45">
      <c r="G75" s="205"/>
      <c r="H75" s="161"/>
      <c r="I75" s="161"/>
      <c r="J75" s="161"/>
      <c r="K75" s="161"/>
      <c r="L75" s="205"/>
      <c r="M75" s="161"/>
      <c r="N75" s="161"/>
      <c r="O75" s="161"/>
      <c r="P75" s="161"/>
      <c r="Q75" s="205"/>
      <c r="R75" s="161"/>
      <c r="S75" s="161"/>
      <c r="T75" s="161"/>
      <c r="U75" s="161"/>
      <c r="CP75" s="161"/>
      <c r="CQ75" s="161"/>
      <c r="CR75" s="161"/>
      <c r="CS75" s="161"/>
      <c r="CT75" s="161"/>
      <c r="CU75" s="161"/>
      <c r="CV75" s="161"/>
      <c r="CW75" s="161"/>
      <c r="CX75" s="161"/>
      <c r="CY75" s="161"/>
      <c r="CZ75" s="161"/>
      <c r="DA75" s="161"/>
      <c r="DB75" s="161"/>
      <c r="DC75" s="161"/>
      <c r="DD75" s="161"/>
      <c r="DE75" s="161"/>
      <c r="DF75" s="161"/>
      <c r="DG75" s="161"/>
      <c r="DH75" s="161"/>
      <c r="DI75" s="161"/>
      <c r="DJ75" s="161"/>
      <c r="DK75" s="161"/>
      <c r="DL75" s="161"/>
      <c r="DM75" s="161"/>
    </row>
    <row r="76" spans="6:117" ht="19.5" customHeight="1" x14ac:dyDescent="0.7">
      <c r="G76" s="205"/>
      <c r="H76" s="161"/>
      <c r="I76" s="237"/>
      <c r="J76" s="161"/>
      <c r="K76" s="161"/>
      <c r="L76" s="205"/>
      <c r="M76" s="237"/>
      <c r="N76" s="161"/>
      <c r="O76" s="161"/>
      <c r="P76" s="161"/>
      <c r="Q76" s="237"/>
      <c r="R76" s="161"/>
      <c r="S76" s="158"/>
      <c r="T76" s="158"/>
      <c r="U76" s="158"/>
      <c r="CP76" s="161"/>
      <c r="CQ76" s="161"/>
      <c r="CR76" s="161"/>
      <c r="CS76" s="161"/>
      <c r="CT76" s="161"/>
      <c r="CU76" s="161"/>
      <c r="CV76" s="161"/>
      <c r="CW76" s="161"/>
      <c r="CX76" s="161"/>
      <c r="CY76" s="161"/>
      <c r="CZ76" s="161"/>
      <c r="DA76" s="161"/>
      <c r="DB76" s="161"/>
      <c r="DC76" s="161"/>
      <c r="DD76" s="161"/>
      <c r="DE76" s="161"/>
      <c r="DF76" s="161"/>
      <c r="DG76" s="161"/>
      <c r="DH76" s="161"/>
      <c r="DI76" s="161"/>
      <c r="DJ76" s="161"/>
      <c r="DK76" s="161"/>
      <c r="DL76" s="161"/>
      <c r="DM76" s="161"/>
    </row>
    <row r="77" spans="6:117" ht="19.5" customHeight="1" x14ac:dyDescent="0.45">
      <c r="I77" s="307" t="b">
        <v>0</v>
      </c>
      <c r="M77" s="307" t="b">
        <v>0</v>
      </c>
      <c r="Q77" s="307" t="b">
        <v>0</v>
      </c>
      <c r="S77" s="161"/>
      <c r="T77" s="161"/>
      <c r="U77" s="161"/>
      <c r="CP77" s="161"/>
      <c r="CQ77" s="161"/>
      <c r="CR77" s="161"/>
      <c r="CS77" s="161"/>
      <c r="CT77" s="161"/>
      <c r="CU77" s="161"/>
      <c r="CV77" s="161"/>
      <c r="CW77" s="161"/>
      <c r="CX77" s="161"/>
      <c r="CY77" s="161"/>
      <c r="CZ77" s="161"/>
      <c r="DA77" s="161"/>
      <c r="DB77" s="161"/>
      <c r="DC77" s="161"/>
      <c r="DD77" s="161"/>
      <c r="DE77" s="161"/>
      <c r="DF77" s="161"/>
      <c r="DG77" s="161"/>
      <c r="DH77" s="161"/>
      <c r="DI77" s="161"/>
      <c r="DJ77" s="161"/>
      <c r="DK77" s="161"/>
      <c r="DL77" s="161"/>
      <c r="DM77" s="161"/>
    </row>
    <row r="78" spans="6:117" ht="19.5" customHeight="1" x14ac:dyDescent="0.45">
      <c r="G78" s="205"/>
      <c r="H78" s="161"/>
      <c r="I78" s="307"/>
      <c r="J78" s="161"/>
      <c r="K78" s="161"/>
      <c r="L78" s="205"/>
      <c r="M78" s="307"/>
      <c r="N78" s="161"/>
      <c r="O78" s="161"/>
      <c r="P78" s="161"/>
      <c r="Q78" s="307"/>
      <c r="R78" s="161"/>
      <c r="S78" s="161"/>
      <c r="T78" s="161"/>
      <c r="U78" s="161"/>
      <c r="CP78" s="161"/>
      <c r="CQ78" s="161"/>
      <c r="CR78" s="161"/>
      <c r="CS78" s="161"/>
      <c r="CT78" s="161"/>
      <c r="CU78" s="161"/>
      <c r="CV78" s="161"/>
      <c r="CW78" s="161"/>
      <c r="CX78" s="161"/>
      <c r="CY78" s="161"/>
      <c r="CZ78" s="161"/>
      <c r="DA78" s="161"/>
      <c r="DB78" s="161"/>
      <c r="DC78" s="161"/>
      <c r="DD78" s="161"/>
      <c r="DE78" s="161"/>
      <c r="DF78" s="161"/>
      <c r="DG78" s="161"/>
      <c r="DH78" s="161"/>
      <c r="DI78" s="161"/>
      <c r="DJ78" s="161"/>
      <c r="DK78" s="161"/>
      <c r="DL78" s="161"/>
      <c r="DM78" s="161"/>
    </row>
    <row r="79" spans="6:117" ht="19.5" customHeight="1" x14ac:dyDescent="0.45">
      <c r="G79" s="205"/>
      <c r="H79" s="161"/>
      <c r="I79" s="161"/>
      <c r="J79" s="161"/>
      <c r="K79" s="161"/>
      <c r="L79" s="205"/>
      <c r="M79" s="161"/>
      <c r="N79" s="161"/>
      <c r="O79" s="161"/>
      <c r="P79" s="161"/>
      <c r="Q79" s="205"/>
      <c r="R79" s="161"/>
      <c r="S79" s="161"/>
      <c r="T79" s="161"/>
      <c r="U79" s="161"/>
      <c r="AB79" s="297"/>
      <c r="AC79" s="297"/>
      <c r="AD79" s="297"/>
      <c r="AE79" s="297"/>
      <c r="AF79" s="297"/>
      <c r="AG79" s="297"/>
      <c r="AH79" s="297"/>
      <c r="AI79" s="297"/>
      <c r="AJ79" s="297"/>
      <c r="AK79" s="297"/>
      <c r="AL79" s="297"/>
      <c r="AM79" s="297"/>
      <c r="CP79" s="161"/>
      <c r="CQ79" s="161"/>
      <c r="CR79" s="161"/>
      <c r="CS79" s="161"/>
      <c r="CT79" s="161"/>
      <c r="CU79" s="161"/>
      <c r="CV79" s="161"/>
      <c r="CW79" s="161"/>
      <c r="CX79" s="161"/>
      <c r="CY79" s="161"/>
      <c r="CZ79" s="161"/>
      <c r="DA79" s="161"/>
      <c r="DB79" s="161"/>
      <c r="DC79" s="161"/>
      <c r="DD79" s="161"/>
      <c r="DE79" s="161"/>
      <c r="DF79" s="161"/>
      <c r="DG79" s="161"/>
      <c r="DH79" s="161"/>
      <c r="DI79" s="161"/>
      <c r="DJ79" s="161"/>
      <c r="DK79" s="161"/>
      <c r="DL79" s="161"/>
      <c r="DM79" s="161"/>
    </row>
    <row r="80" spans="6:117" ht="19.5" customHeight="1" x14ac:dyDescent="0.45">
      <c r="G80" s="205"/>
      <c r="H80" s="161"/>
      <c r="I80" s="161"/>
      <c r="J80" s="161"/>
      <c r="K80" s="161"/>
      <c r="L80" s="205"/>
      <c r="M80" s="161"/>
      <c r="N80" s="161"/>
      <c r="O80" s="161"/>
      <c r="P80" s="161"/>
      <c r="Q80" s="205"/>
      <c r="R80" s="161"/>
      <c r="S80" s="161"/>
      <c r="T80" s="161"/>
      <c r="U80" s="161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7:21" ht="19.5" customHeight="1" x14ac:dyDescent="0.45">
      <c r="G81" s="205"/>
      <c r="H81" s="161"/>
      <c r="I81" s="161"/>
      <c r="J81" s="161"/>
      <c r="K81" s="161"/>
      <c r="L81" s="205"/>
      <c r="M81" s="161"/>
      <c r="N81" s="161"/>
      <c r="O81" s="161"/>
      <c r="P81" s="161"/>
      <c r="Q81" s="205"/>
      <c r="R81" s="161"/>
      <c r="S81" s="161"/>
      <c r="T81" s="161"/>
      <c r="U81" s="161"/>
    </row>
    <row r="82" spans="7:21" ht="19.5" customHeight="1" x14ac:dyDescent="0.45">
      <c r="G82" s="205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</row>
    <row r="83" spans="7:21" ht="19.5" customHeight="1" x14ac:dyDescent="0.7"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</row>
    <row r="84" spans="7:21" ht="19.5" customHeight="1" x14ac:dyDescent="0.45">
      <c r="G84" s="205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</row>
    <row r="138" spans="2:46" s="153" customFormat="1" ht="72" x14ac:dyDescent="1.6">
      <c r="B138" s="167"/>
      <c r="C138" s="167"/>
      <c r="E138" s="154"/>
      <c r="F138" s="298">
        <f t="shared" ref="F138:AL138" si="2">F3</f>
        <v>3</v>
      </c>
      <c r="G138" s="298"/>
      <c r="H138" s="299" t="str">
        <f t="shared" si="2"/>
        <v>leerling 3</v>
      </c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1"/>
      <c r="AI138" s="302" t="str">
        <f t="shared" si="2"/>
        <v xml:space="preserve">groep </v>
      </c>
      <c r="AJ138" s="303"/>
      <c r="AK138" s="303"/>
      <c r="AL138" s="304">
        <f t="shared" si="2"/>
        <v>6</v>
      </c>
      <c r="AM138" s="304"/>
      <c r="AN138" s="304"/>
      <c r="AO138" s="305"/>
      <c r="AQ138" s="166"/>
      <c r="AS138" s="163"/>
      <c r="AT138" s="163"/>
    </row>
  </sheetData>
  <sheetProtection sheet="1" objects="1" scenarios="1"/>
  <mergeCells count="37">
    <mergeCell ref="F1:AO2"/>
    <mergeCell ref="F3:G3"/>
    <mergeCell ref="H3:AH3"/>
    <mergeCell ref="AI3:AK3"/>
    <mergeCell ref="AL3:AM3"/>
    <mergeCell ref="AN3:AO3"/>
    <mergeCell ref="I61:I62"/>
    <mergeCell ref="M61:M62"/>
    <mergeCell ref="Q61:Q62"/>
    <mergeCell ref="I34:I35"/>
    <mergeCell ref="M34:M35"/>
    <mergeCell ref="Q34:Q35"/>
    <mergeCell ref="L38:L39"/>
    <mergeCell ref="I42:I43"/>
    <mergeCell ref="M42:M43"/>
    <mergeCell ref="Q42:Q43"/>
    <mergeCell ref="L44:L45"/>
    <mergeCell ref="I50:I51"/>
    <mergeCell ref="L50:L51"/>
    <mergeCell ref="M50:M51"/>
    <mergeCell ref="Q50:Q51"/>
    <mergeCell ref="F138:G138"/>
    <mergeCell ref="H138:AH138"/>
    <mergeCell ref="AI138:AK138"/>
    <mergeCell ref="AL138:AO138"/>
    <mergeCell ref="L65:L66"/>
    <mergeCell ref="I69:I70"/>
    <mergeCell ref="M69:M70"/>
    <mergeCell ref="Q69:Q70"/>
    <mergeCell ref="I77:I78"/>
    <mergeCell ref="M77:M78"/>
    <mergeCell ref="Q77:Q78"/>
    <mergeCell ref="AK35:AM38"/>
    <mergeCell ref="AB79:AD79"/>
    <mergeCell ref="AE79:AG79"/>
    <mergeCell ref="AH79:AJ79"/>
    <mergeCell ref="AK79:AM79"/>
  </mergeCells>
  <conditionalFormatting sqref="H36:J41">
    <cfRule type="expression" dxfId="2027" priority="21">
      <formula>$I$34=TRUE</formula>
    </cfRule>
  </conditionalFormatting>
  <conditionalFormatting sqref="H44:J49">
    <cfRule type="expression" dxfId="2026" priority="20">
      <formula>$I$42=TRUE</formula>
    </cfRule>
  </conditionalFormatting>
  <conditionalFormatting sqref="H52:J57">
    <cfRule type="expression" dxfId="2025" priority="19">
      <formula>$I$50=TRUE</formula>
    </cfRule>
  </conditionalFormatting>
  <conditionalFormatting sqref="H63:J68">
    <cfRule type="expression" dxfId="2024" priority="12">
      <formula>$I$61=TRUE</formula>
    </cfRule>
  </conditionalFormatting>
  <conditionalFormatting sqref="H71:J76">
    <cfRule type="expression" dxfId="2023" priority="11">
      <formula>$I$69=TRUE</formula>
    </cfRule>
  </conditionalFormatting>
  <conditionalFormatting sqref="H79:J84">
    <cfRule type="expression" dxfId="2022" priority="10">
      <formula>$I$77=TRUE</formula>
    </cfRule>
  </conditionalFormatting>
  <conditionalFormatting sqref="I77">
    <cfRule type="expression" dxfId="2021" priority="1">
      <formula>$M$42=TRUE</formula>
    </cfRule>
  </conditionalFormatting>
  <conditionalFormatting sqref="L36:N41">
    <cfRule type="expression" dxfId="2020" priority="18">
      <formula>$M$34=TRUE</formula>
    </cfRule>
  </conditionalFormatting>
  <conditionalFormatting sqref="L44:N49">
    <cfRule type="expression" dxfId="2019" priority="17">
      <formula>$M$42=TRUE</formula>
    </cfRule>
  </conditionalFormatting>
  <conditionalFormatting sqref="L52:N57">
    <cfRule type="expression" dxfId="2018" priority="16">
      <formula>$M$50=TRUE</formula>
    </cfRule>
  </conditionalFormatting>
  <conditionalFormatting sqref="L63:N68">
    <cfRule type="expression" dxfId="2017" priority="9">
      <formula>$M$61=TRUE</formula>
    </cfRule>
  </conditionalFormatting>
  <conditionalFormatting sqref="L71:N76">
    <cfRule type="expression" dxfId="2016" priority="8">
      <formula>$M$69=TRUE</formula>
    </cfRule>
  </conditionalFormatting>
  <conditionalFormatting sqref="L79:N84">
    <cfRule type="expression" dxfId="2015" priority="7">
      <formula>$M$77=TRUE</formula>
    </cfRule>
  </conditionalFormatting>
  <conditionalFormatting sqref="M77">
    <cfRule type="expression" dxfId="2014" priority="2">
      <formula>$M$42=TRUE</formula>
    </cfRule>
  </conditionalFormatting>
  <conditionalFormatting sqref="P36:R41">
    <cfRule type="expression" dxfId="2013" priority="15">
      <formula>$Q$34=TRUE</formula>
    </cfRule>
  </conditionalFormatting>
  <conditionalFormatting sqref="P44:R49">
    <cfRule type="expression" dxfId="2012" priority="14">
      <formula>$Q$42=TRUE</formula>
    </cfRule>
  </conditionalFormatting>
  <conditionalFormatting sqref="P52:R57">
    <cfRule type="expression" dxfId="2011" priority="13">
      <formula>$Q$50=TRUE</formula>
    </cfRule>
  </conditionalFormatting>
  <conditionalFormatting sqref="P63:R68">
    <cfRule type="expression" dxfId="2010" priority="6">
      <formula>$Q$61=TRUE</formula>
    </cfRule>
  </conditionalFormatting>
  <conditionalFormatting sqref="P71:R76">
    <cfRule type="expression" dxfId="2009" priority="5">
      <formula>$Q$69=TRUE</formula>
    </cfRule>
  </conditionalFormatting>
  <conditionalFormatting sqref="P79:R84">
    <cfRule type="expression" dxfId="2008" priority="4">
      <formula>$Q$77=TRUE</formula>
    </cfRule>
  </conditionalFormatting>
  <conditionalFormatting sqref="Q77">
    <cfRule type="expression" dxfId="2007" priority="3">
      <formula>$M$42=TRUE</formula>
    </cfRule>
  </conditionalFormatting>
  <pageMargins left="0.31496062992125984" right="0" top="7.874015748031496E-2" bottom="7.874015748031496E-2" header="0.19685039370078741" footer="0"/>
  <pageSetup paperSize="9" scale="31" orientation="portrait" r:id="rId1"/>
  <headerFooter alignWithMargins="0"/>
  <rowBreaks count="1" manualBreakCount="1">
    <brk id="136" min="5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5" ma:contentTypeDescription="Een nieuw document maken." ma:contentTypeScope="" ma:versionID="e8b882345e7ce046001981407f421772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9f562651fe9545df1353a33441b9c985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6a52821-b80f-4613-82eb-9f59018977ce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83882D-32A3-4F79-8534-132B77179DC4}">
  <ds:schemaRefs>
    <ds:schemaRef ds:uri="http://schemas.microsoft.com/office/2006/metadata/properties"/>
    <ds:schemaRef ds:uri="http://schemas.microsoft.com/office/infopath/2007/PartnerControls"/>
    <ds:schemaRef ds:uri="c2ecf5db-7d4d-4dbe-bce7-39d49be64e81"/>
    <ds:schemaRef ds:uri="b6647730-621b-45fb-9aac-463b4d877dcd"/>
  </ds:schemaRefs>
</ds:datastoreItem>
</file>

<file path=customXml/itemProps2.xml><?xml version="1.0" encoding="utf-8"?>
<ds:datastoreItem xmlns:ds="http://schemas.openxmlformats.org/officeDocument/2006/customXml" ds:itemID="{7351EFE1-617A-4B9B-97F4-99AD0228C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C425F-8A5A-4868-8A98-9BD38500CF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52</vt:i4>
      </vt:variant>
      <vt:variant>
        <vt:lpstr>Benoemde bereiken</vt:lpstr>
      </vt:variant>
      <vt:variant>
        <vt:i4>49</vt:i4>
      </vt:variant>
    </vt:vector>
  </HeadingPairs>
  <TitlesOfParts>
    <vt:vector size="101" baseType="lpstr">
      <vt:lpstr>leerrendement</vt:lpstr>
      <vt:lpstr>schoolweging</vt:lpstr>
      <vt:lpstr>de indicatoren</vt:lpstr>
      <vt:lpstr>START</vt:lpstr>
      <vt:lpstr>Middentoets</vt:lpstr>
      <vt:lpstr>Eindtoets</vt:lpstr>
      <vt:lpstr>Leerlingenoverzicht</vt:lpstr>
      <vt:lpstr>KINDGESPREK (2)</vt:lpstr>
      <vt:lpstr>KINDGESPREK (3)</vt:lpstr>
      <vt:lpstr>KINDGESPREK (4)</vt:lpstr>
      <vt:lpstr>KINDGESPREK (5)</vt:lpstr>
      <vt:lpstr>KINDGESPREK</vt:lpstr>
      <vt:lpstr>OPP (2)</vt:lpstr>
      <vt:lpstr>OPP (3)</vt:lpstr>
      <vt:lpstr>OPP (4)</vt:lpstr>
      <vt:lpstr>OPP (5)</vt:lpstr>
      <vt:lpstr>OPP (6)</vt:lpstr>
      <vt:lpstr>OPP (7)</vt:lpstr>
      <vt:lpstr>OPP (8)</vt:lpstr>
      <vt:lpstr>OPP (9)</vt:lpstr>
      <vt:lpstr>OPP (10)</vt:lpstr>
      <vt:lpstr>OPP (11)</vt:lpstr>
      <vt:lpstr>OPP (12)</vt:lpstr>
      <vt:lpstr>OPP (13)</vt:lpstr>
      <vt:lpstr>OPP (14)</vt:lpstr>
      <vt:lpstr>OPP (15)</vt:lpstr>
      <vt:lpstr>OPP (16)</vt:lpstr>
      <vt:lpstr>OPP (17)</vt:lpstr>
      <vt:lpstr>OPP (18)</vt:lpstr>
      <vt:lpstr>OPP (19)</vt:lpstr>
      <vt:lpstr>OPP (20)</vt:lpstr>
      <vt:lpstr>OPP (21)</vt:lpstr>
      <vt:lpstr>OPP (22)</vt:lpstr>
      <vt:lpstr>OPP (23)</vt:lpstr>
      <vt:lpstr>OPP (24)</vt:lpstr>
      <vt:lpstr>OPP (25)</vt:lpstr>
      <vt:lpstr>OPP (26)</vt:lpstr>
      <vt:lpstr>OPP (27)</vt:lpstr>
      <vt:lpstr>OPP (28)</vt:lpstr>
      <vt:lpstr>OPP (29)</vt:lpstr>
      <vt:lpstr>OPP (30)</vt:lpstr>
      <vt:lpstr>OPP (31)</vt:lpstr>
      <vt:lpstr>OPP (32)</vt:lpstr>
      <vt:lpstr>OPP (33)</vt:lpstr>
      <vt:lpstr>OPP (34)</vt:lpstr>
      <vt:lpstr>OPP (35)</vt:lpstr>
      <vt:lpstr>OPP (36)</vt:lpstr>
      <vt:lpstr>OPP</vt:lpstr>
      <vt:lpstr>DOORGAANDE LIJN</vt:lpstr>
      <vt:lpstr>BASIS</vt:lpstr>
      <vt:lpstr>INTENSIEF</vt:lpstr>
      <vt:lpstr>VERRIJKT</vt:lpstr>
      <vt:lpstr>BASIS!Afdrukbereik</vt:lpstr>
      <vt:lpstr>'de indicatoren'!Afdrukbereik</vt:lpstr>
      <vt:lpstr>'DOORGAANDE LIJN'!Afdrukbereik</vt:lpstr>
      <vt:lpstr>Eindtoets!Afdrukbereik</vt:lpstr>
      <vt:lpstr>INTENSIEF!Afdrukbereik</vt:lpstr>
      <vt:lpstr>KINDGESPREK!Afdrukbereik</vt:lpstr>
      <vt:lpstr>'KINDGESPREK (2)'!Afdrukbereik</vt:lpstr>
      <vt:lpstr>'KINDGESPREK (3)'!Afdrukbereik</vt:lpstr>
      <vt:lpstr>'KINDGESPREK (4)'!Afdrukbereik</vt:lpstr>
      <vt:lpstr>'KINDGESPREK (5)'!Afdrukbereik</vt:lpstr>
      <vt:lpstr>Leerlingenoverzicht!Afdrukbereik</vt:lpstr>
      <vt:lpstr>Middentoets!Afdrukbereik</vt:lpstr>
      <vt:lpstr>OPP!Afdrukbereik</vt:lpstr>
      <vt:lpstr>'OPP (10)'!Afdrukbereik</vt:lpstr>
      <vt:lpstr>'OPP (11)'!Afdrukbereik</vt:lpstr>
      <vt:lpstr>'OPP (12)'!Afdrukbereik</vt:lpstr>
      <vt:lpstr>'OPP (13)'!Afdrukbereik</vt:lpstr>
      <vt:lpstr>'OPP (14)'!Afdrukbereik</vt:lpstr>
      <vt:lpstr>'OPP (15)'!Afdrukbereik</vt:lpstr>
      <vt:lpstr>'OPP (16)'!Afdrukbereik</vt:lpstr>
      <vt:lpstr>'OPP (17)'!Afdrukbereik</vt:lpstr>
      <vt:lpstr>'OPP (18)'!Afdrukbereik</vt:lpstr>
      <vt:lpstr>'OPP (19)'!Afdrukbereik</vt:lpstr>
      <vt:lpstr>'OPP (2)'!Afdrukbereik</vt:lpstr>
      <vt:lpstr>'OPP (20)'!Afdrukbereik</vt:lpstr>
      <vt:lpstr>'OPP (21)'!Afdrukbereik</vt:lpstr>
      <vt:lpstr>'OPP (22)'!Afdrukbereik</vt:lpstr>
      <vt:lpstr>'OPP (23)'!Afdrukbereik</vt:lpstr>
      <vt:lpstr>'OPP (24)'!Afdrukbereik</vt:lpstr>
      <vt:lpstr>'OPP (25)'!Afdrukbereik</vt:lpstr>
      <vt:lpstr>'OPP (26)'!Afdrukbereik</vt:lpstr>
      <vt:lpstr>'OPP (27)'!Afdrukbereik</vt:lpstr>
      <vt:lpstr>'OPP (28)'!Afdrukbereik</vt:lpstr>
      <vt:lpstr>'OPP (29)'!Afdrukbereik</vt:lpstr>
      <vt:lpstr>'OPP (3)'!Afdrukbereik</vt:lpstr>
      <vt:lpstr>'OPP (30)'!Afdrukbereik</vt:lpstr>
      <vt:lpstr>'OPP (31)'!Afdrukbereik</vt:lpstr>
      <vt:lpstr>'OPP (32)'!Afdrukbereik</vt:lpstr>
      <vt:lpstr>'OPP (33)'!Afdrukbereik</vt:lpstr>
      <vt:lpstr>'OPP (34)'!Afdrukbereik</vt:lpstr>
      <vt:lpstr>'OPP (35)'!Afdrukbereik</vt:lpstr>
      <vt:lpstr>'OPP (36)'!Afdrukbereik</vt:lpstr>
      <vt:lpstr>'OPP (4)'!Afdrukbereik</vt:lpstr>
      <vt:lpstr>'OPP (5)'!Afdrukbereik</vt:lpstr>
      <vt:lpstr>'OPP (6)'!Afdrukbereik</vt:lpstr>
      <vt:lpstr>'OPP (7)'!Afdrukbereik</vt:lpstr>
      <vt:lpstr>'OPP (8)'!Afdrukbereik</vt:lpstr>
      <vt:lpstr>'OPP (9)'!Afdrukbereik</vt:lpstr>
      <vt:lpstr>VERRIJKT!Afdrukbereik</vt:lpstr>
    </vt:vector>
  </TitlesOfParts>
  <Manager/>
  <Company>Thuis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School</dc:creator>
  <cp:keywords/>
  <dc:description/>
  <cp:lastModifiedBy>Harrie Meinen</cp:lastModifiedBy>
  <cp:revision/>
  <cp:lastPrinted>2026-04-29T10:53:05Z</cp:lastPrinted>
  <dcterms:created xsi:type="dcterms:W3CDTF">2010-01-22T20:45:49Z</dcterms:created>
  <dcterms:modified xsi:type="dcterms:W3CDTF">2026-06-06T21:33:02Z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MediaServiceImageTags">
    <vt:lpwstr/>
  </property>
</Properties>
</file>